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NH_NEW_V" sheetId="3" r:id="rId3"/>
    <sheet name="NH_NEW_V_PC" sheetId="4" r:id="rId4"/>
    <sheet name="NH_NEW_R" sheetId="5" r:id="rId5"/>
    <sheet name="NH_NEW_R_PC" sheetId="6" r:id="rId6"/>
    <sheet name="NH_NEW_L" sheetId="7" r:id="rId7"/>
    <sheet name="NH_NEW_L_PC" sheetId="8" r:id="rId8"/>
    <sheet name="NH_NEW_D" sheetId="9" r:id="rId9"/>
    <sheet name="NH_NEW_D_PC" sheetId="10" r:id="rId10"/>
    <sheet name="NH_NEW_O" sheetId="11" r:id="rId11"/>
    <sheet name="NH_NEW_O_PC" sheetId="12" r:id="rId12"/>
    <sheet name="NH_NEW_T" sheetId="13" r:id="rId13"/>
    <sheet name="NH_NEW_T_PC" sheetId="14" r:id="rId14"/>
    <sheet name="NH_NEW_%" sheetId="15" r:id="rId15"/>
    <sheet name="NH_NEW_BNH_%" sheetId="16" r:id="rId16"/>
    <sheet name="NH_NEW_WNH_%" sheetId="17" r:id="rId17"/>
    <sheet name="NH_ADMIT_%" sheetId="18" r:id="rId18"/>
    <sheet name="NH_ADMIT_N" sheetId="19" r:id="rId19"/>
    <sheet name="NH_RACE_TOT" sheetId="20" r:id="rId20"/>
    <sheet name="NH_RACE_TOT_D" sheetId="21" r:id="rId21"/>
    <sheet name="NH_RACE_TOT_PC" sheetId="22" r:id="rId22"/>
    <sheet name="NH_RACE_TOT_PC_D" sheetId="23" r:id="rId23"/>
    <sheet name="NH_RACE_NEW" sheetId="24" r:id="rId24"/>
    <sheet name="NH_RACE_NEW_D" sheetId="25" r:id="rId25"/>
    <sheet name="NH_RACE_NEW_PC" sheetId="26" r:id="rId26"/>
    <sheet name="NH_RACE_NEW_PC_D" sheetId="27" r:id="rId27"/>
    <sheet name="NH_RACE_PP" sheetId="28" r:id="rId28"/>
    <sheet name="NH_RACE_PP_D" sheetId="29" r:id="rId29"/>
    <sheet name="NH_RACE_PP_PC" sheetId="30" r:id="rId30"/>
    <sheet name="NH_RACE_PP_PC_D" sheetId="31" r:id="rId31"/>
    <sheet name="NH_RACE_OTHER" sheetId="32" r:id="rId32"/>
    <sheet name="NH_RACE_OTHER_D" sheetId="33" r:id="rId33"/>
    <sheet name="NH_RACE_OTHER_PC" sheetId="34" r:id="rId34"/>
    <sheet name="NH_RACE_OTH_PC_D" sheetId="35" r:id="rId35"/>
    <sheet name="NH_RACE_PP+OTH" sheetId="36" r:id="rId36"/>
    <sheet name="NH_RACE_PP+OTH_D" sheetId="37" r:id="rId37"/>
    <sheet name="NH_RACE_PP+OTH_PC" sheetId="38" r:id="rId38"/>
    <sheet name="NH_RACE_PP+OTH_PC_D" sheetId="39" r:id="rId39"/>
    <sheet name="NH_RACE_%_TOT" sheetId="40" r:id="rId40"/>
    <sheet name="NH_RACEBAL_%_TOT" sheetId="41" r:id="rId41"/>
    <sheet name="NH_RACEBAL_TOT" sheetId="42" r:id="rId42"/>
    <sheet name="NH_RACEBAL_TOT_PC" sheetId="43" r:id="rId43"/>
    <sheet name="NH_RACEBAL_%_NEW" sheetId="44" r:id="rId44"/>
    <sheet name="NH_RACEBAL_NEW" sheetId="45" r:id="rId45"/>
    <sheet name="NH_RACEBAL_NEW_PC" sheetId="46" r:id="rId46"/>
    <sheet name="NH_Data1" sheetId="47" r:id="rId47"/>
    <sheet name="NH_Data2" sheetId="48" r:id="rId48"/>
    <sheet name="NH_Data3" sheetId="49" r:id="rId49"/>
    <sheet name="NH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<sst xmlns="http://schemas.openxmlformats.org/spreadsheetml/2006/main" count="2462" uniqueCount="166">
  <si>
    <t xml:space="preserve">       Total |                                                          1</t>
  </si>
  <si>
    <t>---------</t>
  </si>
  <si>
    <t>-+</t>
  </si>
  <si>
    <t>|</t>
  </si>
  <si>
    <t>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</si>
  <si>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</si>
  <si>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</si>
  <si>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</si>
  <si>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</si>
  <si>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</si>
  <si>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</si>
  <si>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</si>
  <si>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</si>
  <si>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</si>
  <si>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</si>
  <si>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</si>
  <si>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</si>
  <si>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</t>
  </si>
  <si>
    <t>___________</t>
  </si>
  <si>
    <t>____________</t>
  </si>
  <si>
    <t>_______</t>
  </si>
  <si>
    <t>NH: ta</t>
  </si>
  <si>
    <t>bl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</si>
  <si>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</si>
  <si>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</si>
  <si>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</si>
  <si>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</si>
  <si>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</si>
  <si>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</si>
  <si>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</si>
  <si>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</si>
  <si>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</si>
  <si>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</si>
  <si>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</si>
  <si>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NEW HAMPSHIRE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</si>
  <si>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</si>
  <si>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</si>
  <si>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</si>
  <si>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</si>
  <si>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</si>
  <si>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</si>
  <si>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</si>
  <si>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</si>
  <si>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</si>
  <si>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</si>
  <si>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</si>
  <si>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</si>
  <si>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</si>
  <si>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</si>
  <si>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</si>
  <si>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(%</t>
  </si>
  <si>
    <t>9.0f)</t>
  </si>
  <si>
    <t>_________</t>
  </si>
  <si>
    <t>__________</t>
  </si>
  <si>
    <t>______________________________</t>
  </si>
  <si>
    <t>NH: table</t>
  </si>
  <si>
    <t>y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</si>
  <si>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</si>
  <si>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</si>
  <si>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</si>
  <si>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</si>
  <si>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</si>
  <si>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</si>
  <si>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</si>
  <si>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</si>
  <si>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</si>
  <si>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</si>
  <si>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</si>
  <si>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</si>
  <si>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</si>
  <si>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</si>
  <si>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</si>
  <si>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</si>
  <si>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</si>
  <si>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</si>
  <si>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</si>
  <si>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</si>
  <si>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</si>
  <si>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</si>
  <si>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</si>
  <si>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</si>
  <si>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</si>
  <si>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</si>
  <si>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</si>
  <si>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</si>
  <si>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</si>
  <si>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</si>
  <si>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</si>
  <si>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</si>
  <si>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</si>
  <si>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</si>
  <si>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</si>
  <si>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</si>
  <si>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</si>
  <si>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</si>
  <si>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</si>
  <si>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</si>
  <si>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</si>
  <si>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</si>
  <si>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</si>
  <si>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</si>
  <si>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</si>
  <si>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</si>
  <si>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</si>
  <si>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</si>
  <si>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</si>
  <si>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</si>
  <si>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</si>
  <si>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</si>
  <si>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</si>
  <si>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</si>
  <si>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</si>
  <si>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</si>
  <si>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</si>
  <si>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</si>
  <si>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</si>
  <si>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</si>
  <si>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</si>
  <si>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</si>
  <si>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</si>
  <si>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</si>
  <si>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</si>
  <si>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</si>
  <si>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</si>
  <si>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</si>
  <si>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</si>
  <si>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>______________________________________________________________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</si>
  <si>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</si>
  <si>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</si>
  <si>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</si>
  <si>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</si>
  <si>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NH: table year off_long if admittype_2==1  [fw=freq], col cell(10)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</si>
  <si>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</si>
  <si>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</si>
  <si>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</si>
  <si>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>NH: table year admittype_2 [fw=freq], col cell(10)</t>
  </si>
  <si>
    <t>----------------------------------------------------------------------</t>
  </si>
  <si>
    <t xml:space="preserve">          |                 Admission Type, Aggregated                </t>
  </si>
  <si>
    <t xml:space="preserve">     Year | New Senten  Parole Rev    Prob Rev    Other/NK       Total</t>
  </si>
  <si>
    <t>----------+-----------------------------------------------------------</t>
  </si>
  <si>
    <t>NH: table year racehisp [fw=freq], cell(10) format(%9.0f)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</si>
  <si>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</si>
  <si>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</si>
  <si>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>NH: table year racehisp if admittype_2==5 [fw=freq], cell(10) format(%9.0f)</t>
  </si>
  <si>
    <t>----------------------------------------------------------</t>
  </si>
  <si>
    <t xml:space="preserve">          |                Race / Hispanic                </t>
  </si>
  <si>
    <t xml:space="preserve">     Year |  White, NH   Black, NH   Hisp, All  Race/Hisp </t>
  </si>
  <si>
    <t>----------+-----------------------------------------------</t>
  </si>
  <si>
    <t>NH: table year racehisp if racehisp&lt;6, c(mean totpop) format(%12.0f) cell(12)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</si>
  <si>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</si>
  <si>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</si>
  <si>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</si>
  <si>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NH: table year racehisp if admittype_2==1 &amp; racehisp&lt;3 &amp; off==1 [fw=freq], col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</si>
  <si>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</si>
  <si>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</si>
  <si>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</si>
  <si>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</si>
  <si>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</si>
  <si>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</si>
  <si>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</si>
  <si>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</si>
  <si>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</si>
  <si>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</si>
  <si>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</si>
  <si>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</si>
  <si>
    <t xml:space="preserve">             |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</si>
</sst>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sz val="9.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NH_Data2!$AA$110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NH_Data2!$AA$111:$AA$127</c:f>
              <c:numCache>
                <c:ptCount val="17"/>
                <c:pt idx="0">
                  <c:v>98.0791610262983</c:v>
                </c:pt>
                <c:pt idx="1">
                  <c:v>97.97033975081459</c:v>
                </c:pt>
                <c:pt idx="2">
                  <c:v>97.85785301733522</c:v>
                </c:pt>
                <c:pt idx="3">
                  <c:v>97.75358614553741</c:v>
                </c:pt>
                <c:pt idx="4">
                  <c:v>97.64949259354462</c:v>
                </c:pt>
                <c:pt idx="5">
                  <c:v>97.54677731632698</c:v>
                </c:pt>
                <c:pt idx="6">
                  <c:v>97.43609011664753</c:v>
                </c:pt>
                <c:pt idx="7">
                  <c:v>97.34141249884199</c:v>
                </c:pt>
                <c:pt idx="8">
                  <c:v>97.37510783113757</c:v>
                </c:pt>
                <c:pt idx="9">
                  <c:v>97.29439972105546</c:v>
                </c:pt>
                <c:pt idx="10">
                  <c:v>97.14879196143971</c:v>
                </c:pt>
                <c:pt idx="11">
                  <c:v>97.05177334884304</c:v>
                </c:pt>
                <c:pt idx="12">
                  <c:v>96.9397802381975</c:v>
                </c:pt>
                <c:pt idx="13">
                  <c:v>96.76739882560513</c:v>
                </c:pt>
                <c:pt idx="14">
                  <c:v>96.64825325445199</c:v>
                </c:pt>
                <c:pt idx="15">
                  <c:v>96.52460780403146</c:v>
                </c:pt>
                <c:pt idx="16">
                  <c:v>96.30740616783807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NH_Data2!$AB$111:$AB$127</c:f>
              <c:numCache>
                <c:ptCount val="17"/>
                <c:pt idx="0">
                  <c:v>0.49450853387299964</c:v>
                </c:pt>
                <c:pt idx="1">
                  <c:v>0.5136851329203788</c:v>
                </c:pt>
                <c:pt idx="2">
                  <c:v>0.5351354442456888</c:v>
                </c:pt>
                <c:pt idx="3">
                  <c:v>0.5509942871413854</c:v>
                </c:pt>
                <c:pt idx="4">
                  <c:v>0.5673049835765159</c:v>
                </c:pt>
                <c:pt idx="5">
                  <c:v>0.5802825852411286</c:v>
                </c:pt>
                <c:pt idx="6">
                  <c:v>0.5974519340457971</c:v>
                </c:pt>
                <c:pt idx="7">
                  <c:v>0.610074732580761</c:v>
                </c:pt>
                <c:pt idx="8">
                  <c:v>0.5474886071604391</c:v>
                </c:pt>
                <c:pt idx="9">
                  <c:v>0.5515085831163066</c:v>
                </c:pt>
                <c:pt idx="10">
                  <c:v>0.5495499429241546</c:v>
                </c:pt>
                <c:pt idx="11">
                  <c:v>0.5774658577614129</c:v>
                </c:pt>
                <c:pt idx="12">
                  <c:v>0.5817891697305526</c:v>
                </c:pt>
                <c:pt idx="13">
                  <c:v>0.6089072062634393</c:v>
                </c:pt>
                <c:pt idx="14">
                  <c:v>0.616498428708899</c:v>
                </c:pt>
                <c:pt idx="15">
                  <c:v>0.6118957045022739</c:v>
                </c:pt>
                <c:pt idx="16">
                  <c:v>0.6417269014114995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NH_Data2!$AF$111:$AF$127</c:f>
              <c:numCache>
                <c:ptCount val="17"/>
                <c:pt idx="0">
                  <c:v>1.426330439828706</c:v>
                </c:pt>
                <c:pt idx="1">
                  <c:v>1.5159751162650328</c:v>
                </c:pt>
                <c:pt idx="2">
                  <c:v>1.6070115384190948</c:v>
                </c:pt>
                <c:pt idx="3">
                  <c:v>1.6954195673212027</c:v>
                </c:pt>
                <c:pt idx="4">
                  <c:v>1.7832024228788623</c:v>
                </c:pt>
                <c:pt idx="5">
                  <c:v>1.8729400984318902</c:v>
                </c:pt>
                <c:pt idx="6">
                  <c:v>1.9664579493066685</c:v>
                </c:pt>
                <c:pt idx="7">
                  <c:v>2.048512768577249</c:v>
                </c:pt>
                <c:pt idx="8">
                  <c:v>2.0774035617019915</c:v>
                </c:pt>
                <c:pt idx="9">
                  <c:v>2.154091695828238</c:v>
                </c:pt>
                <c:pt idx="10">
                  <c:v>2.3016580956361326</c:v>
                </c:pt>
                <c:pt idx="11">
                  <c:v>2.3707607933955446</c:v>
                </c:pt>
                <c:pt idx="12">
                  <c:v>2.4784305920719474</c:v>
                </c:pt>
                <c:pt idx="13">
                  <c:v>2.623693968131433</c:v>
                </c:pt>
                <c:pt idx="14">
                  <c:v>2.735248316839114</c:v>
                </c:pt>
                <c:pt idx="15">
                  <c:v>2.8634964914662646</c:v>
                </c:pt>
                <c:pt idx="16">
                  <c:v>3.0508669307504332</c:v>
                </c:pt>
              </c:numCache>
            </c:numRef>
          </c:yVal>
          <c:smooth val="0"/>
        </c:ser>
        <c:axId val="6829867"/>
        <c:axId val="61468804"/>
      </c:scatterChart>
      <c:scatterChart>
        <c:scatterStyle val="lineMarker"/>
        <c:varyColors val="0"/>
        <c:ser>
          <c:idx val="0"/>
          <c:order val="0"/>
          <c:tx>
            <c:strRef>
              <c:f>NH_Data2!$AG$110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NH_Data2!$AG$111:$AG$127</c:f>
              <c:numCache>
                <c:ptCount val="17"/>
                <c:pt idx="0">
                  <c:v>0.005041932747981046</c:v>
                </c:pt>
                <c:pt idx="1">
                  <c:v>0.005243271935433986</c:v>
                </c:pt>
                <c:pt idx="2">
                  <c:v>0.005468497700954989</c:v>
                </c:pt>
                <c:pt idx="3">
                  <c:v>0.005636563412835357</c:v>
                </c:pt>
                <c:pt idx="4">
                  <c:v>0.005809605032336022</c:v>
                </c:pt>
                <c:pt idx="5">
                  <c:v>0.005948762237007324</c:v>
                </c:pt>
                <c:pt idx="6">
                  <c:v>0.006131731408049582</c:v>
                </c:pt>
                <c:pt idx="7">
                  <c:v>0.006267370864255936</c:v>
                </c:pt>
                <c:pt idx="8">
                  <c:v>0.005622469842188653</c:v>
                </c:pt>
                <c:pt idx="9">
                  <c:v>0.005668451469945754</c:v>
                </c:pt>
                <c:pt idx="10">
                  <c:v>0.005656786171281285</c:v>
                </c:pt>
                <c:pt idx="11">
                  <c:v>0.005950080434756908</c:v>
                </c:pt>
                <c:pt idx="12">
                  <c:v>0.0060015523895453225</c:v>
                </c:pt>
                <c:pt idx="13">
                  <c:v>0.0062924829400531485</c:v>
                </c:pt>
                <c:pt idx="14">
                  <c:v>0.00637878500593078</c:v>
                </c:pt>
                <c:pt idx="15">
                  <c:v>0.006339271595328019</c:v>
                </c:pt>
                <c:pt idx="16">
                  <c:v>0.006663318294474061</c:v>
                </c:pt>
              </c:numCache>
            </c:numRef>
          </c:yVal>
          <c:smooth val="0"/>
        </c:ser>
        <c:axId val="16348325"/>
        <c:axId val="12917198"/>
      </c:scatterChart>
      <c:valAx>
        <c:axId val="682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468804"/>
        <c:crosses val="autoZero"/>
        <c:crossBetween val="midCat"/>
        <c:dispUnits/>
        <c:majorUnit val="1"/>
      </c:valAx>
      <c:valAx>
        <c:axId val="6146880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829867"/>
        <c:crosses val="autoZero"/>
        <c:crossBetween val="midCat"/>
        <c:dispUnits/>
        <c:majorUnit val="10"/>
      </c:valAx>
      <c:valAx>
        <c:axId val="16348325"/>
        <c:scaling>
          <c:orientation val="minMax"/>
        </c:scaling>
        <c:axPos val="b"/>
        <c:delete val="1"/>
        <c:majorTickMark val="in"/>
        <c:minorTickMark val="none"/>
        <c:tickLblPos val="nextTo"/>
        <c:crossAx val="12917198"/>
        <c:crosses val="max"/>
        <c:crossBetween val="midCat"/>
        <c:dispUnits/>
      </c:valAx>
      <c:valAx>
        <c:axId val="12917198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348325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NEW HAMPSHIRE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NH_Data3!$L$65:$L$81</c:f>
              <c:numCache>
                <c:ptCount val="17"/>
                <c:pt idx="0">
                  <c:v>0.8513183196253348</c:v>
                </c:pt>
                <c:pt idx="1">
                  <c:v>1.3583606050347112</c:v>
                </c:pt>
                <c:pt idx="2">
                  <c:v>2.8706024676929074</c:v>
                </c:pt>
                <c:pt idx="3">
                  <c:v>3.89210292316889</c:v>
                </c:pt>
                <c:pt idx="4">
                  <c:v>4.565314103323743</c:v>
                </c:pt>
                <c:pt idx="5">
                  <c:v>6.439284178868164</c:v>
                </c:pt>
                <c:pt idx="6">
                  <c:v>8.083961698746986</c:v>
                </c:pt>
                <c:pt idx="7">
                  <c:v>5.636291061766358</c:v>
                </c:pt>
                <c:pt idx="8">
                  <c:v>7.606707260509315</c:v>
                </c:pt>
                <c:pt idx="9">
                  <c:v>9.144153422268692</c:v>
                </c:pt>
                <c:pt idx="10">
                  <c:v>9.814757910282106</c:v>
                </c:pt>
                <c:pt idx="11">
                  <c:v>11.912892204694407</c:v>
                </c:pt>
                <c:pt idx="12">
                  <c:v>8.644396540080285</c:v>
                </c:pt>
                <c:pt idx="13">
                  <c:v>6.677082916015651</c:v>
                </c:pt>
                <c:pt idx="14">
                  <c:v>7.7607228055012945</c:v>
                </c:pt>
                <c:pt idx="15">
                  <c:v>7.513469641651181</c:v>
                </c:pt>
                <c:pt idx="16">
                  <c:v>9.509146502233353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NH_Data3!$M$65:$M$81</c:f>
              <c:numCache>
                <c:ptCount val="17"/>
                <c:pt idx="0">
                  <c:v>0</c:v>
                </c:pt>
                <c:pt idx="1">
                  <c:v>19.928258270227182</c:v>
                </c:pt>
                <c:pt idx="2">
                  <c:v>0</c:v>
                </c:pt>
                <c:pt idx="3">
                  <c:v>53.116147308781876</c:v>
                </c:pt>
                <c:pt idx="4">
                  <c:v>16.719612104999165</c:v>
                </c:pt>
                <c:pt idx="5">
                  <c:v>79.5924864692773</c:v>
                </c:pt>
                <c:pt idx="6">
                  <c:v>136.38430065161387</c:v>
                </c:pt>
                <c:pt idx="7">
                  <c:v>117.94191360754829</c:v>
                </c:pt>
                <c:pt idx="8">
                  <c:v>115.49249298795579</c:v>
                </c:pt>
                <c:pt idx="9">
                  <c:v>48.88381945576015</c:v>
                </c:pt>
                <c:pt idx="10">
                  <c:v>210.79941624777038</c:v>
                </c:pt>
                <c:pt idx="11">
                  <c:v>168.118600030567</c:v>
                </c:pt>
                <c:pt idx="12">
                  <c:v>135.0337584396099</c:v>
                </c:pt>
                <c:pt idx="13">
                  <c:v>127.3344651952462</c:v>
                </c:pt>
                <c:pt idx="14">
                  <c:v>179.73178487487903</c:v>
                </c:pt>
                <c:pt idx="15">
                  <c:v>110.25358324145535</c:v>
                </c:pt>
                <c:pt idx="16">
                  <c:v>194.60300985988584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NH_Data3!$N$65:$N$81</c:f>
              <c:numCache>
                <c:ptCount val="17"/>
                <c:pt idx="0">
                  <c:v>0.8470475627794596</c:v>
                </c:pt>
                <c:pt idx="1">
                  <c:v>1.4552197693684554</c:v>
                </c:pt>
                <c:pt idx="2">
                  <c:v>2.8549899616513668</c:v>
                </c:pt>
                <c:pt idx="3">
                  <c:v>4.168002246751687</c:v>
                </c:pt>
                <c:pt idx="4">
                  <c:v>4.635517917725351</c:v>
                </c:pt>
                <c:pt idx="5">
                  <c:v>6.871881765979478</c:v>
                </c:pt>
                <c:pt idx="6">
                  <c:v>8.865870462244322</c:v>
                </c:pt>
                <c:pt idx="7">
                  <c:v>6.335768165978761</c:v>
                </c:pt>
                <c:pt idx="8">
                  <c:v>8.209900401916135</c:v>
                </c:pt>
                <c:pt idx="9">
                  <c:v>9.368146098993751</c:v>
                </c:pt>
                <c:pt idx="10">
                  <c:v>10.94528996809448</c:v>
                </c:pt>
                <c:pt idx="11">
                  <c:v>12.836831219173526</c:v>
                </c:pt>
                <c:pt idx="12">
                  <c:v>9.39840370350811</c:v>
                </c:pt>
                <c:pt idx="13">
                  <c:v>7.431569839504633</c:v>
                </c:pt>
                <c:pt idx="14">
                  <c:v>8.850736276100909</c:v>
                </c:pt>
                <c:pt idx="15">
                  <c:v>8.16066438225941</c:v>
                </c:pt>
                <c:pt idx="16">
                  <c:v>10.734322093209984</c:v>
                </c:pt>
              </c:numCache>
            </c:numRef>
          </c:yVal>
          <c:smooth val="1"/>
        </c:ser>
        <c:axId val="34384183"/>
        <c:axId val="41022192"/>
      </c:scatterChart>
      <c:valAx>
        <c:axId val="3438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022192"/>
        <c:crossesAt val="0"/>
        <c:crossBetween val="midCat"/>
        <c:dispUnits/>
        <c:majorUnit val="1"/>
      </c:valAx>
      <c:valAx>
        <c:axId val="4102219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38418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NH_Data1!$N$5:$N$21</c:f>
              <c:numCache>
                <c:ptCount val="17"/>
                <c:pt idx="0">
                  <c:v>14</c:v>
                </c:pt>
                <c:pt idx="1">
                  <c:v>24</c:v>
                </c:pt>
                <c:pt idx="2">
                  <c:v>37</c:v>
                </c:pt>
                <c:pt idx="3">
                  <c:v>33</c:v>
                </c:pt>
                <c:pt idx="4">
                  <c:v>34</c:v>
                </c:pt>
                <c:pt idx="5">
                  <c:v>49</c:v>
                </c:pt>
                <c:pt idx="6">
                  <c:v>68</c:v>
                </c:pt>
                <c:pt idx="7">
                  <c:v>74</c:v>
                </c:pt>
                <c:pt idx="8">
                  <c:v>88</c:v>
                </c:pt>
                <c:pt idx="9">
                  <c:v>82</c:v>
                </c:pt>
                <c:pt idx="10">
                  <c:v>90</c:v>
                </c:pt>
                <c:pt idx="11">
                  <c:v>140</c:v>
                </c:pt>
                <c:pt idx="12">
                  <c:v>133</c:v>
                </c:pt>
                <c:pt idx="13">
                  <c:v>116</c:v>
                </c:pt>
                <c:pt idx="14">
                  <c:v>129</c:v>
                </c:pt>
                <c:pt idx="15">
                  <c:v>106</c:v>
                </c:pt>
                <c:pt idx="16">
                  <c:v>140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NH_Data1!$O$5:$O$21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NH_Data1!$P$5:$P$21</c:f>
              <c:numCache>
                <c:ptCount val="17"/>
                <c:pt idx="0">
                  <c:v>14</c:v>
                </c:pt>
                <c:pt idx="1">
                  <c:v>24</c:v>
                </c:pt>
                <c:pt idx="2">
                  <c:v>38</c:v>
                </c:pt>
                <c:pt idx="3">
                  <c:v>34</c:v>
                </c:pt>
                <c:pt idx="4">
                  <c:v>34</c:v>
                </c:pt>
                <c:pt idx="5">
                  <c:v>49</c:v>
                </c:pt>
                <c:pt idx="6">
                  <c:v>71</c:v>
                </c:pt>
                <c:pt idx="7">
                  <c:v>76</c:v>
                </c:pt>
                <c:pt idx="8">
                  <c:v>92</c:v>
                </c:pt>
                <c:pt idx="9">
                  <c:v>82</c:v>
                </c:pt>
                <c:pt idx="10">
                  <c:v>93</c:v>
                </c:pt>
                <c:pt idx="11">
                  <c:v>142</c:v>
                </c:pt>
                <c:pt idx="12">
                  <c:v>134</c:v>
                </c:pt>
                <c:pt idx="13">
                  <c:v>117</c:v>
                </c:pt>
                <c:pt idx="14">
                  <c:v>133</c:v>
                </c:pt>
                <c:pt idx="15">
                  <c:v>111</c:v>
                </c:pt>
                <c:pt idx="16">
                  <c:v>145</c:v>
                </c:pt>
              </c:numCache>
            </c:numRef>
          </c:yVal>
          <c:smooth val="1"/>
        </c:ser>
        <c:axId val="33655409"/>
        <c:axId val="34463226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NH_Data1!$O$28:$O$44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2.631578947368421</c:v>
                </c:pt>
                <c:pt idx="3">
                  <c:v>2.941176470588235</c:v>
                </c:pt>
                <c:pt idx="4">
                  <c:v>0</c:v>
                </c:pt>
                <c:pt idx="5">
                  <c:v>0</c:v>
                </c:pt>
                <c:pt idx="6">
                  <c:v>4.225352112676056</c:v>
                </c:pt>
                <c:pt idx="7">
                  <c:v>2.631578947368421</c:v>
                </c:pt>
                <c:pt idx="8">
                  <c:v>4.3478260869565215</c:v>
                </c:pt>
                <c:pt idx="9">
                  <c:v>0</c:v>
                </c:pt>
                <c:pt idx="10">
                  <c:v>3.225806451612903</c:v>
                </c:pt>
                <c:pt idx="11">
                  <c:v>1.4084507042253522</c:v>
                </c:pt>
                <c:pt idx="12">
                  <c:v>0.7462686567164178</c:v>
                </c:pt>
                <c:pt idx="13">
                  <c:v>0.8547008547008548</c:v>
                </c:pt>
                <c:pt idx="14">
                  <c:v>3.007518796992481</c:v>
                </c:pt>
                <c:pt idx="15">
                  <c:v>4.504504504504505</c:v>
                </c:pt>
                <c:pt idx="16">
                  <c:v>3.4482758620689653</c:v>
                </c:pt>
              </c:numCache>
            </c:numRef>
          </c:yVal>
          <c:smooth val="0"/>
        </c:ser>
        <c:axId val="41733579"/>
        <c:axId val="40057892"/>
      </c:scatterChart>
      <c:valAx>
        <c:axId val="33655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463226"/>
        <c:crossesAt val="0"/>
        <c:crossBetween val="midCat"/>
        <c:dispUnits/>
        <c:majorUnit val="1"/>
      </c:valAx>
      <c:valAx>
        <c:axId val="3446322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655409"/>
        <c:crosses val="autoZero"/>
        <c:crossBetween val="midCat"/>
        <c:dispUnits/>
        <c:majorUnit val="20"/>
      </c:valAx>
      <c:valAx>
        <c:axId val="41733579"/>
        <c:scaling>
          <c:orientation val="minMax"/>
        </c:scaling>
        <c:axPos val="b"/>
        <c:delete val="1"/>
        <c:majorTickMark val="in"/>
        <c:minorTickMark val="none"/>
        <c:tickLblPos val="nextTo"/>
        <c:crossAx val="40057892"/>
        <c:crosses val="max"/>
        <c:crossBetween val="midCat"/>
        <c:dispUnits/>
      </c:valAx>
      <c:valAx>
        <c:axId val="4005789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7335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NH_Data3!$L$85:$L$101</c:f>
              <c:numCache>
                <c:ptCount val="17"/>
                <c:pt idx="0">
                  <c:v>1.4898070593443358</c:v>
                </c:pt>
                <c:pt idx="1">
                  <c:v>2.507742655448698</c:v>
                </c:pt>
                <c:pt idx="2">
                  <c:v>3.7932961180227696</c:v>
                </c:pt>
                <c:pt idx="3">
                  <c:v>3.293317858065984</c:v>
                </c:pt>
                <c:pt idx="4">
                  <c:v>3.3025676492129206</c:v>
                </c:pt>
                <c:pt idx="5">
                  <c:v>4.6400724230079415</c:v>
                </c:pt>
                <c:pt idx="6">
                  <c:v>6.318498799020633</c:v>
                </c:pt>
                <c:pt idx="7">
                  <c:v>6.837467845421484</c:v>
                </c:pt>
                <c:pt idx="8">
                  <c:v>8.163295596644144</c:v>
                </c:pt>
                <c:pt idx="9">
                  <c:v>7.573945258848816</c:v>
                </c:pt>
                <c:pt idx="10">
                  <c:v>8.255403849769996</c:v>
                </c:pt>
                <c:pt idx="11">
                  <c:v>12.731335180589442</c:v>
                </c:pt>
                <c:pt idx="12">
                  <c:v>11.976091039902894</c:v>
                </c:pt>
                <c:pt idx="13">
                  <c:v>10.327221576770874</c:v>
                </c:pt>
                <c:pt idx="14">
                  <c:v>11.37651411260985</c:v>
                </c:pt>
                <c:pt idx="15">
                  <c:v>9.26078816296541</c:v>
                </c:pt>
                <c:pt idx="16">
                  <c:v>12.10255009375154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NH_Data3!$M$85:$M$101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17.705382436260624</c:v>
                </c:pt>
                <c:pt idx="4">
                  <c:v>0</c:v>
                </c:pt>
                <c:pt idx="5">
                  <c:v>0</c:v>
                </c:pt>
                <c:pt idx="6">
                  <c:v>45.46143355053796</c:v>
                </c:pt>
                <c:pt idx="7">
                  <c:v>29.48547840188707</c:v>
                </c:pt>
                <c:pt idx="8">
                  <c:v>65.99571027883188</c:v>
                </c:pt>
                <c:pt idx="9">
                  <c:v>0</c:v>
                </c:pt>
                <c:pt idx="10">
                  <c:v>48.64601913410086</c:v>
                </c:pt>
                <c:pt idx="11">
                  <c:v>30.56701818737582</c:v>
                </c:pt>
                <c:pt idx="12">
                  <c:v>15.003750937734434</c:v>
                </c:pt>
                <c:pt idx="13">
                  <c:v>14.14827391058291</c:v>
                </c:pt>
                <c:pt idx="14">
                  <c:v>55.302087653808925</c:v>
                </c:pt>
                <c:pt idx="15">
                  <c:v>68.90848952590959</c:v>
                </c:pt>
                <c:pt idx="16">
                  <c:v>64.86766995329528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NH_Data3!$N$85:$N$101</c:f>
              <c:numCache>
                <c:ptCount val="17"/>
                <c:pt idx="0">
                  <c:v>1.482333234864054</c:v>
                </c:pt>
                <c:pt idx="1">
                  <c:v>2.494662461774495</c:v>
                </c:pt>
                <c:pt idx="2">
                  <c:v>3.8746292336697126</c:v>
                </c:pt>
                <c:pt idx="3">
                  <c:v>3.374097056894223</c:v>
                </c:pt>
                <c:pt idx="4">
                  <c:v>3.283491858388791</c:v>
                </c:pt>
                <c:pt idx="5">
                  <c:v>4.612632966205403</c:v>
                </c:pt>
                <c:pt idx="6">
                  <c:v>6.557050029368195</c:v>
                </c:pt>
                <c:pt idx="7">
                  <c:v>6.978527255280954</c:v>
                </c:pt>
                <c:pt idx="8">
                  <c:v>8.486638617711062</c:v>
                </c:pt>
                <c:pt idx="9">
                  <c:v>7.531254707034192</c:v>
                </c:pt>
                <c:pt idx="10">
                  <c:v>8.482599725273221</c:v>
                </c:pt>
                <c:pt idx="11">
                  <c:v>12.836831219173526</c:v>
                </c:pt>
                <c:pt idx="12">
                  <c:v>11.994153297810351</c:v>
                </c:pt>
                <c:pt idx="13">
                  <c:v>10.351115133595739</c:v>
                </c:pt>
                <c:pt idx="14">
                  <c:v>11.65492994773684</c:v>
                </c:pt>
                <c:pt idx="15">
                  <c:v>9.636529217348878</c:v>
                </c:pt>
                <c:pt idx="16">
                  <c:v>12.451813628123581</c:v>
                </c:pt>
              </c:numCache>
            </c:numRef>
          </c:yVal>
          <c:smooth val="1"/>
        </c:ser>
        <c:axId val="24976709"/>
        <c:axId val="23463790"/>
      </c:scatterChart>
      <c:valAx>
        <c:axId val="24976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463790"/>
        <c:crossesAt val="0"/>
        <c:crossBetween val="midCat"/>
        <c:dispUnits/>
        <c:majorUnit val="1"/>
      </c:valAx>
      <c:valAx>
        <c:axId val="234637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97670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NH_Data1!$Q$5:$Q$21</c:f>
              <c:numCache>
                <c:ptCount val="17"/>
                <c:pt idx="0">
                  <c:v>70</c:v>
                </c:pt>
                <c:pt idx="1">
                  <c:v>175</c:v>
                </c:pt>
                <c:pt idx="2">
                  <c:v>223</c:v>
                </c:pt>
                <c:pt idx="3">
                  <c:v>258</c:v>
                </c:pt>
                <c:pt idx="4">
                  <c:v>248</c:v>
                </c:pt>
                <c:pt idx="5">
                  <c:v>345</c:v>
                </c:pt>
                <c:pt idx="6">
                  <c:v>365</c:v>
                </c:pt>
                <c:pt idx="7">
                  <c:v>390</c:v>
                </c:pt>
                <c:pt idx="8">
                  <c:v>481</c:v>
                </c:pt>
                <c:pt idx="9">
                  <c:v>499</c:v>
                </c:pt>
                <c:pt idx="10">
                  <c:v>570</c:v>
                </c:pt>
                <c:pt idx="11">
                  <c:v>671</c:v>
                </c:pt>
                <c:pt idx="12">
                  <c:v>572</c:v>
                </c:pt>
                <c:pt idx="13">
                  <c:v>496</c:v>
                </c:pt>
                <c:pt idx="14">
                  <c:v>541</c:v>
                </c:pt>
                <c:pt idx="15">
                  <c:v>521</c:v>
                </c:pt>
                <c:pt idx="16">
                  <c:v>593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NH_Data1!$R$5:$R$21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11</c:v>
                </c:pt>
                <c:pt idx="6">
                  <c:v>17</c:v>
                </c:pt>
                <c:pt idx="7">
                  <c:v>24</c:v>
                </c:pt>
                <c:pt idx="8">
                  <c:v>13</c:v>
                </c:pt>
                <c:pt idx="9">
                  <c:v>9</c:v>
                </c:pt>
                <c:pt idx="10">
                  <c:v>27</c:v>
                </c:pt>
                <c:pt idx="11">
                  <c:v>28</c:v>
                </c:pt>
                <c:pt idx="12">
                  <c:v>26</c:v>
                </c:pt>
                <c:pt idx="13">
                  <c:v>16</c:v>
                </c:pt>
                <c:pt idx="14">
                  <c:v>30</c:v>
                </c:pt>
                <c:pt idx="15">
                  <c:v>36</c:v>
                </c:pt>
                <c:pt idx="16">
                  <c:v>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NH_Data1!$S$5:$S$21</c:f>
              <c:numCache>
                <c:ptCount val="17"/>
                <c:pt idx="0">
                  <c:v>70</c:v>
                </c:pt>
                <c:pt idx="1">
                  <c:v>181</c:v>
                </c:pt>
                <c:pt idx="2">
                  <c:v>229</c:v>
                </c:pt>
                <c:pt idx="3">
                  <c:v>268</c:v>
                </c:pt>
                <c:pt idx="4">
                  <c:v>255</c:v>
                </c:pt>
                <c:pt idx="5">
                  <c:v>356</c:v>
                </c:pt>
                <c:pt idx="6">
                  <c:v>382</c:v>
                </c:pt>
                <c:pt idx="7">
                  <c:v>414</c:v>
                </c:pt>
                <c:pt idx="8">
                  <c:v>494</c:v>
                </c:pt>
                <c:pt idx="9">
                  <c:v>508</c:v>
                </c:pt>
                <c:pt idx="10">
                  <c:v>597</c:v>
                </c:pt>
                <c:pt idx="11">
                  <c:v>699</c:v>
                </c:pt>
                <c:pt idx="12">
                  <c:v>598</c:v>
                </c:pt>
                <c:pt idx="13">
                  <c:v>512</c:v>
                </c:pt>
                <c:pt idx="14">
                  <c:v>571</c:v>
                </c:pt>
                <c:pt idx="15">
                  <c:v>557</c:v>
                </c:pt>
                <c:pt idx="16">
                  <c:v>630</c:v>
                </c:pt>
              </c:numCache>
            </c:numRef>
          </c:yVal>
          <c:smooth val="1"/>
        </c:ser>
        <c:axId val="9847519"/>
        <c:axId val="21518808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NH_Data1!$R$28:$R$44</c:f>
              <c:numCache>
                <c:ptCount val="17"/>
                <c:pt idx="0">
                  <c:v>0</c:v>
                </c:pt>
                <c:pt idx="1">
                  <c:v>3.314917127071823</c:v>
                </c:pt>
                <c:pt idx="2">
                  <c:v>2.6200873362445414</c:v>
                </c:pt>
                <c:pt idx="3">
                  <c:v>3.731343283582089</c:v>
                </c:pt>
                <c:pt idx="4">
                  <c:v>2.7450980392156863</c:v>
                </c:pt>
                <c:pt idx="5">
                  <c:v>3.089887640449438</c:v>
                </c:pt>
                <c:pt idx="6">
                  <c:v>4.450261780104712</c:v>
                </c:pt>
                <c:pt idx="7">
                  <c:v>5.797101449275362</c:v>
                </c:pt>
                <c:pt idx="8">
                  <c:v>2.631578947368421</c:v>
                </c:pt>
                <c:pt idx="9">
                  <c:v>1.7716535433070866</c:v>
                </c:pt>
                <c:pt idx="10">
                  <c:v>4.522613065326634</c:v>
                </c:pt>
                <c:pt idx="11">
                  <c:v>4.005722460658083</c:v>
                </c:pt>
                <c:pt idx="12">
                  <c:v>4.3478260869565215</c:v>
                </c:pt>
                <c:pt idx="13">
                  <c:v>3.125</c:v>
                </c:pt>
                <c:pt idx="14">
                  <c:v>5.253940455341506</c:v>
                </c:pt>
                <c:pt idx="15">
                  <c:v>6.463195691202872</c:v>
                </c:pt>
                <c:pt idx="16">
                  <c:v>5.873015873015873</c:v>
                </c:pt>
              </c:numCache>
            </c:numRef>
          </c:yVal>
          <c:smooth val="0"/>
        </c:ser>
        <c:axId val="59451545"/>
        <c:axId val="65301858"/>
      </c:scatterChart>
      <c:valAx>
        <c:axId val="984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518808"/>
        <c:crossesAt val="0"/>
        <c:crossBetween val="midCat"/>
        <c:dispUnits/>
        <c:majorUnit val="1"/>
      </c:valAx>
      <c:valAx>
        <c:axId val="21518808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847519"/>
        <c:crosses val="autoZero"/>
        <c:crossBetween val="midCat"/>
        <c:dispUnits/>
        <c:majorUnit val="75"/>
      </c:valAx>
      <c:valAx>
        <c:axId val="59451545"/>
        <c:scaling>
          <c:orientation val="minMax"/>
        </c:scaling>
        <c:axPos val="b"/>
        <c:delete val="1"/>
        <c:majorTickMark val="in"/>
        <c:minorTickMark val="none"/>
        <c:tickLblPos val="nextTo"/>
        <c:crossAx val="65301858"/>
        <c:crosses val="max"/>
        <c:crossBetween val="midCat"/>
        <c:dispUnits/>
      </c:valAx>
      <c:valAx>
        <c:axId val="6530185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4515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NH_Data3!$L$105:$L$121</c:f>
              <c:numCache>
                <c:ptCount val="17"/>
                <c:pt idx="0">
                  <c:v>7.44903529672168</c:v>
                </c:pt>
                <c:pt idx="1">
                  <c:v>18.285623529313423</c:v>
                </c:pt>
                <c:pt idx="2">
                  <c:v>22.86229822483994</c:v>
                </c:pt>
                <c:pt idx="3">
                  <c:v>25.747757799424967</c:v>
                </c:pt>
                <c:pt idx="4">
                  <c:v>24.089316970729538</c:v>
                </c:pt>
                <c:pt idx="5">
                  <c:v>32.669897672198765</c:v>
                </c:pt>
                <c:pt idx="6">
                  <c:v>33.9154714947431</c:v>
                </c:pt>
                <c:pt idx="7">
                  <c:v>36.035303509653765</c:v>
                </c:pt>
                <c:pt idx="8">
                  <c:v>44.61983161347538</c:v>
                </c:pt>
                <c:pt idx="9">
                  <c:v>46.09022785567755</c:v>
                </c:pt>
                <c:pt idx="10">
                  <c:v>52.28422438187663</c:v>
                </c:pt>
                <c:pt idx="11">
                  <c:v>61.01947075839655</c:v>
                </c:pt>
                <c:pt idx="12">
                  <c:v>51.5061960513117</c:v>
                </c:pt>
                <c:pt idx="13">
                  <c:v>44.15777501791683</c:v>
                </c:pt>
                <c:pt idx="14">
                  <c:v>47.71080724745682</c:v>
                </c:pt>
                <c:pt idx="15">
                  <c:v>45.517647480235645</c:v>
                </c:pt>
                <c:pt idx="16">
                  <c:v>51.26294432567616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NH_Data3!$M$105:$M$121</c:f>
              <c:numCache>
                <c:ptCount val="17"/>
                <c:pt idx="0">
                  <c:v>0</c:v>
                </c:pt>
                <c:pt idx="1">
                  <c:v>119.56954962136308</c:v>
                </c:pt>
                <c:pt idx="2">
                  <c:v>112.48593925759282</c:v>
                </c:pt>
                <c:pt idx="3">
                  <c:v>177.05382436260624</c:v>
                </c:pt>
                <c:pt idx="4">
                  <c:v>117.03728473499416</c:v>
                </c:pt>
                <c:pt idx="5">
                  <c:v>175.10347023241007</c:v>
                </c:pt>
                <c:pt idx="6">
                  <c:v>257.6147901197151</c:v>
                </c:pt>
                <c:pt idx="7">
                  <c:v>353.8257408226449</c:v>
                </c:pt>
                <c:pt idx="8">
                  <c:v>214.4860584062036</c:v>
                </c:pt>
                <c:pt idx="9">
                  <c:v>146.6514583672804</c:v>
                </c:pt>
                <c:pt idx="10">
                  <c:v>437.81417220690776</c:v>
                </c:pt>
                <c:pt idx="11">
                  <c:v>427.93825462326146</c:v>
                </c:pt>
                <c:pt idx="12">
                  <c:v>390.0975243810953</c:v>
                </c:pt>
                <c:pt idx="13">
                  <c:v>226.37238256932656</c:v>
                </c:pt>
                <c:pt idx="14">
                  <c:v>414.765657403567</c:v>
                </c:pt>
                <c:pt idx="15">
                  <c:v>496.1411245865491</c:v>
                </c:pt>
                <c:pt idx="16">
                  <c:v>480.0207576543851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NH_Data3!$N$105:$N$121</c:f>
              <c:numCache>
                <c:ptCount val="17"/>
                <c:pt idx="0">
                  <c:v>7.4116661743202705</c:v>
                </c:pt>
                <c:pt idx="1">
                  <c:v>18.81391273254932</c:v>
                </c:pt>
                <c:pt idx="2">
                  <c:v>23.34973932922011</c:v>
                </c:pt>
                <c:pt idx="3">
                  <c:v>26.595823860225053</c:v>
                </c:pt>
                <c:pt idx="4">
                  <c:v>24.62618893791593</c:v>
                </c:pt>
                <c:pt idx="5">
                  <c:v>33.512190529982114</c:v>
                </c:pt>
                <c:pt idx="6">
                  <c:v>35.2787762143472</c:v>
                </c:pt>
                <c:pt idx="7">
                  <c:v>38.01460899587257</c:v>
                </c:pt>
                <c:pt idx="8">
                  <c:v>45.56955953423114</c:v>
                </c:pt>
                <c:pt idx="9">
                  <c:v>46.6570413557728</c:v>
                </c:pt>
                <c:pt idx="10">
                  <c:v>54.45281759127004</c:v>
                </c:pt>
                <c:pt idx="11">
                  <c:v>63.189753677480944</c:v>
                </c:pt>
                <c:pt idx="12">
                  <c:v>53.526146806646196</c:v>
                </c:pt>
                <c:pt idx="13">
                  <c:v>45.297187593171095</c:v>
                </c:pt>
                <c:pt idx="14">
                  <c:v>50.03733082825366</c:v>
                </c:pt>
                <c:pt idx="15">
                  <c:v>48.356277243813736</c:v>
                </c:pt>
                <c:pt idx="16">
                  <c:v>54.10098334977831</c:v>
                </c:pt>
              </c:numCache>
            </c:numRef>
          </c:yVal>
          <c:smooth val="1"/>
        </c:ser>
        <c:axId val="50845811"/>
        <c:axId val="54959116"/>
      </c:scatterChart>
      <c:valAx>
        <c:axId val="5084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959116"/>
        <c:crossesAt val="0"/>
        <c:crossBetween val="midCat"/>
        <c:dispUnits/>
        <c:majorUnit val="1"/>
      </c:valAx>
      <c:valAx>
        <c:axId val="5495911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845811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NH_Data1!$J$48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NH_Data1!$J$49:$J$65</c:f>
              <c:numCache>
                <c:ptCount val="17"/>
                <c:pt idx="0">
                  <c:v>22.22222222222222</c:v>
                </c:pt>
                <c:pt idx="1">
                  <c:v>34.42622950819672</c:v>
                </c:pt>
                <c:pt idx="2">
                  <c:v>30.93220338983051</c:v>
                </c:pt>
                <c:pt idx="3">
                  <c:v>37.27598566308244</c:v>
                </c:pt>
                <c:pt idx="4">
                  <c:v>31.93916349809886</c:v>
                </c:pt>
                <c:pt idx="5">
                  <c:v>29.301075268817208</c:v>
                </c:pt>
                <c:pt idx="6">
                  <c:v>27.31707317073171</c:v>
                </c:pt>
                <c:pt idx="7">
                  <c:v>28.193832599118945</c:v>
                </c:pt>
                <c:pt idx="8">
                  <c:v>25.985663082437277</c:v>
                </c:pt>
                <c:pt idx="9">
                  <c:v>27.333333333333332</c:v>
                </c:pt>
                <c:pt idx="10">
                  <c:v>28.12960235640648</c:v>
                </c:pt>
                <c:pt idx="11">
                  <c:v>27.1523178807947</c:v>
                </c:pt>
                <c:pt idx="12">
                  <c:v>24.502297090352222</c:v>
                </c:pt>
                <c:pt idx="13">
                  <c:v>25.724637681159418</c:v>
                </c:pt>
                <c:pt idx="14">
                  <c:v>29.468599033816425</c:v>
                </c:pt>
                <c:pt idx="15">
                  <c:v>34.2668863261944</c:v>
                </c:pt>
                <c:pt idx="16">
                  <c:v>24.926686217008797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NH_Data1!$K$49:$K$65</c:f>
              <c:numCache>
                <c:ptCount val="17"/>
                <c:pt idx="0">
                  <c:v>34.72222222222222</c:v>
                </c:pt>
                <c:pt idx="1">
                  <c:v>37.15846994535519</c:v>
                </c:pt>
                <c:pt idx="2">
                  <c:v>33.47457627118644</c:v>
                </c:pt>
                <c:pt idx="3">
                  <c:v>29.03225806451613</c:v>
                </c:pt>
                <c:pt idx="4">
                  <c:v>27.376425855513308</c:v>
                </c:pt>
                <c:pt idx="5">
                  <c:v>29.301075268817208</c:v>
                </c:pt>
                <c:pt idx="6">
                  <c:v>20.48780487804878</c:v>
                </c:pt>
                <c:pt idx="7">
                  <c:v>24.008810572687224</c:v>
                </c:pt>
                <c:pt idx="8">
                  <c:v>20.60931899641577</c:v>
                </c:pt>
                <c:pt idx="9">
                  <c:v>20.833333333333336</c:v>
                </c:pt>
                <c:pt idx="10">
                  <c:v>23.12223858615611</c:v>
                </c:pt>
                <c:pt idx="11">
                  <c:v>22.516556291390728</c:v>
                </c:pt>
                <c:pt idx="12">
                  <c:v>24.042879019908117</c:v>
                </c:pt>
                <c:pt idx="13">
                  <c:v>22.282608695652172</c:v>
                </c:pt>
                <c:pt idx="14">
                  <c:v>16.908212560386474</c:v>
                </c:pt>
                <c:pt idx="15">
                  <c:v>16.14497528830313</c:v>
                </c:pt>
                <c:pt idx="16">
                  <c:v>17.741935483870968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NH_Data1!$L$49:$L$65</c:f>
              <c:numCache>
                <c:ptCount val="17"/>
                <c:pt idx="0">
                  <c:v>11.11111111111111</c:v>
                </c:pt>
                <c:pt idx="1">
                  <c:v>7.650273224043716</c:v>
                </c:pt>
                <c:pt idx="2">
                  <c:v>6.3559322033898304</c:v>
                </c:pt>
                <c:pt idx="3">
                  <c:v>4.301075268817205</c:v>
                </c:pt>
                <c:pt idx="4">
                  <c:v>7.604562737642586</c:v>
                </c:pt>
                <c:pt idx="5">
                  <c:v>5.913978494623656</c:v>
                </c:pt>
                <c:pt idx="6">
                  <c:v>6.585365853658537</c:v>
                </c:pt>
                <c:pt idx="7">
                  <c:v>9.47136563876652</c:v>
                </c:pt>
                <c:pt idx="8">
                  <c:v>12.544802867383511</c:v>
                </c:pt>
                <c:pt idx="9">
                  <c:v>8.333333333333332</c:v>
                </c:pt>
                <c:pt idx="10">
                  <c:v>7.216494845360824</c:v>
                </c:pt>
                <c:pt idx="11">
                  <c:v>7.417218543046358</c:v>
                </c:pt>
                <c:pt idx="12">
                  <c:v>8.269525267993874</c:v>
                </c:pt>
                <c:pt idx="13">
                  <c:v>10.507246376811594</c:v>
                </c:pt>
                <c:pt idx="14">
                  <c:v>10.305958132045088</c:v>
                </c:pt>
                <c:pt idx="15">
                  <c:v>9.884678747940692</c:v>
                </c:pt>
                <c:pt idx="16">
                  <c:v>12.903225806451612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NH_Data1!$M$49:$M$65</c:f>
              <c:numCache>
                <c:ptCount val="17"/>
                <c:pt idx="0">
                  <c:v>12.5</c:v>
                </c:pt>
                <c:pt idx="1">
                  <c:v>7.650273224043716</c:v>
                </c:pt>
                <c:pt idx="2">
                  <c:v>12.711864406779661</c:v>
                </c:pt>
                <c:pt idx="3">
                  <c:v>17.20430107526882</c:v>
                </c:pt>
                <c:pt idx="4">
                  <c:v>20.15209125475285</c:v>
                </c:pt>
                <c:pt idx="5">
                  <c:v>22.311827956989248</c:v>
                </c:pt>
                <c:pt idx="6">
                  <c:v>28.292682926829265</c:v>
                </c:pt>
                <c:pt idx="7">
                  <c:v>21.145374449339208</c:v>
                </c:pt>
                <c:pt idx="8">
                  <c:v>23.655913978494624</c:v>
                </c:pt>
                <c:pt idx="9">
                  <c:v>29.333333333333332</c:v>
                </c:pt>
                <c:pt idx="10">
                  <c:v>27.68777614138439</c:v>
                </c:pt>
                <c:pt idx="11">
                  <c:v>23.70860927152318</c:v>
                </c:pt>
                <c:pt idx="12">
                  <c:v>21.745788667687595</c:v>
                </c:pt>
                <c:pt idx="13">
                  <c:v>20.108695652173914</c:v>
                </c:pt>
                <c:pt idx="14">
                  <c:v>21.256038647342994</c:v>
                </c:pt>
                <c:pt idx="15">
                  <c:v>20.42833607907743</c:v>
                </c:pt>
                <c:pt idx="16">
                  <c:v>21.8475073313783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NH_Data1!$N$48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NH_Data1!$N$49:$N$65</c:f>
              <c:numCache>
                <c:ptCount val="17"/>
                <c:pt idx="0">
                  <c:v>19.444444444444446</c:v>
                </c:pt>
                <c:pt idx="1">
                  <c:v>13.114754098360656</c:v>
                </c:pt>
                <c:pt idx="2">
                  <c:v>16.52542372881356</c:v>
                </c:pt>
                <c:pt idx="3">
                  <c:v>12.186379928315413</c:v>
                </c:pt>
                <c:pt idx="4">
                  <c:v>12.927756653992395</c:v>
                </c:pt>
                <c:pt idx="5">
                  <c:v>13.172043010752688</c:v>
                </c:pt>
                <c:pt idx="6">
                  <c:v>17.317073170731707</c:v>
                </c:pt>
                <c:pt idx="7">
                  <c:v>17.180616740088105</c:v>
                </c:pt>
                <c:pt idx="8">
                  <c:v>17.20430107526882</c:v>
                </c:pt>
                <c:pt idx="9">
                  <c:v>14.166666666666666</c:v>
                </c:pt>
                <c:pt idx="10">
                  <c:v>13.843888070692195</c:v>
                </c:pt>
                <c:pt idx="11">
                  <c:v>19.205298013245034</c:v>
                </c:pt>
                <c:pt idx="12">
                  <c:v>21.43950995405819</c:v>
                </c:pt>
                <c:pt idx="13">
                  <c:v>21.3768115942029</c:v>
                </c:pt>
                <c:pt idx="14">
                  <c:v>22.06119162640902</c:v>
                </c:pt>
                <c:pt idx="15">
                  <c:v>19.27512355848435</c:v>
                </c:pt>
                <c:pt idx="16">
                  <c:v>22.58064516129032</c:v>
                </c:pt>
              </c:numCache>
            </c:numRef>
          </c:yVal>
          <c:smooth val="0"/>
        </c:ser>
        <c:axId val="24869997"/>
        <c:axId val="22503382"/>
      </c:scatterChart>
      <c:valAx>
        <c:axId val="2486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503382"/>
        <c:crosses val="autoZero"/>
        <c:crossBetween val="midCat"/>
        <c:dispUnits/>
        <c:majorUnit val="1"/>
      </c:valAx>
      <c:valAx>
        <c:axId val="22503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8699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NEW HAMPSHIRE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65"/>
          <c:w val="0.9497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NH_Data1!$J$89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NH_Data1!$J$90:$J$106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33.33333333333333</c:v>
                </c:pt>
                <c:pt idx="3">
                  <c:v>20</c:v>
                </c:pt>
                <c:pt idx="4">
                  <c:v>42.857142857142854</c:v>
                </c:pt>
                <c:pt idx="5">
                  <c:v>18.181818181818183</c:v>
                </c:pt>
                <c:pt idx="6">
                  <c:v>17.647058823529413</c:v>
                </c:pt>
                <c:pt idx="7">
                  <c:v>20.833333333333336</c:v>
                </c:pt>
                <c:pt idx="8">
                  <c:v>7.6923076923076925</c:v>
                </c:pt>
                <c:pt idx="9">
                  <c:v>22.22222222222222</c:v>
                </c:pt>
                <c:pt idx="10">
                  <c:v>22.22222222222222</c:v>
                </c:pt>
                <c:pt idx="11">
                  <c:v>17.857142857142858</c:v>
                </c:pt>
                <c:pt idx="12">
                  <c:v>11.538461538461538</c:v>
                </c:pt>
                <c:pt idx="13">
                  <c:v>18.75</c:v>
                </c:pt>
                <c:pt idx="14">
                  <c:v>10</c:v>
                </c:pt>
                <c:pt idx="15">
                  <c:v>47.22222222222222</c:v>
                </c:pt>
                <c:pt idx="16">
                  <c:v>27.027027027027028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NH_Data1!$K$90:$K$106</c:f>
              <c:numCache>
                <c:ptCount val="17"/>
                <c:pt idx="0">
                  <c:v>0</c:v>
                </c:pt>
                <c:pt idx="1">
                  <c:v>33.33333333333333</c:v>
                </c:pt>
                <c:pt idx="2">
                  <c:v>33.33333333333333</c:v>
                </c:pt>
                <c:pt idx="3">
                  <c:v>40</c:v>
                </c:pt>
                <c:pt idx="4">
                  <c:v>42.857142857142854</c:v>
                </c:pt>
                <c:pt idx="5">
                  <c:v>18.181818181818183</c:v>
                </c:pt>
                <c:pt idx="6">
                  <c:v>11.76470588235294</c:v>
                </c:pt>
                <c:pt idx="7">
                  <c:v>29.166666666666668</c:v>
                </c:pt>
                <c:pt idx="8">
                  <c:v>0</c:v>
                </c:pt>
                <c:pt idx="9">
                  <c:v>33.33333333333333</c:v>
                </c:pt>
                <c:pt idx="10">
                  <c:v>14.814814814814813</c:v>
                </c:pt>
                <c:pt idx="11">
                  <c:v>25</c:v>
                </c:pt>
                <c:pt idx="12">
                  <c:v>42.30769230769231</c:v>
                </c:pt>
                <c:pt idx="13">
                  <c:v>18.75</c:v>
                </c:pt>
                <c:pt idx="14">
                  <c:v>23.333333333333332</c:v>
                </c:pt>
                <c:pt idx="15">
                  <c:v>13.88888888888889</c:v>
                </c:pt>
                <c:pt idx="16">
                  <c:v>10.81081081081081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NH_Data1!$L$90:$L$106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  <c:pt idx="3">
                  <c:v>0</c:v>
                </c:pt>
                <c:pt idx="4">
                  <c:v>0</c:v>
                </c:pt>
                <c:pt idx="5">
                  <c:v>18.181818181818183</c:v>
                </c:pt>
                <c:pt idx="6">
                  <c:v>0</c:v>
                </c:pt>
                <c:pt idx="7">
                  <c:v>8.333333333333332</c:v>
                </c:pt>
                <c:pt idx="8">
                  <c:v>7.6923076923076925</c:v>
                </c:pt>
                <c:pt idx="9">
                  <c:v>11.11111111111111</c:v>
                </c:pt>
                <c:pt idx="10">
                  <c:v>3.7037037037037033</c:v>
                </c:pt>
                <c:pt idx="11">
                  <c:v>10.714285714285714</c:v>
                </c:pt>
                <c:pt idx="12">
                  <c:v>7.6923076923076925</c:v>
                </c:pt>
                <c:pt idx="13">
                  <c:v>0</c:v>
                </c:pt>
                <c:pt idx="14">
                  <c:v>10</c:v>
                </c:pt>
                <c:pt idx="15">
                  <c:v>2.7777777777777777</c:v>
                </c:pt>
                <c:pt idx="16">
                  <c:v>8.108108108108109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NH_Data1!$M$90:$M$106</c:f>
              <c:numCache>
                <c:ptCount val="17"/>
                <c:pt idx="0">
                  <c:v>0</c:v>
                </c:pt>
                <c:pt idx="1">
                  <c:v>16.666666666666664</c:v>
                </c:pt>
                <c:pt idx="2">
                  <c:v>0</c:v>
                </c:pt>
                <c:pt idx="3">
                  <c:v>30</c:v>
                </c:pt>
                <c:pt idx="4">
                  <c:v>14.285714285714285</c:v>
                </c:pt>
                <c:pt idx="5">
                  <c:v>45.45454545454545</c:v>
                </c:pt>
                <c:pt idx="6">
                  <c:v>52.94117647058824</c:v>
                </c:pt>
                <c:pt idx="7">
                  <c:v>33.33333333333333</c:v>
                </c:pt>
                <c:pt idx="8">
                  <c:v>53.84615384615385</c:v>
                </c:pt>
                <c:pt idx="9">
                  <c:v>33.33333333333333</c:v>
                </c:pt>
                <c:pt idx="10">
                  <c:v>48.148148148148145</c:v>
                </c:pt>
                <c:pt idx="11">
                  <c:v>39.285714285714285</c:v>
                </c:pt>
                <c:pt idx="12">
                  <c:v>34.61538461538461</c:v>
                </c:pt>
                <c:pt idx="13">
                  <c:v>56.25</c:v>
                </c:pt>
                <c:pt idx="14">
                  <c:v>43.333333333333336</c:v>
                </c:pt>
                <c:pt idx="15">
                  <c:v>22.22222222222222</c:v>
                </c:pt>
                <c:pt idx="16">
                  <c:v>40.54054054054054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NH_Data1!$N$89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NH_Data1!$N$90:$N$106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17.647058823529413</c:v>
                </c:pt>
                <c:pt idx="7">
                  <c:v>8.333333333333332</c:v>
                </c:pt>
                <c:pt idx="8">
                  <c:v>30.76923076923077</c:v>
                </c:pt>
                <c:pt idx="9">
                  <c:v>0</c:v>
                </c:pt>
                <c:pt idx="10">
                  <c:v>11.11111111111111</c:v>
                </c:pt>
                <c:pt idx="11">
                  <c:v>7.142857142857142</c:v>
                </c:pt>
                <c:pt idx="12">
                  <c:v>3.8461538461538463</c:v>
                </c:pt>
                <c:pt idx="13">
                  <c:v>6.25</c:v>
                </c:pt>
                <c:pt idx="14">
                  <c:v>13.333333333333334</c:v>
                </c:pt>
                <c:pt idx="15">
                  <c:v>13.88888888888889</c:v>
                </c:pt>
                <c:pt idx="16">
                  <c:v>13.513513513513514</c:v>
                </c:pt>
              </c:numCache>
            </c:numRef>
          </c:yVal>
          <c:smooth val="0"/>
        </c:ser>
        <c:axId val="1203847"/>
        <c:axId val="10834624"/>
      </c:scatterChart>
      <c:valAx>
        <c:axId val="1203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0834624"/>
        <c:crosses val="autoZero"/>
        <c:crossBetween val="midCat"/>
        <c:dispUnits/>
        <c:majorUnit val="1"/>
      </c:valAx>
      <c:valAx>
        <c:axId val="1083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03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725"/>
          <c:w val="0.95125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NH_Data1!$B$90:$B$106</c:f>
              <c:numCache>
                <c:ptCount val="17"/>
                <c:pt idx="0">
                  <c:v>22.857142857142858</c:v>
                </c:pt>
                <c:pt idx="1">
                  <c:v>33.714285714285715</c:v>
                </c:pt>
                <c:pt idx="2">
                  <c:v>30.493273542600896</c:v>
                </c:pt>
                <c:pt idx="3">
                  <c:v>39.14728682170542</c:v>
                </c:pt>
                <c:pt idx="4">
                  <c:v>32.66129032258064</c:v>
                </c:pt>
                <c:pt idx="5">
                  <c:v>30.434782608695656</c:v>
                </c:pt>
                <c:pt idx="6">
                  <c:v>28.493150684931507</c:v>
                </c:pt>
                <c:pt idx="7">
                  <c:v>30.256410256410255</c:v>
                </c:pt>
                <c:pt idx="8">
                  <c:v>28.06652806652807</c:v>
                </c:pt>
                <c:pt idx="9">
                  <c:v>31.062124248496993</c:v>
                </c:pt>
                <c:pt idx="10">
                  <c:v>31.403508771929822</c:v>
                </c:pt>
                <c:pt idx="11">
                  <c:v>28.46497764530551</c:v>
                </c:pt>
                <c:pt idx="12">
                  <c:v>26.3986013986014</c:v>
                </c:pt>
                <c:pt idx="13">
                  <c:v>26.61290322580645</c:v>
                </c:pt>
                <c:pt idx="14">
                  <c:v>31.79297597042514</c:v>
                </c:pt>
                <c:pt idx="15">
                  <c:v>35.31669865642994</c:v>
                </c:pt>
                <c:pt idx="16">
                  <c:v>24.78920741989882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NH_Data1!$C$90:$C$106</c:f>
              <c:numCache>
                <c:ptCount val="17"/>
                <c:pt idx="0">
                  <c:v>35.714285714285715</c:v>
                </c:pt>
                <c:pt idx="1">
                  <c:v>37.142857142857146</c:v>
                </c:pt>
                <c:pt idx="2">
                  <c:v>34.08071748878923</c:v>
                </c:pt>
                <c:pt idx="3">
                  <c:v>28.294573643410853</c:v>
                </c:pt>
                <c:pt idx="4">
                  <c:v>26.61290322580645</c:v>
                </c:pt>
                <c:pt idx="5">
                  <c:v>29.855072463768117</c:v>
                </c:pt>
                <c:pt idx="6">
                  <c:v>21.643835616438356</c:v>
                </c:pt>
                <c:pt idx="7">
                  <c:v>25.128205128205128</c:v>
                </c:pt>
                <c:pt idx="8">
                  <c:v>22.453222453222455</c:v>
                </c:pt>
                <c:pt idx="9">
                  <c:v>23.04609218436874</c:v>
                </c:pt>
                <c:pt idx="10">
                  <c:v>25.789473684210527</c:v>
                </c:pt>
                <c:pt idx="11">
                  <c:v>23.248882265275707</c:v>
                </c:pt>
                <c:pt idx="12">
                  <c:v>24.65034965034965</c:v>
                </c:pt>
                <c:pt idx="13">
                  <c:v>23.387096774193548</c:v>
                </c:pt>
                <c:pt idx="14">
                  <c:v>17.375231053604438</c:v>
                </c:pt>
                <c:pt idx="15">
                  <c:v>17.08253358925144</c:v>
                </c:pt>
                <c:pt idx="16">
                  <c:v>19.05564924114671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NH_Data1!$D$90:$D$106</c:f>
              <c:numCache>
                <c:ptCount val="17"/>
                <c:pt idx="0">
                  <c:v>10</c:v>
                </c:pt>
                <c:pt idx="1">
                  <c:v>8</c:v>
                </c:pt>
                <c:pt idx="2">
                  <c:v>6.278026905829597</c:v>
                </c:pt>
                <c:pt idx="3">
                  <c:v>4.651162790697675</c:v>
                </c:pt>
                <c:pt idx="4">
                  <c:v>8.064516129032258</c:v>
                </c:pt>
                <c:pt idx="5">
                  <c:v>5.797101449275362</c:v>
                </c:pt>
                <c:pt idx="6">
                  <c:v>7.397260273972603</c:v>
                </c:pt>
                <c:pt idx="7">
                  <c:v>10</c:v>
                </c:pt>
                <c:pt idx="8">
                  <c:v>14.137214137214137</c:v>
                </c:pt>
                <c:pt idx="9">
                  <c:v>9.619238476953909</c:v>
                </c:pt>
                <c:pt idx="10">
                  <c:v>8.24561403508772</c:v>
                </c:pt>
                <c:pt idx="11">
                  <c:v>7.898658718330849</c:v>
                </c:pt>
                <c:pt idx="12">
                  <c:v>8.916083916083917</c:v>
                </c:pt>
                <c:pt idx="13">
                  <c:v>11.491935483870968</c:v>
                </c:pt>
                <c:pt idx="14">
                  <c:v>10.720887245841034</c:v>
                </c:pt>
                <c:pt idx="15">
                  <c:v>10.748560460652591</c:v>
                </c:pt>
                <c:pt idx="16">
                  <c:v>13.99662731871838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NH_Data1!$E$90:$E$106</c:f>
              <c:numCache>
                <c:ptCount val="17"/>
                <c:pt idx="0">
                  <c:v>11.428571428571429</c:v>
                </c:pt>
                <c:pt idx="1">
                  <c:v>7.428571428571429</c:v>
                </c:pt>
                <c:pt idx="2">
                  <c:v>12.556053811659194</c:v>
                </c:pt>
                <c:pt idx="3">
                  <c:v>15.11627906976744</c:v>
                </c:pt>
                <c:pt idx="4">
                  <c:v>18.951612903225808</c:v>
                </c:pt>
                <c:pt idx="5">
                  <c:v>19.710144927536234</c:v>
                </c:pt>
                <c:pt idx="6">
                  <c:v>23.835616438356162</c:v>
                </c:pt>
                <c:pt idx="7">
                  <c:v>15.64102564102564</c:v>
                </c:pt>
                <c:pt idx="8">
                  <c:v>17.04781704781705</c:v>
                </c:pt>
                <c:pt idx="9">
                  <c:v>19.839679358717436</c:v>
                </c:pt>
                <c:pt idx="10">
                  <c:v>18.771929824561404</c:v>
                </c:pt>
                <c:pt idx="11">
                  <c:v>19.523099850968702</c:v>
                </c:pt>
                <c:pt idx="12">
                  <c:v>16.783216783216783</c:v>
                </c:pt>
                <c:pt idx="13">
                  <c:v>15.120967741935484</c:v>
                </c:pt>
                <c:pt idx="14">
                  <c:v>16.266173752310536</c:v>
                </c:pt>
                <c:pt idx="15">
                  <c:v>16.50671785028791</c:v>
                </c:pt>
                <c:pt idx="16">
                  <c:v>18.54974704890388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NH_Data1!$F$89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NH_Data1!$F$90:$F$106</c:f>
              <c:numCache>
                <c:ptCount val="17"/>
                <c:pt idx="0">
                  <c:v>20</c:v>
                </c:pt>
                <c:pt idx="1">
                  <c:v>13.714285714285715</c:v>
                </c:pt>
                <c:pt idx="2">
                  <c:v>16.591928251121075</c:v>
                </c:pt>
                <c:pt idx="3">
                  <c:v>12.790697674418606</c:v>
                </c:pt>
                <c:pt idx="4">
                  <c:v>13.709677419354838</c:v>
                </c:pt>
                <c:pt idx="5">
                  <c:v>14.202898550724639</c:v>
                </c:pt>
                <c:pt idx="6">
                  <c:v>18.63013698630137</c:v>
                </c:pt>
                <c:pt idx="7">
                  <c:v>18.974358974358974</c:v>
                </c:pt>
                <c:pt idx="8">
                  <c:v>18.295218295218298</c:v>
                </c:pt>
                <c:pt idx="9">
                  <c:v>16.432865731462925</c:v>
                </c:pt>
                <c:pt idx="10">
                  <c:v>15.789473684210526</c:v>
                </c:pt>
                <c:pt idx="11">
                  <c:v>20.864381520119224</c:v>
                </c:pt>
                <c:pt idx="12">
                  <c:v>23.251748251748253</c:v>
                </c:pt>
                <c:pt idx="13">
                  <c:v>23.387096774193548</c:v>
                </c:pt>
                <c:pt idx="14">
                  <c:v>23.844731977818853</c:v>
                </c:pt>
                <c:pt idx="15">
                  <c:v>20.34548944337812</c:v>
                </c:pt>
                <c:pt idx="16">
                  <c:v>23.608768971332207</c:v>
                </c:pt>
              </c:numCache>
            </c:numRef>
          </c:yVal>
          <c:smooth val="0"/>
        </c:ser>
        <c:axId val="30402753"/>
        <c:axId val="5189322"/>
      </c:scatterChart>
      <c:valAx>
        <c:axId val="30402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189322"/>
        <c:crosses val="autoZero"/>
        <c:crossBetween val="midCat"/>
        <c:dispUnits/>
        <c:majorUnit val="1"/>
      </c:valAx>
      <c:valAx>
        <c:axId val="5189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402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NH_Data1!$J$110:$J$126</c:f>
              <c:numCache>
                <c:ptCount val="17"/>
                <c:pt idx="0">
                  <c:v>90</c:v>
                </c:pt>
                <c:pt idx="1">
                  <c:v>87.98076923076923</c:v>
                </c:pt>
                <c:pt idx="2">
                  <c:v>77.12418300653596</c:v>
                </c:pt>
                <c:pt idx="3">
                  <c:v>82.30088495575221</c:v>
                </c:pt>
                <c:pt idx="4">
                  <c:v>76.01156069364163</c:v>
                </c:pt>
                <c:pt idx="5">
                  <c:v>85.51724137931035</c:v>
                </c:pt>
                <c:pt idx="6">
                  <c:v>80.70866141732283</c:v>
                </c:pt>
                <c:pt idx="7">
                  <c:v>83.30275229357798</c:v>
                </c:pt>
                <c:pt idx="8">
                  <c:v>85.45176110260337</c:v>
                </c:pt>
                <c:pt idx="9">
                  <c:v>82.3045267489712</c:v>
                </c:pt>
                <c:pt idx="10">
                  <c:v>80.7372175980975</c:v>
                </c:pt>
                <c:pt idx="11">
                  <c:v>80.4904051172708</c:v>
                </c:pt>
                <c:pt idx="12">
                  <c:v>75.23041474654379</c:v>
                </c:pt>
                <c:pt idx="13">
                  <c:v>72.53613666228647</c:v>
                </c:pt>
                <c:pt idx="14">
                  <c:v>68.1668496158068</c:v>
                </c:pt>
                <c:pt idx="15">
                  <c:v>70.09237875288684</c:v>
                </c:pt>
                <c:pt idx="16">
                  <c:v>72.16931216931218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NH_Data1!$K$110:$K$126</c:f>
              <c:numCache>
                <c:ptCount val="17"/>
                <c:pt idx="0">
                  <c:v>8.75</c:v>
                </c:pt>
                <c:pt idx="1">
                  <c:v>12.01923076923077</c:v>
                </c:pt>
                <c:pt idx="2">
                  <c:v>17.320261437908496</c:v>
                </c:pt>
                <c:pt idx="3">
                  <c:v>16.8141592920354</c:v>
                </c:pt>
                <c:pt idx="4">
                  <c:v>23.699421965317917</c:v>
                </c:pt>
                <c:pt idx="5">
                  <c:v>14.482758620689657</c:v>
                </c:pt>
                <c:pt idx="6">
                  <c:v>19.291338582677163</c:v>
                </c:pt>
                <c:pt idx="7">
                  <c:v>16.69724770642202</c:v>
                </c:pt>
                <c:pt idx="8">
                  <c:v>14.548238897396631</c:v>
                </c:pt>
                <c:pt idx="9">
                  <c:v>17.55829903978052</c:v>
                </c:pt>
                <c:pt idx="10">
                  <c:v>19.2627824019025</c:v>
                </c:pt>
                <c:pt idx="11">
                  <c:v>19.50959488272921</c:v>
                </c:pt>
                <c:pt idx="12">
                  <c:v>24.76958525345622</c:v>
                </c:pt>
                <c:pt idx="13">
                  <c:v>27.463863337713533</c:v>
                </c:pt>
                <c:pt idx="14">
                  <c:v>31.833150384193193</c:v>
                </c:pt>
                <c:pt idx="15">
                  <c:v>29.907621247113163</c:v>
                </c:pt>
                <c:pt idx="16">
                  <c:v>27.83068783068783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NH_Data1!$L$110:$L$126</c:f>
              <c:numCache>
                <c:ptCount val="17"/>
                <c:pt idx="0">
                  <c:v>1.25</c:v>
                </c:pt>
                <c:pt idx="1">
                  <c:v>0</c:v>
                </c:pt>
                <c:pt idx="2">
                  <c:v>5.555555555555555</c:v>
                </c:pt>
                <c:pt idx="3">
                  <c:v>0.8849557522123894</c:v>
                </c:pt>
                <c:pt idx="4">
                  <c:v>0.2890173410404624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0.1371742112482853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6703899"/>
        <c:axId val="17681908"/>
      </c:scatterChart>
      <c:valAx>
        <c:axId val="4670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681908"/>
        <c:crosses val="autoZero"/>
        <c:crossBetween val="midCat"/>
        <c:dispUnits/>
        <c:majorUnit val="1"/>
      </c:valAx>
      <c:valAx>
        <c:axId val="17681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703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NH_Data1!$B$110:$B$126</c:f>
              <c:numCache>
                <c:ptCount val="17"/>
                <c:pt idx="0">
                  <c:v>72</c:v>
                </c:pt>
                <c:pt idx="1">
                  <c:v>183</c:v>
                </c:pt>
                <c:pt idx="2">
                  <c:v>236</c:v>
                </c:pt>
                <c:pt idx="3">
                  <c:v>279</c:v>
                </c:pt>
                <c:pt idx="4">
                  <c:v>263</c:v>
                </c:pt>
                <c:pt idx="5">
                  <c:v>372</c:v>
                </c:pt>
                <c:pt idx="6">
                  <c:v>410</c:v>
                </c:pt>
                <c:pt idx="7">
                  <c:v>454</c:v>
                </c:pt>
                <c:pt idx="8">
                  <c:v>558</c:v>
                </c:pt>
                <c:pt idx="9">
                  <c:v>600</c:v>
                </c:pt>
                <c:pt idx="10">
                  <c:v>679</c:v>
                </c:pt>
                <c:pt idx="11">
                  <c:v>755</c:v>
                </c:pt>
                <c:pt idx="12">
                  <c:v>653</c:v>
                </c:pt>
                <c:pt idx="13">
                  <c:v>552</c:v>
                </c:pt>
                <c:pt idx="14">
                  <c:v>621</c:v>
                </c:pt>
                <c:pt idx="15">
                  <c:v>607</c:v>
                </c:pt>
                <c:pt idx="16">
                  <c:v>682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NH_Data1!$F$110:$F$126</c:f>
              <c:numCache>
                <c:ptCount val="17"/>
                <c:pt idx="0">
                  <c:v>7</c:v>
                </c:pt>
                <c:pt idx="1">
                  <c:v>25</c:v>
                </c:pt>
                <c:pt idx="2">
                  <c:v>53</c:v>
                </c:pt>
                <c:pt idx="3">
                  <c:v>57</c:v>
                </c:pt>
                <c:pt idx="4">
                  <c:v>82</c:v>
                </c:pt>
                <c:pt idx="5">
                  <c:v>63</c:v>
                </c:pt>
                <c:pt idx="6">
                  <c:v>98</c:v>
                </c:pt>
                <c:pt idx="7">
                  <c:v>91</c:v>
                </c:pt>
                <c:pt idx="8">
                  <c:v>95</c:v>
                </c:pt>
                <c:pt idx="9">
                  <c:v>128</c:v>
                </c:pt>
                <c:pt idx="10">
                  <c:v>162</c:v>
                </c:pt>
                <c:pt idx="11">
                  <c:v>183</c:v>
                </c:pt>
                <c:pt idx="12">
                  <c:v>215</c:v>
                </c:pt>
                <c:pt idx="13">
                  <c:v>209</c:v>
                </c:pt>
                <c:pt idx="14">
                  <c:v>290</c:v>
                </c:pt>
                <c:pt idx="15">
                  <c:v>259</c:v>
                </c:pt>
                <c:pt idx="16">
                  <c:v>263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NH_Data1!$E$110:$E$126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NH_Data1!$G$110:$G$126</c:f>
              <c:numCache>
                <c:ptCount val="17"/>
                <c:pt idx="0">
                  <c:v>80</c:v>
                </c:pt>
                <c:pt idx="1">
                  <c:v>208</c:v>
                </c:pt>
                <c:pt idx="2">
                  <c:v>306</c:v>
                </c:pt>
                <c:pt idx="3">
                  <c:v>339</c:v>
                </c:pt>
                <c:pt idx="4">
                  <c:v>346</c:v>
                </c:pt>
                <c:pt idx="5">
                  <c:v>435</c:v>
                </c:pt>
                <c:pt idx="6">
                  <c:v>508</c:v>
                </c:pt>
                <c:pt idx="7">
                  <c:v>545</c:v>
                </c:pt>
                <c:pt idx="8">
                  <c:v>653</c:v>
                </c:pt>
                <c:pt idx="9">
                  <c:v>729</c:v>
                </c:pt>
                <c:pt idx="10">
                  <c:v>841</c:v>
                </c:pt>
                <c:pt idx="11">
                  <c:v>938</c:v>
                </c:pt>
                <c:pt idx="12">
                  <c:v>868</c:v>
                </c:pt>
                <c:pt idx="13">
                  <c:v>761</c:v>
                </c:pt>
                <c:pt idx="14">
                  <c:v>911</c:v>
                </c:pt>
                <c:pt idx="15">
                  <c:v>866</c:v>
                </c:pt>
                <c:pt idx="16">
                  <c:v>945</c:v>
                </c:pt>
              </c:numCache>
            </c:numRef>
          </c:yVal>
          <c:smooth val="0"/>
        </c:ser>
        <c:axId val="24919445"/>
        <c:axId val="22948414"/>
      </c:scatterChart>
      <c:valAx>
        <c:axId val="2491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948414"/>
        <c:crosses val="autoZero"/>
        <c:crossBetween val="midCat"/>
        <c:dispUnits/>
        <c:majorUnit val="1"/>
      </c:valAx>
      <c:valAx>
        <c:axId val="2294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919445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NH_Data2!$AC$111:$AC$127</c:f>
              <c:numCache>
                <c:ptCount val="17"/>
                <c:pt idx="0">
                  <c:v>0.16574072431201423</c:v>
                </c:pt>
                <c:pt idx="1">
                  <c:v>0.170238815473613</c:v>
                </c:pt>
                <c:pt idx="2">
                  <c:v>0.17536872076142931</c:v>
                </c:pt>
                <c:pt idx="3">
                  <c:v>0.17794149783036242</c:v>
                </c:pt>
                <c:pt idx="4">
                  <c:v>0.1803121173347194</c:v>
                </c:pt>
                <c:pt idx="5">
                  <c:v>0.18188099496016907</c:v>
                </c:pt>
                <c:pt idx="6">
                  <c:v>0.18388011487301317</c:v>
                </c:pt>
                <c:pt idx="7">
                  <c:v>0.18438053984823233</c:v>
                </c:pt>
                <c:pt idx="8">
                  <c:v>0.1802981785006165</c:v>
                </c:pt>
                <c:pt idx="9">
                  <c:v>0.17964244054904624</c:v>
                </c:pt>
                <c:pt idx="10">
                  <c:v>0.1734998765807247</c:v>
                </c:pt>
                <c:pt idx="11">
                  <c:v>0.1733368400799962</c:v>
                </c:pt>
                <c:pt idx="12">
                  <c:v>0.17807200393853373</c:v>
                </c:pt>
                <c:pt idx="13">
                  <c:v>0.18410224954512874</c:v>
                </c:pt>
                <c:pt idx="14">
                  <c:v>0.18095204813341526</c:v>
                </c:pt>
                <c:pt idx="15">
                  <c:v>0.19244018711055527</c:v>
                </c:pt>
                <c:pt idx="16">
                  <c:v>0.20222556350915052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NH_Data2!$AD$111:$AD$127</c:f>
              <c:numCache>
                <c:ptCount val="17"/>
                <c:pt idx="0">
                  <c:v>0.5250891586988309</c:v>
                </c:pt>
                <c:pt idx="1">
                  <c:v>0.5698854394116677</c:v>
                </c:pt>
                <c:pt idx="2">
                  <c:v>0.6169006086739296</c:v>
                </c:pt>
                <c:pt idx="3">
                  <c:v>0.662500390222583</c:v>
                </c:pt>
                <c:pt idx="4">
                  <c:v>0.7053134689642155</c:v>
                </c:pt>
                <c:pt idx="5">
                  <c:v>0.7476611341836508</c:v>
                </c:pt>
                <c:pt idx="6">
                  <c:v>0.7945504126664518</c:v>
                </c:pt>
                <c:pt idx="7">
                  <c:v>0.838346835085548</c:v>
                </c:pt>
                <c:pt idx="8">
                  <c:v>0.8551517313954591</c:v>
                </c:pt>
                <c:pt idx="9">
                  <c:v>0.8946175566111834</c:v>
                </c:pt>
                <c:pt idx="10">
                  <c:v>0.9439569556341123</c:v>
                </c:pt>
                <c:pt idx="11">
                  <c:v>0.9371133238133399</c:v>
                </c:pt>
                <c:pt idx="12">
                  <c:v>1.0061941124507245</c:v>
                </c:pt>
                <c:pt idx="13">
                  <c:v>1.0773901416992886</c:v>
                </c:pt>
                <c:pt idx="14">
                  <c:v>1.1143509549205235</c:v>
                </c:pt>
                <c:pt idx="15">
                  <c:v>1.159110592390264</c:v>
                </c:pt>
                <c:pt idx="16">
                  <c:v>1.2208463002462673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NH_Data2!$AE$111:$AE$127</c:f>
              <c:numCache>
                <c:ptCount val="17"/>
                <c:pt idx="0">
                  <c:v>0.7355005568178615</c:v>
                </c:pt>
                <c:pt idx="1">
                  <c:v>0.7758508613797431</c:v>
                </c:pt>
                <c:pt idx="2">
                  <c:v>0.8147422089837342</c:v>
                </c:pt>
                <c:pt idx="3">
                  <c:v>0.8549776792682546</c:v>
                </c:pt>
                <c:pt idx="4">
                  <c:v>0.8975768365799317</c:v>
                </c:pt>
                <c:pt idx="5">
                  <c:v>0.9433979692880685</c:v>
                </c:pt>
                <c:pt idx="6">
                  <c:v>0.9880274217672047</c:v>
                </c:pt>
                <c:pt idx="7">
                  <c:v>1.0257853936434584</c:v>
                </c:pt>
                <c:pt idx="8">
                  <c:v>1.0419536518059176</c:v>
                </c:pt>
                <c:pt idx="9">
                  <c:v>1.0798316986680039</c:v>
                </c:pt>
                <c:pt idx="10">
                  <c:v>1.1842012634212893</c:v>
                </c:pt>
                <c:pt idx="11">
                  <c:v>1.2603106295022126</c:v>
                </c:pt>
                <c:pt idx="12">
                  <c:v>1.2941644756826967</c:v>
                </c:pt>
                <c:pt idx="13">
                  <c:v>1.3622015768870266</c:v>
                </c:pt>
                <c:pt idx="14">
                  <c:v>1.439945313785171</c:v>
                </c:pt>
                <c:pt idx="15">
                  <c:v>1.5119457119654451</c:v>
                </c:pt>
                <c:pt idx="16">
                  <c:v>1.627795066995023</c:v>
                </c:pt>
              </c:numCache>
            </c:numRef>
          </c:yVal>
          <c:smooth val="0"/>
        </c:ser>
        <c:axId val="49145919"/>
        <c:axId val="39660088"/>
      </c:scatterChart>
      <c:valAx>
        <c:axId val="49145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660088"/>
        <c:crosses val="autoZero"/>
        <c:crossBetween val="midCat"/>
        <c:dispUnits/>
        <c:majorUnit val="1"/>
      </c:valAx>
      <c:valAx>
        <c:axId val="3966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145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NH_Data2!$K$4:$K$20</c:f>
              <c:numCache>
                <c:ptCount val="17"/>
                <c:pt idx="0">
                  <c:v>77</c:v>
                </c:pt>
                <c:pt idx="1">
                  <c:v>199</c:v>
                </c:pt>
                <c:pt idx="2">
                  <c:v>290</c:v>
                </c:pt>
                <c:pt idx="3">
                  <c:v>313</c:v>
                </c:pt>
                <c:pt idx="4">
                  <c:v>327</c:v>
                </c:pt>
                <c:pt idx="5">
                  <c:v>407</c:v>
                </c:pt>
                <c:pt idx="6">
                  <c:v>458</c:v>
                </c:pt>
                <c:pt idx="7">
                  <c:v>477</c:v>
                </c:pt>
                <c:pt idx="8">
                  <c:v>566</c:v>
                </c:pt>
                <c:pt idx="9">
                  <c:v>621</c:v>
                </c:pt>
                <c:pt idx="10">
                  <c:v>710</c:v>
                </c:pt>
                <c:pt idx="11">
                  <c:v>832</c:v>
                </c:pt>
                <c:pt idx="12">
                  <c:v>766</c:v>
                </c:pt>
                <c:pt idx="13">
                  <c:v>680</c:v>
                </c:pt>
                <c:pt idx="14">
                  <c:v>796</c:v>
                </c:pt>
                <c:pt idx="15">
                  <c:v>756</c:v>
                </c:pt>
                <c:pt idx="16">
                  <c:v>828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NH_Data2!$L$4:$L$20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9</c:v>
                </c:pt>
                <c:pt idx="5">
                  <c:v>12</c:v>
                </c:pt>
                <c:pt idx="6">
                  <c:v>21</c:v>
                </c:pt>
                <c:pt idx="7">
                  <c:v>27</c:v>
                </c:pt>
                <c:pt idx="8">
                  <c:v>21</c:v>
                </c:pt>
                <c:pt idx="9">
                  <c:v>12</c:v>
                </c:pt>
                <c:pt idx="10">
                  <c:v>31</c:v>
                </c:pt>
                <c:pt idx="11">
                  <c:v>35</c:v>
                </c:pt>
                <c:pt idx="12">
                  <c:v>34</c:v>
                </c:pt>
                <c:pt idx="13">
                  <c:v>28</c:v>
                </c:pt>
                <c:pt idx="14">
                  <c:v>46</c:v>
                </c:pt>
                <c:pt idx="15">
                  <c:v>43</c:v>
                </c:pt>
                <c:pt idx="16">
                  <c:v>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NH_Data2!$M$4:$M$20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10</c:v>
                </c:pt>
                <c:pt idx="5">
                  <c:v>16</c:v>
                </c:pt>
                <c:pt idx="6">
                  <c:v>29</c:v>
                </c:pt>
                <c:pt idx="7">
                  <c:v>41</c:v>
                </c:pt>
                <c:pt idx="8">
                  <c:v>66</c:v>
                </c:pt>
                <c:pt idx="9">
                  <c:v>96</c:v>
                </c:pt>
                <c:pt idx="10">
                  <c:v>100</c:v>
                </c:pt>
                <c:pt idx="11">
                  <c:v>71</c:v>
                </c:pt>
                <c:pt idx="12">
                  <c:v>68</c:v>
                </c:pt>
                <c:pt idx="13">
                  <c:v>53</c:v>
                </c:pt>
                <c:pt idx="14">
                  <c:v>69</c:v>
                </c:pt>
                <c:pt idx="15">
                  <c:v>67</c:v>
                </c:pt>
                <c:pt idx="16">
                  <c:v>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NH_Data2!$N$4:$N$20</c:f>
              <c:numCache>
                <c:ptCount val="17"/>
                <c:pt idx="0">
                  <c:v>80</c:v>
                </c:pt>
                <c:pt idx="1">
                  <c:v>208</c:v>
                </c:pt>
                <c:pt idx="2">
                  <c:v>306</c:v>
                </c:pt>
                <c:pt idx="3">
                  <c:v>339</c:v>
                </c:pt>
                <c:pt idx="4">
                  <c:v>346</c:v>
                </c:pt>
                <c:pt idx="5">
                  <c:v>435</c:v>
                </c:pt>
                <c:pt idx="6">
                  <c:v>508</c:v>
                </c:pt>
                <c:pt idx="7">
                  <c:v>545</c:v>
                </c:pt>
                <c:pt idx="8">
                  <c:v>653</c:v>
                </c:pt>
                <c:pt idx="9">
                  <c:v>729</c:v>
                </c:pt>
                <c:pt idx="10">
                  <c:v>841</c:v>
                </c:pt>
                <c:pt idx="11">
                  <c:v>938</c:v>
                </c:pt>
                <c:pt idx="12">
                  <c:v>868</c:v>
                </c:pt>
                <c:pt idx="13">
                  <c:v>761</c:v>
                </c:pt>
                <c:pt idx="14">
                  <c:v>911</c:v>
                </c:pt>
                <c:pt idx="15">
                  <c:v>866</c:v>
                </c:pt>
                <c:pt idx="16">
                  <c:v>945</c:v>
                </c:pt>
              </c:numCache>
            </c:numRef>
          </c:yVal>
          <c:smooth val="0"/>
        </c:ser>
        <c:axId val="5209135"/>
        <c:axId val="46882216"/>
      </c:scatterChart>
      <c:valAx>
        <c:axId val="520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882216"/>
        <c:crosses val="autoZero"/>
        <c:crossBetween val="midCat"/>
        <c:dispUnits/>
        <c:majorUnit val="1"/>
      </c:valAx>
      <c:valAx>
        <c:axId val="46882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09135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NH_Data2!$K$4:$K$20</c:f>
              <c:numCache>
                <c:ptCount val="17"/>
                <c:pt idx="0">
                  <c:v>77</c:v>
                </c:pt>
                <c:pt idx="1">
                  <c:v>199</c:v>
                </c:pt>
                <c:pt idx="2">
                  <c:v>290</c:v>
                </c:pt>
                <c:pt idx="3">
                  <c:v>313</c:v>
                </c:pt>
                <c:pt idx="4">
                  <c:v>327</c:v>
                </c:pt>
                <c:pt idx="5">
                  <c:v>407</c:v>
                </c:pt>
                <c:pt idx="6">
                  <c:v>458</c:v>
                </c:pt>
                <c:pt idx="7">
                  <c:v>477</c:v>
                </c:pt>
                <c:pt idx="8">
                  <c:v>566</c:v>
                </c:pt>
                <c:pt idx="9">
                  <c:v>621</c:v>
                </c:pt>
                <c:pt idx="10">
                  <c:v>710</c:v>
                </c:pt>
                <c:pt idx="11">
                  <c:v>832</c:v>
                </c:pt>
                <c:pt idx="12">
                  <c:v>766</c:v>
                </c:pt>
                <c:pt idx="13">
                  <c:v>680</c:v>
                </c:pt>
                <c:pt idx="14">
                  <c:v>796</c:v>
                </c:pt>
                <c:pt idx="15">
                  <c:v>756</c:v>
                </c:pt>
                <c:pt idx="16">
                  <c:v>828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NH_Data2!$L$4:$L$20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9</c:v>
                </c:pt>
                <c:pt idx="5">
                  <c:v>12</c:v>
                </c:pt>
                <c:pt idx="6">
                  <c:v>21</c:v>
                </c:pt>
                <c:pt idx="7">
                  <c:v>27</c:v>
                </c:pt>
                <c:pt idx="8">
                  <c:v>21</c:v>
                </c:pt>
                <c:pt idx="9">
                  <c:v>12</c:v>
                </c:pt>
                <c:pt idx="10">
                  <c:v>31</c:v>
                </c:pt>
                <c:pt idx="11">
                  <c:v>35</c:v>
                </c:pt>
                <c:pt idx="12">
                  <c:v>34</c:v>
                </c:pt>
                <c:pt idx="13">
                  <c:v>28</c:v>
                </c:pt>
                <c:pt idx="14">
                  <c:v>46</c:v>
                </c:pt>
                <c:pt idx="15">
                  <c:v>43</c:v>
                </c:pt>
                <c:pt idx="16">
                  <c:v>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NH_Data2!$D$4:$D$20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11</c:v>
                </c:pt>
                <c:pt idx="15">
                  <c:v>2</c:v>
                </c:pt>
                <c:pt idx="16">
                  <c:v>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NH_Data2!$F$4:$F$20</c:f>
              <c:numCache>
                <c:ptCount val="17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13</c:v>
                </c:pt>
                <c:pt idx="6">
                  <c:v>25</c:v>
                </c:pt>
                <c:pt idx="7">
                  <c:v>40</c:v>
                </c:pt>
                <c:pt idx="8">
                  <c:v>60</c:v>
                </c:pt>
                <c:pt idx="9">
                  <c:v>90</c:v>
                </c:pt>
                <c:pt idx="10">
                  <c:v>97</c:v>
                </c:pt>
                <c:pt idx="11">
                  <c:v>62</c:v>
                </c:pt>
                <c:pt idx="12">
                  <c:v>62</c:v>
                </c:pt>
                <c:pt idx="13">
                  <c:v>48</c:v>
                </c:pt>
                <c:pt idx="14">
                  <c:v>56</c:v>
                </c:pt>
                <c:pt idx="15">
                  <c:v>60</c:v>
                </c:pt>
                <c:pt idx="16">
                  <c:v>59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NH_Data2!$G$3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NH_Data2!$N$4:$N$20</c:f>
              <c:numCache>
                <c:ptCount val="17"/>
                <c:pt idx="0">
                  <c:v>80</c:v>
                </c:pt>
                <c:pt idx="1">
                  <c:v>208</c:v>
                </c:pt>
                <c:pt idx="2">
                  <c:v>306</c:v>
                </c:pt>
                <c:pt idx="3">
                  <c:v>339</c:v>
                </c:pt>
                <c:pt idx="4">
                  <c:v>346</c:v>
                </c:pt>
                <c:pt idx="5">
                  <c:v>435</c:v>
                </c:pt>
                <c:pt idx="6">
                  <c:v>508</c:v>
                </c:pt>
                <c:pt idx="7">
                  <c:v>545</c:v>
                </c:pt>
                <c:pt idx="8">
                  <c:v>653</c:v>
                </c:pt>
                <c:pt idx="9">
                  <c:v>729</c:v>
                </c:pt>
                <c:pt idx="10">
                  <c:v>841</c:v>
                </c:pt>
                <c:pt idx="11">
                  <c:v>938</c:v>
                </c:pt>
                <c:pt idx="12">
                  <c:v>868</c:v>
                </c:pt>
                <c:pt idx="13">
                  <c:v>761</c:v>
                </c:pt>
                <c:pt idx="14">
                  <c:v>911</c:v>
                </c:pt>
                <c:pt idx="15">
                  <c:v>866</c:v>
                </c:pt>
                <c:pt idx="16">
                  <c:v>945</c:v>
                </c:pt>
              </c:numCache>
            </c:numRef>
          </c:yVal>
          <c:smooth val="0"/>
        </c:ser>
        <c:axId val="19286761"/>
        <c:axId val="39363122"/>
      </c:scatterChart>
      <c:valAx>
        <c:axId val="1928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9363122"/>
        <c:crosses val="autoZero"/>
        <c:crossBetween val="midCat"/>
        <c:dispUnits/>
        <c:majorUnit val="1"/>
      </c:valAx>
      <c:valAx>
        <c:axId val="39363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286761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NH_Data2!$AK$4:$AK$20</c:f>
              <c:numCache>
                <c:ptCount val="17"/>
                <c:pt idx="0">
                  <c:v>8.193938826393847</c:v>
                </c:pt>
                <c:pt idx="1">
                  <c:v>20.793366184762117</c:v>
                </c:pt>
                <c:pt idx="2">
                  <c:v>29.731239843962253</c:v>
                </c:pt>
                <c:pt idx="3">
                  <c:v>31.236620896201604</c:v>
                </c:pt>
                <c:pt idx="4">
                  <c:v>31.762930038018382</c:v>
                </c:pt>
                <c:pt idx="5">
                  <c:v>38.54100971763739</c:v>
                </c:pt>
                <c:pt idx="6">
                  <c:v>42.55694779340367</c:v>
                </c:pt>
                <c:pt idx="7">
                  <c:v>44.07394813873038</c:v>
                </c:pt>
                <c:pt idx="8">
                  <c:v>52.5048330420521</c:v>
                </c:pt>
                <c:pt idx="9">
                  <c:v>57.358780557867256</c:v>
                </c:pt>
                <c:pt idx="10">
                  <c:v>65.12596370374108</c:v>
                </c:pt>
                <c:pt idx="11">
                  <c:v>75.66050621607441</c:v>
                </c:pt>
                <c:pt idx="12">
                  <c:v>68.97508072605727</c:v>
                </c:pt>
                <c:pt idx="13">
                  <c:v>60.53888510520857</c:v>
                </c:pt>
                <c:pt idx="14">
                  <c:v>70.19926537703444</c:v>
                </c:pt>
                <c:pt idx="15">
                  <c:v>66.04864010567782</c:v>
                </c:pt>
                <c:pt idx="16">
                  <c:v>71.57793912590196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NH_Data2!$AL$4:$AL$20</c:f>
              <c:numCache>
                <c:ptCount val="17"/>
                <c:pt idx="0">
                  <c:v>0</c:v>
                </c:pt>
                <c:pt idx="1">
                  <c:v>119.56954962136308</c:v>
                </c:pt>
                <c:pt idx="2">
                  <c:v>149.98125234345707</c:v>
                </c:pt>
                <c:pt idx="3">
                  <c:v>194.75920679886684</c:v>
                </c:pt>
                <c:pt idx="4">
                  <c:v>150.47650894499247</c:v>
                </c:pt>
                <c:pt idx="5">
                  <c:v>191.0219675262655</c:v>
                </c:pt>
                <c:pt idx="6">
                  <c:v>318.23003485376574</c:v>
                </c:pt>
                <c:pt idx="7">
                  <c:v>398.05395842547546</c:v>
                </c:pt>
                <c:pt idx="8">
                  <c:v>346.4774789638673</c:v>
                </c:pt>
                <c:pt idx="9">
                  <c:v>195.5352778230406</c:v>
                </c:pt>
                <c:pt idx="10">
                  <c:v>502.6755310523755</c:v>
                </c:pt>
                <c:pt idx="11">
                  <c:v>534.9228182790769</c:v>
                </c:pt>
                <c:pt idx="12">
                  <c:v>510.12753188297074</c:v>
                </c:pt>
                <c:pt idx="13">
                  <c:v>396.15166949632146</c:v>
                </c:pt>
                <c:pt idx="14">
                  <c:v>635.9740080188027</c:v>
                </c:pt>
                <c:pt idx="15">
                  <c:v>592.6130099228225</c:v>
                </c:pt>
                <c:pt idx="16">
                  <c:v>661.6502335236119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NH_Data2!$AR$4:$AR$20</c:f>
              <c:numCache>
                <c:ptCount val="17"/>
                <c:pt idx="0">
                  <c:v>21.952290355627103</c:v>
                </c:pt>
                <c:pt idx="1">
                  <c:v>20.257951245864003</c:v>
                </c:pt>
                <c:pt idx="2">
                  <c:v>49.9438132101386</c:v>
                </c:pt>
                <c:pt idx="3">
                  <c:v>86.31106507854307</c:v>
                </c:pt>
                <c:pt idx="4">
                  <c:v>53.19148936170213</c:v>
                </c:pt>
                <c:pt idx="5">
                  <c:v>78.9110278161373</c:v>
                </c:pt>
                <c:pt idx="6">
                  <c:v>133.51749539594843</c:v>
                </c:pt>
                <c:pt idx="7">
                  <c:v>180.01404987706357</c:v>
                </c:pt>
                <c:pt idx="8">
                  <c:v>286.98147665014346</c:v>
                </c:pt>
                <c:pt idx="9">
                  <c:v>400.50062578222776</c:v>
                </c:pt>
                <c:pt idx="10">
                  <c:v>387.1617174493786</c:v>
                </c:pt>
                <c:pt idx="11">
                  <c:v>264.31390067753705</c:v>
                </c:pt>
                <c:pt idx="12">
                  <c:v>239.4956503363505</c:v>
                </c:pt>
                <c:pt idx="13">
                  <c:v>174.02725332457723</c:v>
                </c:pt>
                <c:pt idx="14">
                  <c:v>215.01355520239318</c:v>
                </c:pt>
                <c:pt idx="15">
                  <c:v>197.31417128048065</c:v>
                </c:pt>
                <c:pt idx="16">
                  <c:v>180.10642652476463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NH_Data2!$AQ$4:$AQ$20</c:f>
              <c:numCache>
                <c:ptCount val="17"/>
                <c:pt idx="0">
                  <c:v>8.34965865551709</c:v>
                </c:pt>
                <c:pt idx="1">
                  <c:v>21.29264799669964</c:v>
                </c:pt>
                <c:pt idx="2">
                  <c:v>30.699558668762798</c:v>
                </c:pt>
                <c:pt idx="3">
                  <c:v>33.071363905971964</c:v>
                </c:pt>
                <c:pt idx="4">
                  <c:v>32.81851267638765</c:v>
                </c:pt>
                <c:pt idx="5">
                  <c:v>40.181936418320745</c:v>
                </c:pt>
                <c:pt idx="6">
                  <c:v>45.99266290275268</c:v>
                </c:pt>
                <c:pt idx="7">
                  <c:v>49.01824108160323</c:v>
                </c:pt>
                <c:pt idx="8">
                  <c:v>58.98532593231592</c:v>
                </c:pt>
                <c:pt idx="9">
                  <c:v>65.51242579302387</c:v>
                </c:pt>
                <c:pt idx="10">
                  <c:v>74.94267909829966</c:v>
                </c:pt>
                <c:pt idx="11">
                  <c:v>82.78510997710612</c:v>
                </c:pt>
                <c:pt idx="12">
                  <c:v>75.76789187188592</c:v>
                </c:pt>
                <c:pt idx="13">
                  <c:v>65.5600430060098</c:v>
                </c:pt>
                <c:pt idx="14">
                  <c:v>77.64828820044339</c:v>
                </c:pt>
                <c:pt idx="15">
                  <c:v>73.02944874572343</c:v>
                </c:pt>
                <c:pt idx="16">
                  <c:v>78.6756515093237</c:v>
                </c:pt>
              </c:numCache>
            </c:numRef>
          </c:yVal>
          <c:smooth val="0"/>
        </c:ser>
        <c:axId val="18723779"/>
        <c:axId val="34296284"/>
      </c:scatterChart>
      <c:valAx>
        <c:axId val="1872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296284"/>
        <c:crosses val="autoZero"/>
        <c:crossBetween val="midCat"/>
        <c:dispUnits/>
        <c:majorUnit val="1"/>
      </c:valAx>
      <c:valAx>
        <c:axId val="3429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72377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NH_Data2!$AK$4:$AK$20</c:f>
              <c:numCache>
                <c:ptCount val="17"/>
                <c:pt idx="0">
                  <c:v>8.193938826393847</c:v>
                </c:pt>
                <c:pt idx="1">
                  <c:v>20.793366184762117</c:v>
                </c:pt>
                <c:pt idx="2">
                  <c:v>29.731239843962253</c:v>
                </c:pt>
                <c:pt idx="3">
                  <c:v>31.236620896201604</c:v>
                </c:pt>
                <c:pt idx="4">
                  <c:v>31.762930038018382</c:v>
                </c:pt>
                <c:pt idx="5">
                  <c:v>38.54100971763739</c:v>
                </c:pt>
                <c:pt idx="6">
                  <c:v>42.55694779340367</c:v>
                </c:pt>
                <c:pt idx="7">
                  <c:v>44.07394813873038</c:v>
                </c:pt>
                <c:pt idx="8">
                  <c:v>52.5048330420521</c:v>
                </c:pt>
                <c:pt idx="9">
                  <c:v>57.358780557867256</c:v>
                </c:pt>
                <c:pt idx="10">
                  <c:v>65.12596370374108</c:v>
                </c:pt>
                <c:pt idx="11">
                  <c:v>75.66050621607441</c:v>
                </c:pt>
                <c:pt idx="12">
                  <c:v>68.97508072605727</c:v>
                </c:pt>
                <c:pt idx="13">
                  <c:v>60.53888510520857</c:v>
                </c:pt>
                <c:pt idx="14">
                  <c:v>70.19926537703444</c:v>
                </c:pt>
                <c:pt idx="15">
                  <c:v>66.04864010567782</c:v>
                </c:pt>
                <c:pt idx="16">
                  <c:v>71.57793912590196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NH_Data2!$AL$4:$AL$20</c:f>
              <c:numCache>
                <c:ptCount val="17"/>
                <c:pt idx="0">
                  <c:v>0</c:v>
                </c:pt>
                <c:pt idx="1">
                  <c:v>119.56954962136308</c:v>
                </c:pt>
                <c:pt idx="2">
                  <c:v>149.98125234345707</c:v>
                </c:pt>
                <c:pt idx="3">
                  <c:v>194.75920679886684</c:v>
                </c:pt>
                <c:pt idx="4">
                  <c:v>150.47650894499247</c:v>
                </c:pt>
                <c:pt idx="5">
                  <c:v>191.0219675262655</c:v>
                </c:pt>
                <c:pt idx="6">
                  <c:v>318.23003485376574</c:v>
                </c:pt>
                <c:pt idx="7">
                  <c:v>398.05395842547546</c:v>
                </c:pt>
                <c:pt idx="8">
                  <c:v>346.4774789638673</c:v>
                </c:pt>
                <c:pt idx="9">
                  <c:v>195.5352778230406</c:v>
                </c:pt>
                <c:pt idx="10">
                  <c:v>502.6755310523755</c:v>
                </c:pt>
                <c:pt idx="11">
                  <c:v>534.9228182790769</c:v>
                </c:pt>
                <c:pt idx="12">
                  <c:v>510.12753188297074</c:v>
                </c:pt>
                <c:pt idx="13">
                  <c:v>396.15166949632146</c:v>
                </c:pt>
                <c:pt idx="14">
                  <c:v>635.9740080188027</c:v>
                </c:pt>
                <c:pt idx="15">
                  <c:v>592.6130099228225</c:v>
                </c:pt>
                <c:pt idx="16">
                  <c:v>661.6502335236119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NH_Data2!$AM$4:$AM$20</c:f>
              <c:numCache>
                <c:ptCount val="17"/>
                <c:pt idx="0">
                  <c:v>0</c:v>
                </c:pt>
                <c:pt idx="1">
                  <c:v>120.26458208057727</c:v>
                </c:pt>
                <c:pt idx="2">
                  <c:v>0</c:v>
                </c:pt>
                <c:pt idx="3">
                  <c:v>274.12280701754383</c:v>
                </c:pt>
                <c:pt idx="4">
                  <c:v>157.81167806417673</c:v>
                </c:pt>
                <c:pt idx="5">
                  <c:v>152.36160487557137</c:v>
                </c:pt>
                <c:pt idx="6">
                  <c:v>98.47365829640572</c:v>
                </c:pt>
                <c:pt idx="7">
                  <c:v>0</c:v>
                </c:pt>
                <c:pt idx="8">
                  <c:v>150.3006012024048</c:v>
                </c:pt>
                <c:pt idx="9">
                  <c:v>0</c:v>
                </c:pt>
                <c:pt idx="10">
                  <c:v>0</c:v>
                </c:pt>
                <c:pt idx="11">
                  <c:v>203.66598778004072</c:v>
                </c:pt>
                <c:pt idx="12">
                  <c:v>49.01960784313725</c:v>
                </c:pt>
                <c:pt idx="13">
                  <c:v>0</c:v>
                </c:pt>
                <c:pt idx="14">
                  <c:v>94.20631182289213</c:v>
                </c:pt>
                <c:pt idx="15">
                  <c:v>219.10604732690624</c:v>
                </c:pt>
                <c:pt idx="16">
                  <c:v>82.33841086867024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32.52561392096276</c:v>
                </c:pt>
                <c:pt idx="3">
                  <c:v>14.725371815638345</c:v>
                </c:pt>
                <c:pt idx="4">
                  <c:v>0</c:v>
                </c:pt>
                <c:pt idx="5">
                  <c:v>0</c:v>
                </c:pt>
                <c:pt idx="6">
                  <c:v>22.789425706472198</c:v>
                </c:pt>
                <c:pt idx="7">
                  <c:v>10.7284626113078</c:v>
                </c:pt>
                <c:pt idx="8">
                  <c:v>31.689025034329774</c:v>
                </c:pt>
                <c:pt idx="9">
                  <c:v>60.27122049221497</c:v>
                </c:pt>
                <c:pt idx="10">
                  <c:v>28.32058906825262</c:v>
                </c:pt>
                <c:pt idx="11">
                  <c:v>47.08984742889433</c:v>
                </c:pt>
                <c:pt idx="12">
                  <c:v>43.37642057777392</c:v>
                </c:pt>
                <c:pt idx="13">
                  <c:v>39.980809211578446</c:v>
                </c:pt>
                <c:pt idx="14">
                  <c:v>84.13645403090102</c:v>
                </c:pt>
                <c:pt idx="15">
                  <c:v>14.550745725718444</c:v>
                </c:pt>
                <c:pt idx="16">
                  <c:v>34.09710856519367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NH_Data2!$AO$4:$AO$20</c:f>
              <c:numCache>
                <c:ptCount val="17"/>
                <c:pt idx="0">
                  <c:v>42.57130693912303</c:v>
                </c:pt>
                <c:pt idx="1">
                  <c:v>13.194352816994325</c:v>
                </c:pt>
                <c:pt idx="2">
                  <c:v>73.88252678241595</c:v>
                </c:pt>
                <c:pt idx="3">
                  <c:v>102.6928343222273</c:v>
                </c:pt>
                <c:pt idx="4">
                  <c:v>73.97231321990911</c:v>
                </c:pt>
                <c:pt idx="5">
                  <c:v>127.28874963282091</c:v>
                </c:pt>
                <c:pt idx="6">
                  <c:v>229.08457802620728</c:v>
                </c:pt>
                <c:pt idx="7">
                  <c:v>350.72336694432266</c:v>
                </c:pt>
                <c:pt idx="8">
                  <c:v>520.1560468140442</c:v>
                </c:pt>
                <c:pt idx="9">
                  <c:v>749.0013315579228</c:v>
                </c:pt>
                <c:pt idx="10">
                  <c:v>729.92700729927</c:v>
                </c:pt>
                <c:pt idx="11">
                  <c:v>434.17366946778714</c:v>
                </c:pt>
                <c:pt idx="12">
                  <c:v>418.18427087548895</c:v>
                </c:pt>
                <c:pt idx="13">
                  <c:v>303.56691120667847</c:v>
                </c:pt>
                <c:pt idx="14">
                  <c:v>331.47863146679293</c:v>
                </c:pt>
                <c:pt idx="15">
                  <c:v>334.65335489988286</c:v>
                </c:pt>
                <c:pt idx="16">
                  <c:v>301.759410801964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NH_Data2!$AQ$3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NH_Data2!$AQ$4:$AQ$20</c:f>
              <c:numCache>
                <c:ptCount val="17"/>
                <c:pt idx="0">
                  <c:v>8.34965865551709</c:v>
                </c:pt>
                <c:pt idx="1">
                  <c:v>21.29264799669964</c:v>
                </c:pt>
                <c:pt idx="2">
                  <c:v>30.699558668762798</c:v>
                </c:pt>
                <c:pt idx="3">
                  <c:v>33.071363905971964</c:v>
                </c:pt>
                <c:pt idx="4">
                  <c:v>32.81851267638765</c:v>
                </c:pt>
                <c:pt idx="5">
                  <c:v>40.181936418320745</c:v>
                </c:pt>
                <c:pt idx="6">
                  <c:v>45.99266290275268</c:v>
                </c:pt>
                <c:pt idx="7">
                  <c:v>49.01824108160323</c:v>
                </c:pt>
                <c:pt idx="8">
                  <c:v>58.98532593231592</c:v>
                </c:pt>
                <c:pt idx="9">
                  <c:v>65.51242579302387</c:v>
                </c:pt>
                <c:pt idx="10">
                  <c:v>74.94267909829966</c:v>
                </c:pt>
                <c:pt idx="11">
                  <c:v>82.78510997710612</c:v>
                </c:pt>
                <c:pt idx="12">
                  <c:v>75.76789187188592</c:v>
                </c:pt>
                <c:pt idx="13">
                  <c:v>65.5600430060098</c:v>
                </c:pt>
                <c:pt idx="14">
                  <c:v>77.64828820044339</c:v>
                </c:pt>
                <c:pt idx="15">
                  <c:v>73.02944874572343</c:v>
                </c:pt>
                <c:pt idx="16">
                  <c:v>78.6756515093237</c:v>
                </c:pt>
              </c:numCache>
            </c:numRef>
          </c:yVal>
          <c:smooth val="0"/>
        </c:ser>
        <c:axId val="40231101"/>
        <c:axId val="26535590"/>
      </c:scatterChart>
      <c:valAx>
        <c:axId val="4023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535590"/>
        <c:crosses val="autoZero"/>
        <c:crossBetween val="midCat"/>
        <c:dispUnits/>
        <c:majorUnit val="1"/>
      </c:valAx>
      <c:valAx>
        <c:axId val="26535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23110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NH_Data2!$K$25:$K$41</c:f>
              <c:numCache>
                <c:ptCount val="17"/>
                <c:pt idx="0">
                  <c:v>71</c:v>
                </c:pt>
                <c:pt idx="1">
                  <c:v>175</c:v>
                </c:pt>
                <c:pt idx="2">
                  <c:v>229</c:v>
                </c:pt>
                <c:pt idx="3">
                  <c:v>264</c:v>
                </c:pt>
                <c:pt idx="4">
                  <c:v>261</c:v>
                </c:pt>
                <c:pt idx="5">
                  <c:v>359</c:v>
                </c:pt>
                <c:pt idx="6">
                  <c:v>378</c:v>
                </c:pt>
                <c:pt idx="7">
                  <c:v>475</c:v>
                </c:pt>
                <c:pt idx="8">
                  <c:v>575</c:v>
                </c:pt>
                <c:pt idx="9">
                  <c:v>563</c:v>
                </c:pt>
                <c:pt idx="10">
                  <c:v>585</c:v>
                </c:pt>
                <c:pt idx="11">
                  <c:v>679</c:v>
                </c:pt>
                <c:pt idx="12">
                  <c:v>579</c:v>
                </c:pt>
                <c:pt idx="13">
                  <c:v>507</c:v>
                </c:pt>
                <c:pt idx="14">
                  <c:v>546</c:v>
                </c:pt>
                <c:pt idx="15">
                  <c:v>522</c:v>
                </c:pt>
                <c:pt idx="16">
                  <c:v>601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NH_Data2!$L$25:$L$41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11</c:v>
                </c:pt>
                <c:pt idx="6">
                  <c:v>17</c:v>
                </c:pt>
                <c:pt idx="7">
                  <c:v>26</c:v>
                </c:pt>
                <c:pt idx="8">
                  <c:v>16</c:v>
                </c:pt>
                <c:pt idx="9">
                  <c:v>11</c:v>
                </c:pt>
                <c:pt idx="10">
                  <c:v>28</c:v>
                </c:pt>
                <c:pt idx="11">
                  <c:v>28</c:v>
                </c:pt>
                <c:pt idx="12">
                  <c:v>26</c:v>
                </c:pt>
                <c:pt idx="13">
                  <c:v>17</c:v>
                </c:pt>
                <c:pt idx="14">
                  <c:v>30</c:v>
                </c:pt>
                <c:pt idx="15">
                  <c:v>36</c:v>
                </c:pt>
                <c:pt idx="16">
                  <c:v>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NH_Data2!$M$25:$M$41</c:f>
              <c:numCache>
                <c:ptCount val="17"/>
                <c:pt idx="0">
                  <c:v>2</c:v>
                </c:pt>
                <c:pt idx="1">
                  <c:v>4</c:v>
                </c:pt>
                <c:pt idx="2">
                  <c:v>13</c:v>
                </c:pt>
                <c:pt idx="3">
                  <c:v>13</c:v>
                </c:pt>
                <c:pt idx="4">
                  <c:v>8</c:v>
                </c:pt>
                <c:pt idx="5">
                  <c:v>17</c:v>
                </c:pt>
                <c:pt idx="6">
                  <c:v>29</c:v>
                </c:pt>
                <c:pt idx="7">
                  <c:v>44</c:v>
                </c:pt>
                <c:pt idx="8">
                  <c:v>70</c:v>
                </c:pt>
                <c:pt idx="9">
                  <c:v>97</c:v>
                </c:pt>
                <c:pt idx="10">
                  <c:v>83</c:v>
                </c:pt>
                <c:pt idx="11">
                  <c:v>58</c:v>
                </c:pt>
                <c:pt idx="12">
                  <c:v>58</c:v>
                </c:pt>
                <c:pt idx="13">
                  <c:v>41</c:v>
                </c:pt>
                <c:pt idx="14">
                  <c:v>52</c:v>
                </c:pt>
                <c:pt idx="15">
                  <c:v>51</c:v>
                </c:pt>
                <c:pt idx="16">
                  <c:v>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NH_Data2!$N$25:$N$41</c:f>
              <c:numCache>
                <c:ptCount val="17"/>
                <c:pt idx="0">
                  <c:v>73</c:v>
                </c:pt>
                <c:pt idx="1">
                  <c:v>185</c:v>
                </c:pt>
                <c:pt idx="2">
                  <c:v>248</c:v>
                </c:pt>
                <c:pt idx="3">
                  <c:v>287</c:v>
                </c:pt>
                <c:pt idx="4">
                  <c:v>276</c:v>
                </c:pt>
                <c:pt idx="5">
                  <c:v>387</c:v>
                </c:pt>
                <c:pt idx="6">
                  <c:v>424</c:v>
                </c:pt>
                <c:pt idx="7">
                  <c:v>545</c:v>
                </c:pt>
                <c:pt idx="8">
                  <c:v>661</c:v>
                </c:pt>
                <c:pt idx="9">
                  <c:v>671</c:v>
                </c:pt>
                <c:pt idx="10">
                  <c:v>696</c:v>
                </c:pt>
                <c:pt idx="11">
                  <c:v>765</c:v>
                </c:pt>
                <c:pt idx="12">
                  <c:v>663</c:v>
                </c:pt>
                <c:pt idx="13">
                  <c:v>565</c:v>
                </c:pt>
                <c:pt idx="14">
                  <c:v>628</c:v>
                </c:pt>
                <c:pt idx="15">
                  <c:v>609</c:v>
                </c:pt>
                <c:pt idx="16">
                  <c:v>692</c:v>
                </c:pt>
              </c:numCache>
            </c:numRef>
          </c:yVal>
          <c:smooth val="0"/>
        </c:ser>
        <c:axId val="37493719"/>
        <c:axId val="1899152"/>
      </c:scatterChart>
      <c:valAx>
        <c:axId val="3749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99152"/>
        <c:crosses val="autoZero"/>
        <c:crossBetween val="midCat"/>
        <c:dispUnits/>
        <c:majorUnit val="1"/>
      </c:valAx>
      <c:valAx>
        <c:axId val="1899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49371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NEW HAMPSHIRE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NH_Data2!$B$25:$B$41</c:f>
              <c:numCache>
                <c:ptCount val="17"/>
                <c:pt idx="0">
                  <c:v>70</c:v>
                </c:pt>
                <c:pt idx="1">
                  <c:v>175</c:v>
                </c:pt>
                <c:pt idx="2">
                  <c:v>223</c:v>
                </c:pt>
                <c:pt idx="3">
                  <c:v>258</c:v>
                </c:pt>
                <c:pt idx="4">
                  <c:v>248</c:v>
                </c:pt>
                <c:pt idx="5">
                  <c:v>345</c:v>
                </c:pt>
                <c:pt idx="6">
                  <c:v>365</c:v>
                </c:pt>
                <c:pt idx="7">
                  <c:v>390</c:v>
                </c:pt>
                <c:pt idx="8">
                  <c:v>481</c:v>
                </c:pt>
                <c:pt idx="9">
                  <c:v>499</c:v>
                </c:pt>
                <c:pt idx="10">
                  <c:v>570</c:v>
                </c:pt>
                <c:pt idx="11">
                  <c:v>671</c:v>
                </c:pt>
                <c:pt idx="12">
                  <c:v>572</c:v>
                </c:pt>
                <c:pt idx="13">
                  <c:v>496</c:v>
                </c:pt>
                <c:pt idx="14">
                  <c:v>541</c:v>
                </c:pt>
                <c:pt idx="15">
                  <c:v>521</c:v>
                </c:pt>
                <c:pt idx="16">
                  <c:v>593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NH_Data2!$C$25:$C$41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11</c:v>
                </c:pt>
                <c:pt idx="6">
                  <c:v>17</c:v>
                </c:pt>
                <c:pt idx="7">
                  <c:v>24</c:v>
                </c:pt>
                <c:pt idx="8">
                  <c:v>13</c:v>
                </c:pt>
                <c:pt idx="9">
                  <c:v>9</c:v>
                </c:pt>
                <c:pt idx="10">
                  <c:v>27</c:v>
                </c:pt>
                <c:pt idx="11">
                  <c:v>28</c:v>
                </c:pt>
                <c:pt idx="12">
                  <c:v>26</c:v>
                </c:pt>
                <c:pt idx="13">
                  <c:v>16</c:v>
                </c:pt>
                <c:pt idx="14">
                  <c:v>30</c:v>
                </c:pt>
                <c:pt idx="15">
                  <c:v>36</c:v>
                </c:pt>
                <c:pt idx="16">
                  <c:v>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10</c:v>
                </c:pt>
                <c:pt idx="15">
                  <c:v>1</c:v>
                </c:pt>
                <c:pt idx="16">
                  <c:v>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NH_Data2!$F$25:$F$41</c:f>
              <c:numCache>
                <c:ptCount val="17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13</c:v>
                </c:pt>
                <c:pt idx="6">
                  <c:v>24</c:v>
                </c:pt>
                <c:pt idx="7">
                  <c:v>39</c:v>
                </c:pt>
                <c:pt idx="8">
                  <c:v>58</c:v>
                </c:pt>
                <c:pt idx="9">
                  <c:v>86</c:v>
                </c:pt>
                <c:pt idx="10">
                  <c:v>80</c:v>
                </c:pt>
                <c:pt idx="11">
                  <c:v>49</c:v>
                </c:pt>
                <c:pt idx="12">
                  <c:v>50</c:v>
                </c:pt>
                <c:pt idx="13">
                  <c:v>37</c:v>
                </c:pt>
                <c:pt idx="14">
                  <c:v>38</c:v>
                </c:pt>
                <c:pt idx="15">
                  <c:v>47</c:v>
                </c:pt>
                <c:pt idx="16">
                  <c:v>47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NH_Data2!$G$24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NH_Data2!$H$25:$H$41</c:f>
              <c:numCache>
                <c:ptCount val="17"/>
                <c:pt idx="0">
                  <c:v>72</c:v>
                </c:pt>
                <c:pt idx="1">
                  <c:v>183</c:v>
                </c:pt>
                <c:pt idx="2">
                  <c:v>236</c:v>
                </c:pt>
                <c:pt idx="3">
                  <c:v>279</c:v>
                </c:pt>
                <c:pt idx="4">
                  <c:v>263</c:v>
                </c:pt>
                <c:pt idx="5">
                  <c:v>372</c:v>
                </c:pt>
                <c:pt idx="6">
                  <c:v>410</c:v>
                </c:pt>
                <c:pt idx="7">
                  <c:v>454</c:v>
                </c:pt>
                <c:pt idx="8">
                  <c:v>558</c:v>
                </c:pt>
                <c:pt idx="9">
                  <c:v>600</c:v>
                </c:pt>
                <c:pt idx="10">
                  <c:v>679</c:v>
                </c:pt>
                <c:pt idx="11">
                  <c:v>755</c:v>
                </c:pt>
                <c:pt idx="12">
                  <c:v>653</c:v>
                </c:pt>
                <c:pt idx="13">
                  <c:v>552</c:v>
                </c:pt>
                <c:pt idx="14">
                  <c:v>621</c:v>
                </c:pt>
                <c:pt idx="15">
                  <c:v>607</c:v>
                </c:pt>
                <c:pt idx="16">
                  <c:v>682</c:v>
                </c:pt>
              </c:numCache>
            </c:numRef>
          </c:yVal>
          <c:smooth val="0"/>
        </c:ser>
        <c:axId val="17092369"/>
        <c:axId val="19613594"/>
      </c:scatterChart>
      <c:valAx>
        <c:axId val="1709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613594"/>
        <c:crosses val="autoZero"/>
        <c:crossBetween val="midCat"/>
        <c:dispUnits/>
        <c:majorUnit val="1"/>
      </c:valAx>
      <c:valAx>
        <c:axId val="1961359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09236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NH_Data2!$AK$25:$AK$41</c:f>
              <c:numCache>
                <c:ptCount val="17"/>
                <c:pt idx="0">
                  <c:v>7.44903529672168</c:v>
                </c:pt>
                <c:pt idx="1">
                  <c:v>18.285623529313423</c:v>
                </c:pt>
                <c:pt idx="2">
                  <c:v>22.86229822483994</c:v>
                </c:pt>
                <c:pt idx="3">
                  <c:v>25.747757799424967</c:v>
                </c:pt>
                <c:pt idx="4">
                  <c:v>24.089316970729538</c:v>
                </c:pt>
                <c:pt idx="5">
                  <c:v>32.669897672198765</c:v>
                </c:pt>
                <c:pt idx="6">
                  <c:v>33.9154714947431</c:v>
                </c:pt>
                <c:pt idx="7">
                  <c:v>36.035303509653765</c:v>
                </c:pt>
                <c:pt idx="8">
                  <c:v>44.61983161347538</c:v>
                </c:pt>
                <c:pt idx="9">
                  <c:v>46.09022785567755</c:v>
                </c:pt>
                <c:pt idx="10">
                  <c:v>52.28422438187663</c:v>
                </c:pt>
                <c:pt idx="11">
                  <c:v>61.01947075839655</c:v>
                </c:pt>
                <c:pt idx="12">
                  <c:v>51.5061960513117</c:v>
                </c:pt>
                <c:pt idx="13">
                  <c:v>44.15777501791683</c:v>
                </c:pt>
                <c:pt idx="14">
                  <c:v>47.71080724745682</c:v>
                </c:pt>
                <c:pt idx="15">
                  <c:v>45.517647480235645</c:v>
                </c:pt>
                <c:pt idx="16">
                  <c:v>51.26294432567616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NH_Data2!$AL$25:$AL$41</c:f>
              <c:numCache>
                <c:ptCount val="17"/>
                <c:pt idx="0">
                  <c:v>0</c:v>
                </c:pt>
                <c:pt idx="1">
                  <c:v>119.56954962136308</c:v>
                </c:pt>
                <c:pt idx="2">
                  <c:v>112.48593925759282</c:v>
                </c:pt>
                <c:pt idx="3">
                  <c:v>177.05382436260624</c:v>
                </c:pt>
                <c:pt idx="4">
                  <c:v>117.03728473499416</c:v>
                </c:pt>
                <c:pt idx="5">
                  <c:v>175.10347023241007</c:v>
                </c:pt>
                <c:pt idx="6">
                  <c:v>257.6147901197151</c:v>
                </c:pt>
                <c:pt idx="7">
                  <c:v>353.8257408226449</c:v>
                </c:pt>
                <c:pt idx="8">
                  <c:v>214.4860584062036</c:v>
                </c:pt>
                <c:pt idx="9">
                  <c:v>146.6514583672804</c:v>
                </c:pt>
                <c:pt idx="10">
                  <c:v>437.81417220690776</c:v>
                </c:pt>
                <c:pt idx="11">
                  <c:v>427.93825462326146</c:v>
                </c:pt>
                <c:pt idx="12">
                  <c:v>390.0975243810953</c:v>
                </c:pt>
                <c:pt idx="13">
                  <c:v>226.37238256932656</c:v>
                </c:pt>
                <c:pt idx="14">
                  <c:v>414.765657403567</c:v>
                </c:pt>
                <c:pt idx="15">
                  <c:v>496.1411245865491</c:v>
                </c:pt>
                <c:pt idx="16">
                  <c:v>480.0207576543851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NH_Data2!$AR$25:$AR$41</c:f>
              <c:numCache>
                <c:ptCount val="17"/>
                <c:pt idx="0">
                  <c:v>14.634860237084736</c:v>
                </c:pt>
                <c:pt idx="1">
                  <c:v>13.505300830576003</c:v>
                </c:pt>
                <c:pt idx="2">
                  <c:v>43.700836558871266</c:v>
                </c:pt>
                <c:pt idx="3">
                  <c:v>63.29478105759826</c:v>
                </c:pt>
                <c:pt idx="4">
                  <c:v>42.5531914893617</c:v>
                </c:pt>
                <c:pt idx="5">
                  <c:v>78.9110278161373</c:v>
                </c:pt>
                <c:pt idx="6">
                  <c:v>128.91344383057088</c:v>
                </c:pt>
                <c:pt idx="7">
                  <c:v>175.62346329469617</c:v>
                </c:pt>
                <c:pt idx="8">
                  <c:v>278.2850682668058</c:v>
                </c:pt>
                <c:pt idx="9">
                  <c:v>383.8130997079683</c:v>
                </c:pt>
                <c:pt idx="10">
                  <c:v>317.47260830849046</c:v>
                </c:pt>
                <c:pt idx="11">
                  <c:v>208.47293574566302</c:v>
                </c:pt>
                <c:pt idx="12">
                  <c:v>193.7097171838129</c:v>
                </c:pt>
                <c:pt idx="13">
                  <c:v>131.34132326383187</c:v>
                </c:pt>
                <c:pt idx="14">
                  <c:v>155.8069240597052</c:v>
                </c:pt>
                <c:pt idx="15">
                  <c:v>147.24938155259747</c:v>
                </c:pt>
                <c:pt idx="16">
                  <c:v>141.90203301951155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NH_Data2!$AQ$25:$AQ$41</c:f>
              <c:numCache>
                <c:ptCount val="17"/>
                <c:pt idx="0">
                  <c:v>7.51469278996538</c:v>
                </c:pt>
                <c:pt idx="1">
                  <c:v>18.733435497096316</c:v>
                </c:pt>
                <c:pt idx="2">
                  <c:v>23.67678380989549</c:v>
                </c:pt>
                <c:pt idx="3">
                  <c:v>27.218025161552152</c:v>
                </c:pt>
                <c:pt idx="4">
                  <c:v>24.945863681762866</c:v>
                </c:pt>
                <c:pt idx="5">
                  <c:v>34.36248355773636</c:v>
                </c:pt>
                <c:pt idx="6">
                  <c:v>37.120062578993306</c:v>
                </c:pt>
                <c:pt idx="7">
                  <c:v>40.833543946876816</c:v>
                </c:pt>
                <c:pt idx="8">
                  <c:v>50.40399980127455</c:v>
                </c:pt>
                <c:pt idx="9">
                  <c:v>53.91969201071924</c:v>
                </c:pt>
                <c:pt idx="10">
                  <c:v>60.506633897438135</c:v>
                </c:pt>
                <c:pt idx="11">
                  <c:v>66.63407039735088</c:v>
                </c:pt>
                <c:pt idx="12">
                  <c:v>57.00049929993261</c:v>
                </c:pt>
                <c:pt idx="13">
                  <c:v>47.55472239069306</c:v>
                </c:pt>
                <c:pt idx="14">
                  <c:v>52.9303918468445</c:v>
                </c:pt>
                <c:pt idx="15">
                  <c:v>51.188077815997836</c:v>
                </c:pt>
                <c:pt idx="16">
                  <c:v>56.77967653900397</c:v>
                </c:pt>
              </c:numCache>
            </c:numRef>
          </c:yVal>
          <c:smooth val="0"/>
        </c:ser>
        <c:axId val="42304619"/>
        <c:axId val="45197252"/>
      </c:scatterChart>
      <c:valAx>
        <c:axId val="423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197252"/>
        <c:crosses val="autoZero"/>
        <c:crossBetween val="midCat"/>
        <c:dispUnits/>
        <c:majorUnit val="1"/>
      </c:valAx>
      <c:valAx>
        <c:axId val="45197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3046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NH_Data2!$AK$25:$AK$41</c:f>
              <c:numCache>
                <c:ptCount val="17"/>
                <c:pt idx="0">
                  <c:v>7.44903529672168</c:v>
                </c:pt>
                <c:pt idx="1">
                  <c:v>18.285623529313423</c:v>
                </c:pt>
                <c:pt idx="2">
                  <c:v>22.86229822483994</c:v>
                </c:pt>
                <c:pt idx="3">
                  <c:v>25.747757799424967</c:v>
                </c:pt>
                <c:pt idx="4">
                  <c:v>24.089316970729538</c:v>
                </c:pt>
                <c:pt idx="5">
                  <c:v>32.669897672198765</c:v>
                </c:pt>
                <c:pt idx="6">
                  <c:v>33.9154714947431</c:v>
                </c:pt>
                <c:pt idx="7">
                  <c:v>36.035303509653765</c:v>
                </c:pt>
                <c:pt idx="8">
                  <c:v>44.61983161347538</c:v>
                </c:pt>
                <c:pt idx="9">
                  <c:v>46.09022785567755</c:v>
                </c:pt>
                <c:pt idx="10">
                  <c:v>52.28422438187663</c:v>
                </c:pt>
                <c:pt idx="11">
                  <c:v>61.01947075839655</c:v>
                </c:pt>
                <c:pt idx="12">
                  <c:v>51.5061960513117</c:v>
                </c:pt>
                <c:pt idx="13">
                  <c:v>44.15777501791683</c:v>
                </c:pt>
                <c:pt idx="14">
                  <c:v>47.71080724745682</c:v>
                </c:pt>
                <c:pt idx="15">
                  <c:v>45.517647480235645</c:v>
                </c:pt>
                <c:pt idx="16">
                  <c:v>51.26294432567616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NH_Data2!$AL$25:$AL$41</c:f>
              <c:numCache>
                <c:ptCount val="17"/>
                <c:pt idx="0">
                  <c:v>0</c:v>
                </c:pt>
                <c:pt idx="1">
                  <c:v>119.56954962136308</c:v>
                </c:pt>
                <c:pt idx="2">
                  <c:v>112.48593925759282</c:v>
                </c:pt>
                <c:pt idx="3">
                  <c:v>177.05382436260624</c:v>
                </c:pt>
                <c:pt idx="4">
                  <c:v>117.03728473499416</c:v>
                </c:pt>
                <c:pt idx="5">
                  <c:v>175.10347023241007</c:v>
                </c:pt>
                <c:pt idx="6">
                  <c:v>257.6147901197151</c:v>
                </c:pt>
                <c:pt idx="7">
                  <c:v>353.8257408226449</c:v>
                </c:pt>
                <c:pt idx="8">
                  <c:v>214.4860584062036</c:v>
                </c:pt>
                <c:pt idx="9">
                  <c:v>146.6514583672804</c:v>
                </c:pt>
                <c:pt idx="10">
                  <c:v>437.81417220690776</c:v>
                </c:pt>
                <c:pt idx="11">
                  <c:v>427.93825462326146</c:v>
                </c:pt>
                <c:pt idx="12">
                  <c:v>390.0975243810953</c:v>
                </c:pt>
                <c:pt idx="13">
                  <c:v>226.37238256932656</c:v>
                </c:pt>
                <c:pt idx="14">
                  <c:v>414.765657403567</c:v>
                </c:pt>
                <c:pt idx="15">
                  <c:v>496.1411245865491</c:v>
                </c:pt>
                <c:pt idx="16">
                  <c:v>480.0207576543851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NH_Data2!$AM$25:$AM$41</c:f>
              <c:numCache>
                <c:ptCount val="17"/>
                <c:pt idx="0">
                  <c:v>0</c:v>
                </c:pt>
                <c:pt idx="1">
                  <c:v>60.132291040288635</c:v>
                </c:pt>
                <c:pt idx="2">
                  <c:v>0</c:v>
                </c:pt>
                <c:pt idx="3">
                  <c:v>164.4736842105263</c:v>
                </c:pt>
                <c:pt idx="4">
                  <c:v>105.20778537611783</c:v>
                </c:pt>
                <c:pt idx="5">
                  <c:v>152.36160487557137</c:v>
                </c:pt>
                <c:pt idx="6">
                  <c:v>98.47365829640572</c:v>
                </c:pt>
                <c:pt idx="7">
                  <c:v>0</c:v>
                </c:pt>
                <c:pt idx="8">
                  <c:v>150.3006012024048</c:v>
                </c:pt>
                <c:pt idx="9">
                  <c:v>0</c:v>
                </c:pt>
                <c:pt idx="10">
                  <c:v>0</c:v>
                </c:pt>
                <c:pt idx="11">
                  <c:v>203.66598778004072</c:v>
                </c:pt>
                <c:pt idx="12">
                  <c:v>49.01960784313725</c:v>
                </c:pt>
                <c:pt idx="13">
                  <c:v>0</c:v>
                </c:pt>
                <c:pt idx="14">
                  <c:v>94.20631182289213</c:v>
                </c:pt>
                <c:pt idx="15">
                  <c:v>87.64241893076249</c:v>
                </c:pt>
                <c:pt idx="16">
                  <c:v>41.16920543433512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32.52561392096276</c:v>
                </c:pt>
                <c:pt idx="3">
                  <c:v>14.725371815638345</c:v>
                </c:pt>
                <c:pt idx="4">
                  <c:v>0</c:v>
                </c:pt>
                <c:pt idx="5">
                  <c:v>0</c:v>
                </c:pt>
                <c:pt idx="6">
                  <c:v>22.789425706472198</c:v>
                </c:pt>
                <c:pt idx="7">
                  <c:v>10.7284626113078</c:v>
                </c:pt>
                <c:pt idx="8">
                  <c:v>31.689025034329774</c:v>
                </c:pt>
                <c:pt idx="9">
                  <c:v>60.27122049221497</c:v>
                </c:pt>
                <c:pt idx="10">
                  <c:v>18.880392712168415</c:v>
                </c:pt>
                <c:pt idx="11">
                  <c:v>28.2539084573366</c:v>
                </c:pt>
                <c:pt idx="12">
                  <c:v>34.70113646221914</c:v>
                </c:pt>
                <c:pt idx="13">
                  <c:v>23.988485526947066</c:v>
                </c:pt>
                <c:pt idx="14">
                  <c:v>76.48768548263729</c:v>
                </c:pt>
                <c:pt idx="15">
                  <c:v>7.275372862859222</c:v>
                </c:pt>
                <c:pt idx="16">
                  <c:v>27.277686852154936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NH_Data2!$AO$25:$AO$41</c:f>
              <c:numCache>
                <c:ptCount val="17"/>
                <c:pt idx="0">
                  <c:v>28.380871292748687</c:v>
                </c:pt>
                <c:pt idx="1">
                  <c:v>13.194352816994325</c:v>
                </c:pt>
                <c:pt idx="2">
                  <c:v>61.56877231867997</c:v>
                </c:pt>
                <c:pt idx="3">
                  <c:v>79.87220447284345</c:v>
                </c:pt>
                <c:pt idx="4">
                  <c:v>63.40483990277925</c:v>
                </c:pt>
                <c:pt idx="5">
                  <c:v>127.28874963282091</c:v>
                </c:pt>
                <c:pt idx="6">
                  <c:v>219.92119490515898</c:v>
                </c:pt>
                <c:pt idx="7">
                  <c:v>341.95528277071463</c:v>
                </c:pt>
                <c:pt idx="8">
                  <c:v>502.81751192024274</c:v>
                </c:pt>
                <c:pt idx="9">
                  <c:v>715.7123834886818</c:v>
                </c:pt>
                <c:pt idx="10">
                  <c:v>602.0016555045527</c:v>
                </c:pt>
                <c:pt idx="11">
                  <c:v>343.1372549019608</c:v>
                </c:pt>
                <c:pt idx="12">
                  <c:v>337.2453797382976</c:v>
                </c:pt>
                <c:pt idx="13">
                  <c:v>233.99949405514798</c:v>
                </c:pt>
                <c:pt idx="14">
                  <c:v>224.93192849532377</c:v>
                </c:pt>
                <c:pt idx="15">
                  <c:v>262.14512800490826</c:v>
                </c:pt>
                <c:pt idx="16">
                  <c:v>240.3846153846154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NH_Data2!$AQ$25:$AQ$41</c:f>
              <c:numCache>
                <c:ptCount val="17"/>
                <c:pt idx="0">
                  <c:v>7.51469278996538</c:v>
                </c:pt>
                <c:pt idx="1">
                  <c:v>18.733435497096316</c:v>
                </c:pt>
                <c:pt idx="2">
                  <c:v>23.67678380989549</c:v>
                </c:pt>
                <c:pt idx="3">
                  <c:v>27.218025161552152</c:v>
                </c:pt>
                <c:pt idx="4">
                  <c:v>24.945863681762866</c:v>
                </c:pt>
                <c:pt idx="5">
                  <c:v>34.36248355773636</c:v>
                </c:pt>
                <c:pt idx="6">
                  <c:v>37.120062578993306</c:v>
                </c:pt>
                <c:pt idx="7">
                  <c:v>40.833543946876816</c:v>
                </c:pt>
                <c:pt idx="8">
                  <c:v>50.40399980127455</c:v>
                </c:pt>
                <c:pt idx="9">
                  <c:v>53.91969201071924</c:v>
                </c:pt>
                <c:pt idx="10">
                  <c:v>60.506633897438135</c:v>
                </c:pt>
                <c:pt idx="11">
                  <c:v>66.63407039735088</c:v>
                </c:pt>
                <c:pt idx="12">
                  <c:v>57.00049929993261</c:v>
                </c:pt>
                <c:pt idx="13">
                  <c:v>47.55472239069306</c:v>
                </c:pt>
                <c:pt idx="14">
                  <c:v>52.9303918468445</c:v>
                </c:pt>
                <c:pt idx="15">
                  <c:v>51.188077815997836</c:v>
                </c:pt>
                <c:pt idx="16">
                  <c:v>56.77967653900397</c:v>
                </c:pt>
              </c:numCache>
            </c:numRef>
          </c:yVal>
          <c:smooth val="0"/>
        </c:ser>
        <c:axId val="4122085"/>
        <c:axId val="37098766"/>
      </c:scatterChart>
      <c:valAx>
        <c:axId val="4122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098766"/>
        <c:crosses val="autoZero"/>
        <c:crossBetween val="midCat"/>
        <c:dispUnits/>
        <c:majorUnit val="1"/>
      </c:valAx>
      <c:valAx>
        <c:axId val="3709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220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NH_Data2!$K$69:$K$85</c:f>
              <c:numCache>
                <c:ptCount val="17"/>
                <c:pt idx="0">
                  <c:v>7</c:v>
                </c:pt>
                <c:pt idx="1">
                  <c:v>24</c:v>
                </c:pt>
                <c:pt idx="2">
                  <c:v>52</c:v>
                </c:pt>
                <c:pt idx="3">
                  <c:v>52</c:v>
                </c:pt>
                <c:pt idx="4">
                  <c:v>79</c:v>
                </c:pt>
                <c:pt idx="5">
                  <c:v>62</c:v>
                </c:pt>
                <c:pt idx="6">
                  <c:v>93</c:v>
                </c:pt>
                <c:pt idx="7">
                  <c:v>87</c:v>
                </c:pt>
                <c:pt idx="8">
                  <c:v>85</c:v>
                </c:pt>
                <c:pt idx="9">
                  <c:v>121</c:v>
                </c:pt>
                <c:pt idx="10">
                  <c:v>140</c:v>
                </c:pt>
                <c:pt idx="11">
                  <c:v>161</c:v>
                </c:pt>
                <c:pt idx="12">
                  <c:v>194</c:v>
                </c:pt>
                <c:pt idx="13">
                  <c:v>184</c:v>
                </c:pt>
                <c:pt idx="14">
                  <c:v>255</c:v>
                </c:pt>
                <c:pt idx="15">
                  <c:v>235</c:v>
                </c:pt>
                <c:pt idx="16">
                  <c:v>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NH_Data2!$L$69:$L$85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16</c:v>
                </c:pt>
                <c:pt idx="15">
                  <c:v>7</c:v>
                </c:pt>
                <c:pt idx="16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NH_Data2!$M$69:$M$85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18</c:v>
                </c:pt>
                <c:pt idx="11">
                  <c:v>15</c:v>
                </c:pt>
                <c:pt idx="12">
                  <c:v>13</c:v>
                </c:pt>
                <c:pt idx="13">
                  <c:v>13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NH_Data2!$N$69:$N$85</c:f>
              <c:numCache>
                <c:ptCount val="17"/>
                <c:pt idx="0">
                  <c:v>7</c:v>
                </c:pt>
                <c:pt idx="1">
                  <c:v>25</c:v>
                </c:pt>
                <c:pt idx="2">
                  <c:v>53</c:v>
                </c:pt>
                <c:pt idx="3">
                  <c:v>57</c:v>
                </c:pt>
                <c:pt idx="4">
                  <c:v>82</c:v>
                </c:pt>
                <c:pt idx="5">
                  <c:v>63</c:v>
                </c:pt>
                <c:pt idx="6">
                  <c:v>98</c:v>
                </c:pt>
                <c:pt idx="7">
                  <c:v>91</c:v>
                </c:pt>
                <c:pt idx="8">
                  <c:v>95</c:v>
                </c:pt>
                <c:pt idx="9">
                  <c:v>128</c:v>
                </c:pt>
                <c:pt idx="10">
                  <c:v>162</c:v>
                </c:pt>
                <c:pt idx="11">
                  <c:v>183</c:v>
                </c:pt>
                <c:pt idx="12">
                  <c:v>215</c:v>
                </c:pt>
                <c:pt idx="13">
                  <c:v>209</c:v>
                </c:pt>
                <c:pt idx="14">
                  <c:v>290</c:v>
                </c:pt>
                <c:pt idx="15">
                  <c:v>259</c:v>
                </c:pt>
                <c:pt idx="16">
                  <c:v>263</c:v>
                </c:pt>
              </c:numCache>
            </c:numRef>
          </c:yVal>
          <c:smooth val="0"/>
        </c:ser>
        <c:axId val="65453439"/>
        <c:axId val="52210040"/>
      </c:scatterChart>
      <c:valAx>
        <c:axId val="6545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210040"/>
        <c:crosses val="autoZero"/>
        <c:crossBetween val="midCat"/>
        <c:dispUnits/>
        <c:majorUnit val="1"/>
      </c:valAx>
      <c:valAx>
        <c:axId val="52210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45343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NH_Data2!$B$69:$B$85</c:f>
              <c:numCache>
                <c:ptCount val="17"/>
                <c:pt idx="0">
                  <c:v>7</c:v>
                </c:pt>
                <c:pt idx="1">
                  <c:v>24</c:v>
                </c:pt>
                <c:pt idx="2">
                  <c:v>52</c:v>
                </c:pt>
                <c:pt idx="3">
                  <c:v>52</c:v>
                </c:pt>
                <c:pt idx="4">
                  <c:v>79</c:v>
                </c:pt>
                <c:pt idx="5">
                  <c:v>62</c:v>
                </c:pt>
                <c:pt idx="6">
                  <c:v>93</c:v>
                </c:pt>
                <c:pt idx="7">
                  <c:v>87</c:v>
                </c:pt>
                <c:pt idx="8">
                  <c:v>85</c:v>
                </c:pt>
                <c:pt idx="9">
                  <c:v>121</c:v>
                </c:pt>
                <c:pt idx="10">
                  <c:v>140</c:v>
                </c:pt>
                <c:pt idx="11">
                  <c:v>161</c:v>
                </c:pt>
                <c:pt idx="12">
                  <c:v>194</c:v>
                </c:pt>
                <c:pt idx="13">
                  <c:v>184</c:v>
                </c:pt>
                <c:pt idx="14">
                  <c:v>255</c:v>
                </c:pt>
                <c:pt idx="15">
                  <c:v>235</c:v>
                </c:pt>
                <c:pt idx="16">
                  <c:v>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NH_Data2!$C$69:$C$85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16</c:v>
                </c:pt>
                <c:pt idx="15">
                  <c:v>7</c:v>
                </c:pt>
                <c:pt idx="16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NH_Data2!$D$69:$D$85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17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18</c:v>
                </c:pt>
                <c:pt idx="15">
                  <c:v>13</c:v>
                </c:pt>
                <c:pt idx="16">
                  <c:v>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NH_Data2!$G$68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NH_Data2!$H$68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NH_Data2!$H$69:$H$85</c:f>
              <c:numCache>
                <c:ptCount val="17"/>
                <c:pt idx="0">
                  <c:v>7</c:v>
                </c:pt>
                <c:pt idx="1">
                  <c:v>25</c:v>
                </c:pt>
                <c:pt idx="2">
                  <c:v>53</c:v>
                </c:pt>
                <c:pt idx="3">
                  <c:v>57</c:v>
                </c:pt>
                <c:pt idx="4">
                  <c:v>82</c:v>
                </c:pt>
                <c:pt idx="5">
                  <c:v>63</c:v>
                </c:pt>
                <c:pt idx="6">
                  <c:v>98</c:v>
                </c:pt>
                <c:pt idx="7">
                  <c:v>91</c:v>
                </c:pt>
                <c:pt idx="8">
                  <c:v>95</c:v>
                </c:pt>
                <c:pt idx="9">
                  <c:v>128</c:v>
                </c:pt>
                <c:pt idx="10">
                  <c:v>162</c:v>
                </c:pt>
                <c:pt idx="11">
                  <c:v>183</c:v>
                </c:pt>
                <c:pt idx="12">
                  <c:v>215</c:v>
                </c:pt>
                <c:pt idx="13">
                  <c:v>209</c:v>
                </c:pt>
                <c:pt idx="14">
                  <c:v>290</c:v>
                </c:pt>
                <c:pt idx="15">
                  <c:v>259</c:v>
                </c:pt>
                <c:pt idx="16">
                  <c:v>263</c:v>
                </c:pt>
              </c:numCache>
            </c:numRef>
          </c:yVal>
          <c:smooth val="0"/>
        </c:ser>
        <c:axId val="128313"/>
        <c:axId val="1154818"/>
      </c:scatterChart>
      <c:valAx>
        <c:axId val="12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154818"/>
        <c:crosses val="autoZero"/>
        <c:crossBetween val="midCat"/>
        <c:dispUnits/>
        <c:majorUnit val="1"/>
      </c:valAx>
      <c:valAx>
        <c:axId val="115481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831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NH_Data1!$B$5:$B$21</c:f>
              <c:numCache>
                <c:ptCount val="17"/>
                <c:pt idx="0">
                  <c:v>16</c:v>
                </c:pt>
                <c:pt idx="1">
                  <c:v>59</c:v>
                </c:pt>
                <c:pt idx="2">
                  <c:v>68</c:v>
                </c:pt>
                <c:pt idx="3">
                  <c:v>101</c:v>
                </c:pt>
                <c:pt idx="4">
                  <c:v>81</c:v>
                </c:pt>
                <c:pt idx="5">
                  <c:v>105</c:v>
                </c:pt>
                <c:pt idx="6">
                  <c:v>104</c:v>
                </c:pt>
                <c:pt idx="7">
                  <c:v>118</c:v>
                </c:pt>
                <c:pt idx="8">
                  <c:v>135</c:v>
                </c:pt>
                <c:pt idx="9">
                  <c:v>155</c:v>
                </c:pt>
                <c:pt idx="10">
                  <c:v>179</c:v>
                </c:pt>
                <c:pt idx="11">
                  <c:v>191</c:v>
                </c:pt>
                <c:pt idx="12">
                  <c:v>151</c:v>
                </c:pt>
                <c:pt idx="13">
                  <c:v>132</c:v>
                </c:pt>
                <c:pt idx="14">
                  <c:v>172</c:v>
                </c:pt>
                <c:pt idx="15">
                  <c:v>184</c:v>
                </c:pt>
                <c:pt idx="16">
                  <c:v>147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NH_Data1!$C$5:$C$21</c:f>
              <c:numCache>
                <c:ptCount val="17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17</c:v>
                </c:pt>
                <c:pt idx="16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NH_Data1!$D$5:$D$21</c:f>
              <c:numCache>
                <c:ptCount val="17"/>
                <c:pt idx="0">
                  <c:v>16</c:v>
                </c:pt>
                <c:pt idx="1">
                  <c:v>62</c:v>
                </c:pt>
                <c:pt idx="2">
                  <c:v>70</c:v>
                </c:pt>
                <c:pt idx="3">
                  <c:v>103</c:v>
                </c:pt>
                <c:pt idx="4">
                  <c:v>84</c:v>
                </c:pt>
                <c:pt idx="5">
                  <c:v>107</c:v>
                </c:pt>
                <c:pt idx="6">
                  <c:v>107</c:v>
                </c:pt>
                <c:pt idx="7">
                  <c:v>123</c:v>
                </c:pt>
                <c:pt idx="8">
                  <c:v>136</c:v>
                </c:pt>
                <c:pt idx="9">
                  <c:v>157</c:v>
                </c:pt>
                <c:pt idx="10">
                  <c:v>185</c:v>
                </c:pt>
                <c:pt idx="11">
                  <c:v>196</c:v>
                </c:pt>
                <c:pt idx="12">
                  <c:v>154</c:v>
                </c:pt>
                <c:pt idx="13">
                  <c:v>135</c:v>
                </c:pt>
                <c:pt idx="14">
                  <c:v>175</c:v>
                </c:pt>
                <c:pt idx="15">
                  <c:v>201</c:v>
                </c:pt>
                <c:pt idx="16">
                  <c:v>157</c:v>
                </c:pt>
              </c:numCache>
            </c:numRef>
          </c:yVal>
          <c:smooth val="1"/>
        </c:ser>
        <c:axId val="21396473"/>
        <c:axId val="58350530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NH_Data1!$C$28:$C$44</c:f>
              <c:numCache>
                <c:ptCount val="17"/>
                <c:pt idx="0">
                  <c:v>0</c:v>
                </c:pt>
                <c:pt idx="1">
                  <c:v>4.838709677419355</c:v>
                </c:pt>
                <c:pt idx="2">
                  <c:v>2.857142857142857</c:v>
                </c:pt>
                <c:pt idx="3">
                  <c:v>1.9417475728155338</c:v>
                </c:pt>
                <c:pt idx="4">
                  <c:v>3.571428571428571</c:v>
                </c:pt>
                <c:pt idx="5">
                  <c:v>1.8691588785046727</c:v>
                </c:pt>
                <c:pt idx="6">
                  <c:v>2.803738317757009</c:v>
                </c:pt>
                <c:pt idx="7">
                  <c:v>4.0650406504065035</c:v>
                </c:pt>
                <c:pt idx="8">
                  <c:v>0.7352941176470588</c:v>
                </c:pt>
                <c:pt idx="9">
                  <c:v>1.2738853503184715</c:v>
                </c:pt>
                <c:pt idx="10">
                  <c:v>3.2432432432432434</c:v>
                </c:pt>
                <c:pt idx="11">
                  <c:v>2.5510204081632653</c:v>
                </c:pt>
                <c:pt idx="12">
                  <c:v>1.948051948051948</c:v>
                </c:pt>
                <c:pt idx="13">
                  <c:v>2.2222222222222223</c:v>
                </c:pt>
                <c:pt idx="14">
                  <c:v>1.7142857142857144</c:v>
                </c:pt>
                <c:pt idx="15">
                  <c:v>8.45771144278607</c:v>
                </c:pt>
                <c:pt idx="16">
                  <c:v>6.369426751592357</c:v>
                </c:pt>
              </c:numCache>
            </c:numRef>
          </c:yVal>
          <c:smooth val="0"/>
        </c:ser>
        <c:axId val="55392723"/>
        <c:axId val="28772460"/>
      </c:scatterChart>
      <c:valAx>
        <c:axId val="2139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350530"/>
        <c:crossesAt val="0"/>
        <c:crossBetween val="midCat"/>
        <c:dispUnits/>
        <c:majorUnit val="1"/>
      </c:valAx>
      <c:valAx>
        <c:axId val="58350530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396473"/>
        <c:crosses val="autoZero"/>
        <c:crossBetween val="midCat"/>
        <c:dispUnits/>
        <c:majorUnit val="25"/>
      </c:valAx>
      <c:valAx>
        <c:axId val="55392723"/>
        <c:scaling>
          <c:orientation val="minMax"/>
        </c:scaling>
        <c:axPos val="b"/>
        <c:delete val="1"/>
        <c:majorTickMark val="in"/>
        <c:minorTickMark val="none"/>
        <c:tickLblPos val="nextTo"/>
        <c:crossAx val="28772460"/>
        <c:crosses val="max"/>
        <c:crossBetween val="midCat"/>
        <c:dispUnits/>
      </c:valAx>
      <c:valAx>
        <c:axId val="2877246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392723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NH_Data2!$AK$69:$AK$85</c:f>
              <c:numCache>
                <c:ptCount val="17"/>
                <c:pt idx="0">
                  <c:v>0.7449035296721679</c:v>
                </c:pt>
                <c:pt idx="1">
                  <c:v>2.507742655448698</c:v>
                </c:pt>
                <c:pt idx="2">
                  <c:v>5.331118868572542</c:v>
                </c:pt>
                <c:pt idx="3">
                  <c:v>5.1894705642251875</c:v>
                </c:pt>
                <c:pt idx="4">
                  <c:v>7.673613067288845</c:v>
                </c:pt>
                <c:pt idx="5">
                  <c:v>5.871112045438619</c:v>
                </c:pt>
                <c:pt idx="6">
                  <c:v>8.64147629866057</c:v>
                </c:pt>
                <c:pt idx="7">
                  <c:v>8.03864462907661</c:v>
                </c:pt>
                <c:pt idx="8">
                  <c:v>7.885001428576729</c:v>
                </c:pt>
                <c:pt idx="9">
                  <c:v>11.176187516106179</c:v>
                </c:pt>
                <c:pt idx="10">
                  <c:v>12.841739321864436</c:v>
                </c:pt>
                <c:pt idx="11">
                  <c:v>14.641035457677859</c:v>
                </c:pt>
                <c:pt idx="12">
                  <c:v>17.468884674745574</c:v>
                </c:pt>
                <c:pt idx="13">
                  <c:v>16.38111008729173</c:v>
                </c:pt>
                <c:pt idx="14">
                  <c:v>22.488458129577616</c:v>
                </c:pt>
                <c:pt idx="15">
                  <c:v>20.53099262544218</c:v>
                </c:pt>
                <c:pt idx="16">
                  <c:v>20.314994800225797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NH_Data2!$AL$69:$AL$85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17.705382436260624</c:v>
                </c:pt>
                <c:pt idx="4">
                  <c:v>16.719612104999165</c:v>
                </c:pt>
                <c:pt idx="5">
                  <c:v>15.918497293855461</c:v>
                </c:pt>
                <c:pt idx="6">
                  <c:v>60.61524473405061</c:v>
                </c:pt>
                <c:pt idx="7">
                  <c:v>44.22821760283061</c:v>
                </c:pt>
                <c:pt idx="8">
                  <c:v>131.99142055766376</c:v>
                </c:pt>
                <c:pt idx="9">
                  <c:v>48.88381945576015</c:v>
                </c:pt>
                <c:pt idx="10">
                  <c:v>64.86135884546782</c:v>
                </c:pt>
                <c:pt idx="11">
                  <c:v>106.98456365581536</c:v>
                </c:pt>
                <c:pt idx="12">
                  <c:v>120.03000750187547</c:v>
                </c:pt>
                <c:pt idx="13">
                  <c:v>169.7792869269949</c:v>
                </c:pt>
                <c:pt idx="14">
                  <c:v>221.2083506152357</c:v>
                </c:pt>
                <c:pt idx="15">
                  <c:v>96.47188533627343</c:v>
                </c:pt>
                <c:pt idx="16">
                  <c:v>181.62947586922678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NH_Data2!$AR$69:$AR$86</c:f>
              <c:numCache>
                <c:ptCount val="18"/>
                <c:pt idx="0">
                  <c:v>0</c:v>
                </c:pt>
                <c:pt idx="1">
                  <c:v>6.752650415288001</c:v>
                </c:pt>
                <c:pt idx="2">
                  <c:v>0</c:v>
                </c:pt>
                <c:pt idx="3">
                  <c:v>23.01628402094482</c:v>
                </c:pt>
                <c:pt idx="4">
                  <c:v>10.638297872340425</c:v>
                </c:pt>
                <c:pt idx="5">
                  <c:v>0</c:v>
                </c:pt>
                <c:pt idx="6">
                  <c:v>4.6040515653775325</c:v>
                </c:pt>
                <c:pt idx="7">
                  <c:v>4.390586582367404</c:v>
                </c:pt>
                <c:pt idx="8">
                  <c:v>8.696408383337682</c:v>
                </c:pt>
                <c:pt idx="9">
                  <c:v>16.68752607425949</c:v>
                </c:pt>
                <c:pt idx="10">
                  <c:v>69.68910914088815</c:v>
                </c:pt>
                <c:pt idx="11">
                  <c:v>55.84096493187402</c:v>
                </c:pt>
                <c:pt idx="12">
                  <c:v>45.785933152537595</c:v>
                </c:pt>
                <c:pt idx="13">
                  <c:v>42.68593006074536</c:v>
                </c:pt>
                <c:pt idx="14">
                  <c:v>59.206631142687975</c:v>
                </c:pt>
                <c:pt idx="15">
                  <c:v>50.064789727883145</c:v>
                </c:pt>
                <c:pt idx="16">
                  <c:v>38.20439350525311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NH_Data2!$AQ$69:$AQ$85</c:f>
              <c:numCache>
                <c:ptCount val="17"/>
                <c:pt idx="0">
                  <c:v>0.7305951323577452</c:v>
                </c:pt>
                <c:pt idx="1">
                  <c:v>2.559212499603322</c:v>
                </c:pt>
                <c:pt idx="2">
                  <c:v>5.317243821713818</c:v>
                </c:pt>
                <c:pt idx="3">
                  <c:v>5.560671807198826</c:v>
                </c:pt>
                <c:pt idx="4">
                  <c:v>7.77779780191846</c:v>
                </c:pt>
                <c:pt idx="5">
                  <c:v>5.819452860584384</c:v>
                </c:pt>
                <c:pt idx="6">
                  <c:v>8.872600323759375</c:v>
                </c:pt>
                <c:pt idx="7">
                  <c:v>8.184697134726411</c:v>
                </c:pt>
                <c:pt idx="8">
                  <c:v>8.581326131041367</c:v>
                </c:pt>
                <c:pt idx="9">
                  <c:v>11.502867628953437</c:v>
                </c:pt>
                <c:pt idx="10">
                  <c:v>14.436045200861528</c:v>
                </c:pt>
                <c:pt idx="11">
                  <c:v>16.151039579755246</c:v>
                </c:pt>
                <c:pt idx="12">
                  <c:v>18.767392571953312</c:v>
                </c:pt>
                <c:pt idx="13">
                  <c:v>18.005320615316755</c:v>
                </c:pt>
                <c:pt idx="14">
                  <c:v>24.71789635359888</c:v>
                </c:pt>
                <c:pt idx="15">
                  <c:v>21.8413709297256</c:v>
                </c:pt>
                <c:pt idx="16">
                  <c:v>21.895974970319713</c:v>
                </c:pt>
              </c:numCache>
            </c:numRef>
          </c:yVal>
          <c:smooth val="0"/>
        </c:ser>
        <c:axId val="10393363"/>
        <c:axId val="26431404"/>
      </c:scatterChart>
      <c:valAx>
        <c:axId val="10393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431404"/>
        <c:crosses val="autoZero"/>
        <c:crossBetween val="midCat"/>
        <c:dispUnits/>
        <c:majorUnit val="1"/>
      </c:valAx>
      <c:valAx>
        <c:axId val="26431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393363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NH_Data2!$AK$69:$AK$85</c:f>
              <c:numCache>
                <c:ptCount val="17"/>
                <c:pt idx="0">
                  <c:v>0.7449035296721679</c:v>
                </c:pt>
                <c:pt idx="1">
                  <c:v>2.507742655448698</c:v>
                </c:pt>
                <c:pt idx="2">
                  <c:v>5.331118868572542</c:v>
                </c:pt>
                <c:pt idx="3">
                  <c:v>5.1894705642251875</c:v>
                </c:pt>
                <c:pt idx="4">
                  <c:v>7.673613067288845</c:v>
                </c:pt>
                <c:pt idx="5">
                  <c:v>5.871112045438619</c:v>
                </c:pt>
                <c:pt idx="6">
                  <c:v>8.64147629866057</c:v>
                </c:pt>
                <c:pt idx="7">
                  <c:v>8.03864462907661</c:v>
                </c:pt>
                <c:pt idx="8">
                  <c:v>7.885001428576729</c:v>
                </c:pt>
                <c:pt idx="9">
                  <c:v>11.176187516106179</c:v>
                </c:pt>
                <c:pt idx="10">
                  <c:v>12.841739321864436</c:v>
                </c:pt>
                <c:pt idx="11">
                  <c:v>14.641035457677859</c:v>
                </c:pt>
                <c:pt idx="12">
                  <c:v>17.468884674745574</c:v>
                </c:pt>
                <c:pt idx="13">
                  <c:v>16.38111008729173</c:v>
                </c:pt>
                <c:pt idx="14">
                  <c:v>22.488458129577616</c:v>
                </c:pt>
                <c:pt idx="15">
                  <c:v>20.53099262544218</c:v>
                </c:pt>
                <c:pt idx="16">
                  <c:v>20.314994800225797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NH_Data2!$AL$69:$AL$85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17.705382436260624</c:v>
                </c:pt>
                <c:pt idx="4">
                  <c:v>16.719612104999165</c:v>
                </c:pt>
                <c:pt idx="5">
                  <c:v>15.918497293855461</c:v>
                </c:pt>
                <c:pt idx="6">
                  <c:v>60.61524473405061</c:v>
                </c:pt>
                <c:pt idx="7">
                  <c:v>44.22821760283061</c:v>
                </c:pt>
                <c:pt idx="8">
                  <c:v>131.99142055766376</c:v>
                </c:pt>
                <c:pt idx="9">
                  <c:v>48.88381945576015</c:v>
                </c:pt>
                <c:pt idx="10">
                  <c:v>64.86135884546782</c:v>
                </c:pt>
                <c:pt idx="11">
                  <c:v>106.98456365581536</c:v>
                </c:pt>
                <c:pt idx="12">
                  <c:v>120.03000750187547</c:v>
                </c:pt>
                <c:pt idx="13">
                  <c:v>169.7792869269949</c:v>
                </c:pt>
                <c:pt idx="14">
                  <c:v>221.2083506152357</c:v>
                </c:pt>
                <c:pt idx="15">
                  <c:v>96.47188533627343</c:v>
                </c:pt>
                <c:pt idx="16">
                  <c:v>181.62947586922678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NH_Data2!$AM$69:$AM$85</c:f>
              <c:numCache>
                <c:ptCount val="17"/>
                <c:pt idx="0">
                  <c:v>0</c:v>
                </c:pt>
                <c:pt idx="1">
                  <c:v>60.132291040288635</c:v>
                </c:pt>
                <c:pt idx="2">
                  <c:v>0</c:v>
                </c:pt>
                <c:pt idx="3">
                  <c:v>109.64912280701753</c:v>
                </c:pt>
                <c:pt idx="4">
                  <c:v>52.60389268805891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131.46362839614375</c:v>
                </c:pt>
                <c:pt idx="16">
                  <c:v>41.16920543433512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9.440196356084208</c:v>
                </c:pt>
                <c:pt idx="11">
                  <c:v>18.835938971557734</c:v>
                </c:pt>
                <c:pt idx="12">
                  <c:v>8.675284115554785</c:v>
                </c:pt>
                <c:pt idx="13">
                  <c:v>15.992323684631376</c:v>
                </c:pt>
                <c:pt idx="14">
                  <c:v>7.64876854826373</c:v>
                </c:pt>
                <c:pt idx="15">
                  <c:v>7.275372862859222</c:v>
                </c:pt>
                <c:pt idx="16">
                  <c:v>6.819421713038734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22.82062984938384</c:v>
                </c:pt>
                <c:pt idx="4">
                  <c:v>10.567473317129874</c:v>
                </c:pt>
                <c:pt idx="5">
                  <c:v>0</c:v>
                </c:pt>
                <c:pt idx="6">
                  <c:v>9.163383121048291</c:v>
                </c:pt>
                <c:pt idx="7">
                  <c:v>8.768084173608067</c:v>
                </c:pt>
                <c:pt idx="8">
                  <c:v>17.338534893801473</c:v>
                </c:pt>
                <c:pt idx="9">
                  <c:v>33.288948069241016</c:v>
                </c:pt>
                <c:pt idx="10">
                  <c:v>127.92535179471744</c:v>
                </c:pt>
                <c:pt idx="11">
                  <c:v>91.03641456582633</c:v>
                </c:pt>
                <c:pt idx="12">
                  <c:v>80.93889113719142</c:v>
                </c:pt>
                <c:pt idx="13">
                  <c:v>69.56741715153049</c:v>
                </c:pt>
                <c:pt idx="14">
                  <c:v>106.54670297146917</c:v>
                </c:pt>
                <c:pt idx="15">
                  <c:v>72.50822689497463</c:v>
                </c:pt>
                <c:pt idx="16">
                  <c:v>61.37479541734861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NH_Data2!$AQ$69:$AQ$85</c:f>
              <c:numCache>
                <c:ptCount val="17"/>
                <c:pt idx="0">
                  <c:v>0.7305951323577452</c:v>
                </c:pt>
                <c:pt idx="1">
                  <c:v>2.559212499603322</c:v>
                </c:pt>
                <c:pt idx="2">
                  <c:v>5.317243821713818</c:v>
                </c:pt>
                <c:pt idx="3">
                  <c:v>5.560671807198826</c:v>
                </c:pt>
                <c:pt idx="4">
                  <c:v>7.77779780191846</c:v>
                </c:pt>
                <c:pt idx="5">
                  <c:v>5.819452860584384</c:v>
                </c:pt>
                <c:pt idx="6">
                  <c:v>8.872600323759375</c:v>
                </c:pt>
                <c:pt idx="7">
                  <c:v>8.184697134726411</c:v>
                </c:pt>
                <c:pt idx="8">
                  <c:v>8.581326131041367</c:v>
                </c:pt>
                <c:pt idx="9">
                  <c:v>11.502867628953437</c:v>
                </c:pt>
                <c:pt idx="10">
                  <c:v>14.436045200861528</c:v>
                </c:pt>
                <c:pt idx="11">
                  <c:v>16.151039579755246</c:v>
                </c:pt>
                <c:pt idx="12">
                  <c:v>18.767392571953312</c:v>
                </c:pt>
                <c:pt idx="13">
                  <c:v>18.005320615316755</c:v>
                </c:pt>
                <c:pt idx="14">
                  <c:v>24.71789635359888</c:v>
                </c:pt>
                <c:pt idx="15">
                  <c:v>21.8413709297256</c:v>
                </c:pt>
                <c:pt idx="16">
                  <c:v>21.895974970319713</c:v>
                </c:pt>
              </c:numCache>
            </c:numRef>
          </c:yVal>
          <c:smooth val="0"/>
        </c:ser>
        <c:axId val="36556045"/>
        <c:axId val="60568950"/>
      </c:scatterChart>
      <c:valAx>
        <c:axId val="3655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568950"/>
        <c:crosses val="autoZero"/>
        <c:crossBetween val="midCat"/>
        <c:dispUnits/>
        <c:majorUnit val="1"/>
      </c:valAx>
      <c:valAx>
        <c:axId val="6056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556045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NH_Data2!$K$90:$K$106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NH_Data2!$L$90:$L$106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NH_Data2!$M$90:$M$106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NH_Data2!$N$90:$N$106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8249639"/>
        <c:axId val="7137888"/>
      </c:scatterChart>
      <c:valAx>
        <c:axId val="824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137888"/>
        <c:crosses val="autoZero"/>
        <c:crossBetween val="midCat"/>
        <c:dispUnits/>
        <c:majorUnit val="1"/>
      </c:valAx>
      <c:valAx>
        <c:axId val="7137888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24963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NEW HAMPSHIRE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NH_Data2!$B$90:$B$106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NH_Data2!$C$90:$C$106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NH_Data2!$F$90:$F$106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NH_Data2!$G$68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NH_Data2!$H$90:$H$106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4240993"/>
        <c:axId val="41298026"/>
      </c:scatterChart>
      <c:valAx>
        <c:axId val="64240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1298026"/>
        <c:crosses val="autoZero"/>
        <c:crossBetween val="midCat"/>
        <c:dispUnits/>
        <c:majorUnit val="1"/>
      </c:valAx>
      <c:valAx>
        <c:axId val="4129802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4099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NH_Data2!$AK$90:$AK$106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1.5378227505497717</c:v>
                </c:pt>
                <c:pt idx="3">
                  <c:v>0.2993925325514531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0.09236518608352214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NH_Data2!$AL$90:$AL$106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0</c:v>
                </c:pt>
                <c:pt idx="4">
                  <c:v>16.719612104999165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NH_Data2!$AR$90:$AR$106</c:f>
              <c:numCache>
                <c:ptCount val="17"/>
                <c:pt idx="0">
                  <c:v>7.317430118542368</c:v>
                </c:pt>
                <c:pt idx="1">
                  <c:v>0</c:v>
                </c:pt>
                <c:pt idx="2">
                  <c:v>6.242976651267325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NH_Data2!$AQ$90:$AQ$106</c:f>
              <c:numCache>
                <c:ptCount val="17"/>
                <c:pt idx="0">
                  <c:v>0.10437073319396362</c:v>
                </c:pt>
                <c:pt idx="1">
                  <c:v>0</c:v>
                </c:pt>
                <c:pt idx="2">
                  <c:v>1.7055310371534889</c:v>
                </c:pt>
                <c:pt idx="3">
                  <c:v>0.29266693722099085</c:v>
                </c:pt>
                <c:pt idx="4">
                  <c:v>0.09485119270632268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0.08986615335119873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6137915"/>
        <c:axId val="56805780"/>
      </c:scatterChart>
      <c:valAx>
        <c:axId val="36137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805780"/>
        <c:crosses val="autoZero"/>
        <c:crossBetween val="midCat"/>
        <c:dispUnits/>
        <c:majorUnit val="1"/>
      </c:valAx>
      <c:valAx>
        <c:axId val="56805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137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NH_Data2!$AK$90:$AK$106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1.5378227505497717</c:v>
                </c:pt>
                <c:pt idx="3">
                  <c:v>0.2993925325514531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0.09236518608352214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NH_Data2!$AL$90:$AL$106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0</c:v>
                </c:pt>
                <c:pt idx="4">
                  <c:v>16.719612104999165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NH_Data2!$AO$90:$AO$106</c:f>
              <c:numCache>
                <c:ptCount val="17"/>
                <c:pt idx="0">
                  <c:v>14.190435646374343</c:v>
                </c:pt>
                <c:pt idx="1">
                  <c:v>0</c:v>
                </c:pt>
                <c:pt idx="2">
                  <c:v>12.313754463735991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NH_Data2!$AQ$90:$AQ$105</c:f>
              <c:numCache>
                <c:ptCount val="16"/>
                <c:pt idx="0">
                  <c:v>0.10437073319396362</c:v>
                </c:pt>
                <c:pt idx="1">
                  <c:v>0</c:v>
                </c:pt>
                <c:pt idx="2">
                  <c:v>1.7055310371534889</c:v>
                </c:pt>
                <c:pt idx="3">
                  <c:v>0.29266693722099085</c:v>
                </c:pt>
                <c:pt idx="4">
                  <c:v>0.09485119270632268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0.08986615335119873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41489973"/>
        <c:axId val="37865438"/>
      </c:scatterChart>
      <c:valAx>
        <c:axId val="4148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865438"/>
        <c:crosses val="autoZero"/>
        <c:crossBetween val="midCat"/>
        <c:dispUnits/>
        <c:majorUnit val="1"/>
      </c:valAx>
      <c:valAx>
        <c:axId val="37865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489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NH_Data2!$K$47:$K$63</c:f>
              <c:numCache>
                <c:ptCount val="17"/>
                <c:pt idx="0">
                  <c:v>7</c:v>
                </c:pt>
                <c:pt idx="1">
                  <c:v>24</c:v>
                </c:pt>
                <c:pt idx="2">
                  <c:v>67</c:v>
                </c:pt>
                <c:pt idx="3">
                  <c:v>55</c:v>
                </c:pt>
                <c:pt idx="4">
                  <c:v>79</c:v>
                </c:pt>
                <c:pt idx="5">
                  <c:v>62</c:v>
                </c:pt>
                <c:pt idx="6">
                  <c:v>93</c:v>
                </c:pt>
                <c:pt idx="7">
                  <c:v>87</c:v>
                </c:pt>
                <c:pt idx="8">
                  <c:v>85</c:v>
                </c:pt>
                <c:pt idx="9">
                  <c:v>122</c:v>
                </c:pt>
                <c:pt idx="10">
                  <c:v>140</c:v>
                </c:pt>
                <c:pt idx="11">
                  <c:v>161</c:v>
                </c:pt>
                <c:pt idx="12">
                  <c:v>194</c:v>
                </c:pt>
                <c:pt idx="13">
                  <c:v>184</c:v>
                </c:pt>
                <c:pt idx="14">
                  <c:v>255</c:v>
                </c:pt>
                <c:pt idx="15">
                  <c:v>235</c:v>
                </c:pt>
                <c:pt idx="16">
                  <c:v>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NH_Data2!$L$47:$L$63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16</c:v>
                </c:pt>
                <c:pt idx="15">
                  <c:v>7</c:v>
                </c:pt>
                <c:pt idx="16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NH_Data2!$M$47:$M$63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18</c:v>
                </c:pt>
                <c:pt idx="11">
                  <c:v>15</c:v>
                </c:pt>
                <c:pt idx="12">
                  <c:v>13</c:v>
                </c:pt>
                <c:pt idx="13">
                  <c:v>13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NH_Data2!$N$47:$N$63</c:f>
              <c:numCache>
                <c:ptCount val="17"/>
                <c:pt idx="0">
                  <c:v>8</c:v>
                </c:pt>
                <c:pt idx="1">
                  <c:v>25</c:v>
                </c:pt>
                <c:pt idx="2">
                  <c:v>70</c:v>
                </c:pt>
                <c:pt idx="3">
                  <c:v>60</c:v>
                </c:pt>
                <c:pt idx="4">
                  <c:v>83</c:v>
                </c:pt>
                <c:pt idx="5">
                  <c:v>63</c:v>
                </c:pt>
                <c:pt idx="6">
                  <c:v>98</c:v>
                </c:pt>
                <c:pt idx="7">
                  <c:v>91</c:v>
                </c:pt>
                <c:pt idx="8">
                  <c:v>95</c:v>
                </c:pt>
                <c:pt idx="9">
                  <c:v>129</c:v>
                </c:pt>
                <c:pt idx="10">
                  <c:v>162</c:v>
                </c:pt>
                <c:pt idx="11">
                  <c:v>183</c:v>
                </c:pt>
                <c:pt idx="12">
                  <c:v>215</c:v>
                </c:pt>
                <c:pt idx="13">
                  <c:v>209</c:v>
                </c:pt>
                <c:pt idx="14">
                  <c:v>290</c:v>
                </c:pt>
                <c:pt idx="15">
                  <c:v>259</c:v>
                </c:pt>
                <c:pt idx="16">
                  <c:v>263</c:v>
                </c:pt>
              </c:numCache>
            </c:numRef>
          </c:yVal>
          <c:smooth val="0"/>
        </c:ser>
        <c:axId val="5244623"/>
        <c:axId val="47201608"/>
      </c:scatterChart>
      <c:valAx>
        <c:axId val="524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201608"/>
        <c:crosses val="autoZero"/>
        <c:crossBetween val="midCat"/>
        <c:dispUnits/>
        <c:majorUnit val="1"/>
      </c:valAx>
      <c:valAx>
        <c:axId val="4720160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4462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NH_Data2!$B$47:$B$63</c:f>
              <c:numCache>
                <c:ptCount val="17"/>
                <c:pt idx="0">
                  <c:v>7</c:v>
                </c:pt>
                <c:pt idx="1">
                  <c:v>24</c:v>
                </c:pt>
                <c:pt idx="2">
                  <c:v>67</c:v>
                </c:pt>
                <c:pt idx="3">
                  <c:v>55</c:v>
                </c:pt>
                <c:pt idx="4">
                  <c:v>79</c:v>
                </c:pt>
                <c:pt idx="5">
                  <c:v>62</c:v>
                </c:pt>
                <c:pt idx="6">
                  <c:v>93</c:v>
                </c:pt>
                <c:pt idx="7">
                  <c:v>87</c:v>
                </c:pt>
                <c:pt idx="8">
                  <c:v>85</c:v>
                </c:pt>
                <c:pt idx="9">
                  <c:v>122</c:v>
                </c:pt>
                <c:pt idx="10">
                  <c:v>140</c:v>
                </c:pt>
                <c:pt idx="11">
                  <c:v>161</c:v>
                </c:pt>
                <c:pt idx="12">
                  <c:v>194</c:v>
                </c:pt>
                <c:pt idx="13">
                  <c:v>184</c:v>
                </c:pt>
                <c:pt idx="14">
                  <c:v>255</c:v>
                </c:pt>
                <c:pt idx="15">
                  <c:v>235</c:v>
                </c:pt>
                <c:pt idx="16">
                  <c:v>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NH_Data2!$C$47:$C$63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16</c:v>
                </c:pt>
                <c:pt idx="15">
                  <c:v>7</c:v>
                </c:pt>
                <c:pt idx="16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NH_Data2!$D$47:$D$63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NH_Data2!$F$47:$F$63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17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18</c:v>
                </c:pt>
                <c:pt idx="15">
                  <c:v>13</c:v>
                </c:pt>
                <c:pt idx="16">
                  <c:v>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NH_Data2!$G$46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NH_Data2!$H$46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NH_Data2!$H$47:$H$63</c:f>
              <c:numCache>
                <c:ptCount val="17"/>
                <c:pt idx="0">
                  <c:v>8</c:v>
                </c:pt>
                <c:pt idx="1">
                  <c:v>25</c:v>
                </c:pt>
                <c:pt idx="2">
                  <c:v>70</c:v>
                </c:pt>
                <c:pt idx="3">
                  <c:v>60</c:v>
                </c:pt>
                <c:pt idx="4">
                  <c:v>83</c:v>
                </c:pt>
                <c:pt idx="5">
                  <c:v>63</c:v>
                </c:pt>
                <c:pt idx="6">
                  <c:v>98</c:v>
                </c:pt>
                <c:pt idx="7">
                  <c:v>91</c:v>
                </c:pt>
                <c:pt idx="8">
                  <c:v>95</c:v>
                </c:pt>
                <c:pt idx="9">
                  <c:v>129</c:v>
                </c:pt>
                <c:pt idx="10">
                  <c:v>162</c:v>
                </c:pt>
                <c:pt idx="11">
                  <c:v>183</c:v>
                </c:pt>
                <c:pt idx="12">
                  <c:v>215</c:v>
                </c:pt>
                <c:pt idx="13">
                  <c:v>209</c:v>
                </c:pt>
                <c:pt idx="14">
                  <c:v>290</c:v>
                </c:pt>
                <c:pt idx="15">
                  <c:v>259</c:v>
                </c:pt>
                <c:pt idx="16">
                  <c:v>263</c:v>
                </c:pt>
              </c:numCache>
            </c:numRef>
          </c:yVal>
          <c:smooth val="0"/>
        </c:ser>
        <c:axId val="22161289"/>
        <c:axId val="65233874"/>
      </c:scatterChart>
      <c:valAx>
        <c:axId val="2216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5233874"/>
        <c:crosses val="autoZero"/>
        <c:crossBetween val="midCat"/>
        <c:dispUnits/>
        <c:majorUnit val="1"/>
      </c:valAx>
      <c:valAx>
        <c:axId val="6523387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16128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"/>
          <c:w val="0.94525"/>
          <c:h val="0.825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NH_Data2!$AK$47:$AK$63</c:f>
              <c:numCache>
                <c:ptCount val="17"/>
                <c:pt idx="0">
                  <c:v>0.7449035296721679</c:v>
                </c:pt>
                <c:pt idx="1">
                  <c:v>2.507742655448698</c:v>
                </c:pt>
                <c:pt idx="2">
                  <c:v>6.868941619122313</c:v>
                </c:pt>
                <c:pt idx="3">
                  <c:v>5.48886309677664</c:v>
                </c:pt>
                <c:pt idx="4">
                  <c:v>7.673613067288845</c:v>
                </c:pt>
                <c:pt idx="5">
                  <c:v>5.871112045438619</c:v>
                </c:pt>
                <c:pt idx="6">
                  <c:v>8.64147629866057</c:v>
                </c:pt>
                <c:pt idx="7">
                  <c:v>8.03864462907661</c:v>
                </c:pt>
                <c:pt idx="8">
                  <c:v>7.885001428576729</c:v>
                </c:pt>
                <c:pt idx="9">
                  <c:v>11.268552702189702</c:v>
                </c:pt>
                <c:pt idx="10">
                  <c:v>12.841739321864436</c:v>
                </c:pt>
                <c:pt idx="11">
                  <c:v>14.641035457677859</c:v>
                </c:pt>
                <c:pt idx="12">
                  <c:v>17.468884674745574</c:v>
                </c:pt>
                <c:pt idx="13">
                  <c:v>16.38111008729173</c:v>
                </c:pt>
                <c:pt idx="14">
                  <c:v>22.488458129577616</c:v>
                </c:pt>
                <c:pt idx="15">
                  <c:v>20.53099262544218</c:v>
                </c:pt>
                <c:pt idx="16">
                  <c:v>20.314994800225797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NH_Data2!$AL$47:$AL$63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37.49531308586427</c:v>
                </c:pt>
                <c:pt idx="3">
                  <c:v>17.705382436260624</c:v>
                </c:pt>
                <c:pt idx="4">
                  <c:v>33.43922420999833</c:v>
                </c:pt>
                <c:pt idx="5">
                  <c:v>15.918497293855461</c:v>
                </c:pt>
                <c:pt idx="6">
                  <c:v>60.61524473405061</c:v>
                </c:pt>
                <c:pt idx="7">
                  <c:v>44.22821760283061</c:v>
                </c:pt>
                <c:pt idx="8">
                  <c:v>131.99142055766376</c:v>
                </c:pt>
                <c:pt idx="9">
                  <c:v>48.88381945576015</c:v>
                </c:pt>
                <c:pt idx="10">
                  <c:v>64.86135884546782</c:v>
                </c:pt>
                <c:pt idx="11">
                  <c:v>106.98456365581536</c:v>
                </c:pt>
                <c:pt idx="12">
                  <c:v>120.03000750187547</c:v>
                </c:pt>
                <c:pt idx="13">
                  <c:v>169.7792869269949</c:v>
                </c:pt>
                <c:pt idx="14">
                  <c:v>221.2083506152357</c:v>
                </c:pt>
                <c:pt idx="15">
                  <c:v>96.47188533627343</c:v>
                </c:pt>
                <c:pt idx="16">
                  <c:v>181.62947586922678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NH_Data2!$AR$47:$AR$63</c:f>
              <c:numCache>
                <c:ptCount val="17"/>
                <c:pt idx="0">
                  <c:v>7.317430118542368</c:v>
                </c:pt>
                <c:pt idx="1">
                  <c:v>6.752650415288001</c:v>
                </c:pt>
                <c:pt idx="2">
                  <c:v>6.242976651267325</c:v>
                </c:pt>
                <c:pt idx="3">
                  <c:v>23.01628402094482</c:v>
                </c:pt>
                <c:pt idx="4">
                  <c:v>10.638297872340425</c:v>
                </c:pt>
                <c:pt idx="5">
                  <c:v>0</c:v>
                </c:pt>
                <c:pt idx="6">
                  <c:v>4.6040515653775325</c:v>
                </c:pt>
                <c:pt idx="7">
                  <c:v>4.390586582367404</c:v>
                </c:pt>
                <c:pt idx="8">
                  <c:v>8.696408383337682</c:v>
                </c:pt>
                <c:pt idx="9">
                  <c:v>16.68752607425949</c:v>
                </c:pt>
                <c:pt idx="10">
                  <c:v>69.68910914088815</c:v>
                </c:pt>
                <c:pt idx="11">
                  <c:v>55.84096493187402</c:v>
                </c:pt>
                <c:pt idx="12">
                  <c:v>45.785933152537595</c:v>
                </c:pt>
                <c:pt idx="13">
                  <c:v>42.68593006074536</c:v>
                </c:pt>
                <c:pt idx="14">
                  <c:v>59.206631142687975</c:v>
                </c:pt>
                <c:pt idx="15">
                  <c:v>50.064789727883145</c:v>
                </c:pt>
                <c:pt idx="16">
                  <c:v>38.20439350525311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NH_Data2!$AQ$47:$AQ$63</c:f>
              <c:numCache>
                <c:ptCount val="17"/>
                <c:pt idx="0">
                  <c:v>0.8349658655517089</c:v>
                </c:pt>
                <c:pt idx="1">
                  <c:v>2.559212499603322</c:v>
                </c:pt>
                <c:pt idx="2">
                  <c:v>7.022774858867307</c:v>
                </c:pt>
                <c:pt idx="3">
                  <c:v>5.853338744419816</c:v>
                </c:pt>
                <c:pt idx="4">
                  <c:v>7.872648994624783</c:v>
                </c:pt>
                <c:pt idx="5">
                  <c:v>5.819452860584384</c:v>
                </c:pt>
                <c:pt idx="6">
                  <c:v>8.872600323759375</c:v>
                </c:pt>
                <c:pt idx="7">
                  <c:v>8.184697134726411</c:v>
                </c:pt>
                <c:pt idx="8">
                  <c:v>8.581326131041367</c:v>
                </c:pt>
                <c:pt idx="9">
                  <c:v>11.592733782304636</c:v>
                </c:pt>
                <c:pt idx="10">
                  <c:v>14.436045200861528</c:v>
                </c:pt>
                <c:pt idx="11">
                  <c:v>16.151039579755246</c:v>
                </c:pt>
                <c:pt idx="12">
                  <c:v>18.767392571953312</c:v>
                </c:pt>
                <c:pt idx="13">
                  <c:v>18.005320615316755</c:v>
                </c:pt>
                <c:pt idx="14">
                  <c:v>24.71789635359888</c:v>
                </c:pt>
                <c:pt idx="15">
                  <c:v>21.8413709297256</c:v>
                </c:pt>
                <c:pt idx="16">
                  <c:v>21.895974970319713</c:v>
                </c:pt>
              </c:numCache>
            </c:numRef>
          </c:yVal>
          <c:smooth val="0"/>
        </c:ser>
        <c:axId val="50233955"/>
        <c:axId val="49452412"/>
      </c:scatterChart>
      <c:valAx>
        <c:axId val="50233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452412"/>
        <c:crosses val="autoZero"/>
        <c:crossBetween val="midCat"/>
        <c:dispUnits/>
        <c:majorUnit val="1"/>
      </c:valAx>
      <c:valAx>
        <c:axId val="4945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0233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375"/>
          <c:w val="0.945"/>
          <c:h val="0.837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NH_Data2!$AK$47:$AK$63</c:f>
              <c:numCache>
                <c:ptCount val="17"/>
                <c:pt idx="0">
                  <c:v>0.7449035296721679</c:v>
                </c:pt>
                <c:pt idx="1">
                  <c:v>2.507742655448698</c:v>
                </c:pt>
                <c:pt idx="2">
                  <c:v>6.868941619122313</c:v>
                </c:pt>
                <c:pt idx="3">
                  <c:v>5.48886309677664</c:v>
                </c:pt>
                <c:pt idx="4">
                  <c:v>7.673613067288845</c:v>
                </c:pt>
                <c:pt idx="5">
                  <c:v>5.871112045438619</c:v>
                </c:pt>
                <c:pt idx="6">
                  <c:v>8.64147629866057</c:v>
                </c:pt>
                <c:pt idx="7">
                  <c:v>8.03864462907661</c:v>
                </c:pt>
                <c:pt idx="8">
                  <c:v>7.885001428576729</c:v>
                </c:pt>
                <c:pt idx="9">
                  <c:v>11.268552702189702</c:v>
                </c:pt>
                <c:pt idx="10">
                  <c:v>12.841739321864436</c:v>
                </c:pt>
                <c:pt idx="11">
                  <c:v>14.641035457677859</c:v>
                </c:pt>
                <c:pt idx="12">
                  <c:v>17.468884674745574</c:v>
                </c:pt>
                <c:pt idx="13">
                  <c:v>16.38111008729173</c:v>
                </c:pt>
                <c:pt idx="14">
                  <c:v>22.488458129577616</c:v>
                </c:pt>
                <c:pt idx="15">
                  <c:v>20.53099262544218</c:v>
                </c:pt>
                <c:pt idx="16">
                  <c:v>20.314994800225797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NH_Data2!$AL$47:$AL$63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37.49531308586427</c:v>
                </c:pt>
                <c:pt idx="3">
                  <c:v>17.705382436260624</c:v>
                </c:pt>
                <c:pt idx="4">
                  <c:v>33.43922420999833</c:v>
                </c:pt>
                <c:pt idx="5">
                  <c:v>15.918497293855461</c:v>
                </c:pt>
                <c:pt idx="6">
                  <c:v>60.61524473405061</c:v>
                </c:pt>
                <c:pt idx="7">
                  <c:v>44.22821760283061</c:v>
                </c:pt>
                <c:pt idx="8">
                  <c:v>131.99142055766376</c:v>
                </c:pt>
                <c:pt idx="9">
                  <c:v>48.88381945576015</c:v>
                </c:pt>
                <c:pt idx="10">
                  <c:v>64.86135884546782</c:v>
                </c:pt>
                <c:pt idx="11">
                  <c:v>106.98456365581536</c:v>
                </c:pt>
                <c:pt idx="12">
                  <c:v>120.03000750187547</c:v>
                </c:pt>
                <c:pt idx="13">
                  <c:v>169.7792869269949</c:v>
                </c:pt>
                <c:pt idx="14">
                  <c:v>221.2083506152357</c:v>
                </c:pt>
                <c:pt idx="15">
                  <c:v>96.47188533627343</c:v>
                </c:pt>
                <c:pt idx="16">
                  <c:v>181.62947586922678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NH_Data2!$AM$47:$AM$63</c:f>
              <c:numCache>
                <c:ptCount val="17"/>
                <c:pt idx="0">
                  <c:v>0</c:v>
                </c:pt>
                <c:pt idx="1">
                  <c:v>60.132291040288635</c:v>
                </c:pt>
                <c:pt idx="2">
                  <c:v>0</c:v>
                </c:pt>
                <c:pt idx="3">
                  <c:v>109.64912280701753</c:v>
                </c:pt>
                <c:pt idx="4">
                  <c:v>52.60389268805891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131.46362839614375</c:v>
                </c:pt>
                <c:pt idx="16">
                  <c:v>41.16920543433512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9.440196356084208</c:v>
                </c:pt>
                <c:pt idx="11">
                  <c:v>18.835938971557734</c:v>
                </c:pt>
                <c:pt idx="12">
                  <c:v>8.675284115554785</c:v>
                </c:pt>
                <c:pt idx="13">
                  <c:v>15.992323684631376</c:v>
                </c:pt>
                <c:pt idx="14">
                  <c:v>7.64876854826373</c:v>
                </c:pt>
                <c:pt idx="15">
                  <c:v>7.275372862859222</c:v>
                </c:pt>
                <c:pt idx="16">
                  <c:v>6.819421713038734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NH_Data2!$AO$47:$AO$63</c:f>
              <c:numCache>
                <c:ptCount val="17"/>
                <c:pt idx="0">
                  <c:v>14.190435646374343</c:v>
                </c:pt>
                <c:pt idx="1">
                  <c:v>0</c:v>
                </c:pt>
                <c:pt idx="2">
                  <c:v>12.313754463735991</c:v>
                </c:pt>
                <c:pt idx="3">
                  <c:v>22.82062984938384</c:v>
                </c:pt>
                <c:pt idx="4">
                  <c:v>10.567473317129874</c:v>
                </c:pt>
                <c:pt idx="5">
                  <c:v>0</c:v>
                </c:pt>
                <c:pt idx="6">
                  <c:v>9.163383121048291</c:v>
                </c:pt>
                <c:pt idx="7">
                  <c:v>8.768084173608067</c:v>
                </c:pt>
                <c:pt idx="8">
                  <c:v>17.338534893801473</c:v>
                </c:pt>
                <c:pt idx="9">
                  <c:v>33.288948069241016</c:v>
                </c:pt>
                <c:pt idx="10">
                  <c:v>127.92535179471744</c:v>
                </c:pt>
                <c:pt idx="11">
                  <c:v>91.03641456582633</c:v>
                </c:pt>
                <c:pt idx="12">
                  <c:v>80.93889113719142</c:v>
                </c:pt>
                <c:pt idx="13">
                  <c:v>69.56741715153049</c:v>
                </c:pt>
                <c:pt idx="14">
                  <c:v>106.54670297146917</c:v>
                </c:pt>
                <c:pt idx="15">
                  <c:v>72.50822689497463</c:v>
                </c:pt>
                <c:pt idx="16">
                  <c:v>61.37479541734861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NH_Data2!$AQ$47:$AQ$63</c:f>
              <c:numCache>
                <c:ptCount val="17"/>
                <c:pt idx="0">
                  <c:v>0.8349658655517089</c:v>
                </c:pt>
                <c:pt idx="1">
                  <c:v>2.559212499603322</c:v>
                </c:pt>
                <c:pt idx="2">
                  <c:v>7.022774858867307</c:v>
                </c:pt>
                <c:pt idx="3">
                  <c:v>5.853338744419816</c:v>
                </c:pt>
                <c:pt idx="4">
                  <c:v>7.872648994624783</c:v>
                </c:pt>
                <c:pt idx="5">
                  <c:v>5.819452860584384</c:v>
                </c:pt>
                <c:pt idx="6">
                  <c:v>8.872600323759375</c:v>
                </c:pt>
                <c:pt idx="7">
                  <c:v>8.184697134726411</c:v>
                </c:pt>
                <c:pt idx="8">
                  <c:v>8.581326131041367</c:v>
                </c:pt>
                <c:pt idx="9">
                  <c:v>11.592733782304636</c:v>
                </c:pt>
                <c:pt idx="10">
                  <c:v>14.436045200861528</c:v>
                </c:pt>
                <c:pt idx="11">
                  <c:v>16.151039579755246</c:v>
                </c:pt>
                <c:pt idx="12">
                  <c:v>18.767392571953312</c:v>
                </c:pt>
                <c:pt idx="13">
                  <c:v>18.005320615316755</c:v>
                </c:pt>
                <c:pt idx="14">
                  <c:v>24.71789635359888</c:v>
                </c:pt>
                <c:pt idx="15">
                  <c:v>21.8413709297256</c:v>
                </c:pt>
                <c:pt idx="16">
                  <c:v>21.895974970319713</c:v>
                </c:pt>
              </c:numCache>
            </c:numRef>
          </c:yVal>
          <c:smooth val="0"/>
        </c:ser>
        <c:axId val="42418525"/>
        <c:axId val="46222406"/>
      </c:scatterChart>
      <c:valAx>
        <c:axId val="4241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6222406"/>
        <c:crosses val="autoZero"/>
        <c:crossBetween val="midCat"/>
        <c:dispUnits/>
        <c:majorUnit val="1"/>
      </c:valAx>
      <c:valAx>
        <c:axId val="46222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18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NH_Data3!$L$4:$L$20</c:f>
              <c:numCache>
                <c:ptCount val="17"/>
                <c:pt idx="0">
                  <c:v>1.7026366392506695</c:v>
                </c:pt>
                <c:pt idx="1">
                  <c:v>6.164867361311382</c:v>
                </c:pt>
                <c:pt idx="2">
                  <c:v>6.971463135825632</c:v>
                </c:pt>
                <c:pt idx="3">
                  <c:v>10.07954859589892</c:v>
                </c:pt>
                <c:pt idx="4">
                  <c:v>7.867881752536664</c:v>
                </c:pt>
                <c:pt idx="5">
                  <c:v>9.943012335017016</c:v>
                </c:pt>
                <c:pt idx="6">
                  <c:v>9.663586398502144</c:v>
                </c:pt>
                <c:pt idx="7">
                  <c:v>10.902989267023447</c:v>
                </c:pt>
                <c:pt idx="8">
                  <c:v>12.523237563033629</c:v>
                </c:pt>
                <c:pt idx="9">
                  <c:v>14.31660384294593</c:v>
                </c:pt>
                <c:pt idx="10">
                  <c:v>16.419080990098102</c:v>
                </c:pt>
                <c:pt idx="11">
                  <c:v>17.369178710661313</c:v>
                </c:pt>
                <c:pt idx="12">
                  <c:v>13.596915391167949</c:v>
                </c:pt>
                <c:pt idx="13">
                  <c:v>11.751665932187546</c:v>
                </c:pt>
                <c:pt idx="14">
                  <c:v>15.168685483479802</c:v>
                </c:pt>
                <c:pt idx="15">
                  <c:v>16.075330396090898</c:v>
                </c:pt>
                <c:pt idx="16">
                  <c:v>12.707677598439117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NH_Data3!$M$4:$M$20</c:f>
              <c:numCache>
                <c:ptCount val="17"/>
                <c:pt idx="0">
                  <c:v>0</c:v>
                </c:pt>
                <c:pt idx="1">
                  <c:v>59.78477481068154</c:v>
                </c:pt>
                <c:pt idx="2">
                  <c:v>37.49531308586427</c:v>
                </c:pt>
                <c:pt idx="3">
                  <c:v>35.41076487252125</c:v>
                </c:pt>
                <c:pt idx="4">
                  <c:v>50.158836314997494</c:v>
                </c:pt>
                <c:pt idx="5">
                  <c:v>31.836994587710922</c:v>
                </c:pt>
                <c:pt idx="6">
                  <c:v>45.46143355053796</c:v>
                </c:pt>
                <c:pt idx="7">
                  <c:v>73.71369600471768</c:v>
                </c:pt>
                <c:pt idx="8">
                  <c:v>16.49892756970797</c:v>
                </c:pt>
                <c:pt idx="9">
                  <c:v>32.589212970506765</c:v>
                </c:pt>
                <c:pt idx="10">
                  <c:v>97.29203826820172</c:v>
                </c:pt>
                <c:pt idx="11">
                  <c:v>76.41754546843956</c:v>
                </c:pt>
                <c:pt idx="12">
                  <c:v>45.0112528132033</c:v>
                </c:pt>
                <c:pt idx="13">
                  <c:v>42.444821731748725</c:v>
                </c:pt>
                <c:pt idx="14">
                  <c:v>41.4765657403567</c:v>
                </c:pt>
                <c:pt idx="15">
                  <c:v>234.2888643880926</c:v>
                </c:pt>
                <c:pt idx="16">
                  <c:v>129.73533990659055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NH_Data3!$N$4:$N$20</c:f>
              <c:numCache>
                <c:ptCount val="17"/>
                <c:pt idx="0">
                  <c:v>1.6940951255589192</c:v>
                </c:pt>
                <c:pt idx="1">
                  <c:v>6.444544692917445</c:v>
                </c:pt>
                <c:pt idx="2">
                  <c:v>7.137474904128417</c:v>
                </c:pt>
                <c:pt idx="3">
                  <c:v>10.221529319414852</c:v>
                </c:pt>
                <c:pt idx="4">
                  <c:v>8.112156356019366</c:v>
                </c:pt>
                <c:pt idx="5">
                  <c:v>10.072484232326085</c:v>
                </c:pt>
                <c:pt idx="6">
                  <c:v>9.881751452709816</c:v>
                </c:pt>
                <c:pt idx="7">
                  <c:v>11.294195426309967</c:v>
                </c:pt>
                <c:pt idx="8">
                  <c:v>12.545465782703307</c:v>
                </c:pt>
                <c:pt idx="9">
                  <c:v>14.419597426882538</c:v>
                </c:pt>
                <c:pt idx="10">
                  <c:v>16.873988700812323</c:v>
                </c:pt>
                <c:pt idx="11">
                  <c:v>17.718443091253597</c:v>
                </c:pt>
                <c:pt idx="12">
                  <c:v>13.784325431811896</c:v>
                </c:pt>
                <c:pt idx="13">
                  <c:v>11.94359438491816</c:v>
                </c:pt>
                <c:pt idx="14">
                  <c:v>15.335434141759</c:v>
                </c:pt>
                <c:pt idx="15">
                  <c:v>17.44993128546959</c:v>
                </c:pt>
                <c:pt idx="16">
                  <c:v>13.482308549071737</c:v>
                </c:pt>
              </c:numCache>
            </c:numRef>
          </c:yVal>
          <c:smooth val="1"/>
        </c:ser>
        <c:axId val="57625549"/>
        <c:axId val="48867894"/>
      </c:scatterChart>
      <c:valAx>
        <c:axId val="5762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867894"/>
        <c:crossesAt val="0"/>
        <c:crossBetween val="midCat"/>
        <c:dispUnits/>
        <c:majorUnit val="1"/>
      </c:valAx>
      <c:valAx>
        <c:axId val="4886789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2554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NH_Data2!$Q$4:$Q$20</c:f>
              <c:numCache>
                <c:ptCount val="17"/>
                <c:pt idx="0">
                  <c:v>96.25</c:v>
                </c:pt>
                <c:pt idx="1">
                  <c:v>95.67307692307693</c:v>
                </c:pt>
                <c:pt idx="2">
                  <c:v>94.77124183006535</c:v>
                </c:pt>
                <c:pt idx="3">
                  <c:v>92.33038348082596</c:v>
                </c:pt>
                <c:pt idx="4">
                  <c:v>94.50867052023122</c:v>
                </c:pt>
                <c:pt idx="5">
                  <c:v>93.5632183908046</c:v>
                </c:pt>
                <c:pt idx="6">
                  <c:v>90.15748031496062</c:v>
                </c:pt>
                <c:pt idx="7">
                  <c:v>87.5229357798165</c:v>
                </c:pt>
                <c:pt idx="8">
                  <c:v>86.67687595712098</c:v>
                </c:pt>
                <c:pt idx="9">
                  <c:v>85.18518518518519</c:v>
                </c:pt>
                <c:pt idx="10">
                  <c:v>84.42330558858502</c:v>
                </c:pt>
                <c:pt idx="11">
                  <c:v>88.69936034115139</c:v>
                </c:pt>
                <c:pt idx="12">
                  <c:v>88.24884792626729</c:v>
                </c:pt>
                <c:pt idx="13">
                  <c:v>89.35611038107753</c:v>
                </c:pt>
                <c:pt idx="14">
                  <c:v>87.37650933040615</c:v>
                </c:pt>
                <c:pt idx="15">
                  <c:v>87.29792147806005</c:v>
                </c:pt>
                <c:pt idx="16">
                  <c:v>87.61904761904762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NH_Data2!$R$4:$R$20</c:f>
              <c:numCache>
                <c:ptCount val="17"/>
                <c:pt idx="0">
                  <c:v>0</c:v>
                </c:pt>
                <c:pt idx="1">
                  <c:v>2.8846153846153846</c:v>
                </c:pt>
                <c:pt idx="2">
                  <c:v>2.6143790849673203</c:v>
                </c:pt>
                <c:pt idx="3">
                  <c:v>3.2448377581120944</c:v>
                </c:pt>
                <c:pt idx="4">
                  <c:v>2.601156069364162</c:v>
                </c:pt>
                <c:pt idx="5">
                  <c:v>2.7586206896551726</c:v>
                </c:pt>
                <c:pt idx="6">
                  <c:v>4.133858267716536</c:v>
                </c:pt>
                <c:pt idx="7">
                  <c:v>4.954128440366973</c:v>
                </c:pt>
                <c:pt idx="8">
                  <c:v>3.215926493108729</c:v>
                </c:pt>
                <c:pt idx="9">
                  <c:v>1.646090534979424</c:v>
                </c:pt>
                <c:pt idx="10">
                  <c:v>3.686087990487515</c:v>
                </c:pt>
                <c:pt idx="11">
                  <c:v>3.731343283582089</c:v>
                </c:pt>
                <c:pt idx="12">
                  <c:v>3.9170506912442393</c:v>
                </c:pt>
                <c:pt idx="13">
                  <c:v>3.679369250985545</c:v>
                </c:pt>
                <c:pt idx="14">
                  <c:v>5.049396267837541</c:v>
                </c:pt>
                <c:pt idx="15">
                  <c:v>4.965357967667437</c:v>
                </c:pt>
                <c:pt idx="16">
                  <c:v>5.396825396825397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NH_Data2!$S$4:$S$20</c:f>
              <c:numCache>
                <c:ptCount val="17"/>
                <c:pt idx="0">
                  <c:v>0</c:v>
                </c:pt>
                <c:pt idx="1">
                  <c:v>0.9615384615384616</c:v>
                </c:pt>
                <c:pt idx="2">
                  <c:v>0</c:v>
                </c:pt>
                <c:pt idx="3">
                  <c:v>1.4749262536873156</c:v>
                </c:pt>
                <c:pt idx="4">
                  <c:v>0.8670520231213872</c:v>
                </c:pt>
                <c:pt idx="5">
                  <c:v>0.6896551724137931</c:v>
                </c:pt>
                <c:pt idx="6">
                  <c:v>0.39370078740157477</c:v>
                </c:pt>
                <c:pt idx="7">
                  <c:v>0</c:v>
                </c:pt>
                <c:pt idx="8">
                  <c:v>0.45941807044410415</c:v>
                </c:pt>
                <c:pt idx="9">
                  <c:v>0</c:v>
                </c:pt>
                <c:pt idx="10">
                  <c:v>0</c:v>
                </c:pt>
                <c:pt idx="11">
                  <c:v>0.42643923240938164</c:v>
                </c:pt>
                <c:pt idx="12">
                  <c:v>0.1152073732718894</c:v>
                </c:pt>
                <c:pt idx="13">
                  <c:v>0</c:v>
                </c:pt>
                <c:pt idx="14">
                  <c:v>0.21953896816684962</c:v>
                </c:pt>
                <c:pt idx="15">
                  <c:v>0.5773672055427251</c:v>
                </c:pt>
                <c:pt idx="16">
                  <c:v>0.21164021164021166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0.6535947712418301</c:v>
                </c:pt>
                <c:pt idx="3">
                  <c:v>0.2949852507374631</c:v>
                </c:pt>
                <c:pt idx="4">
                  <c:v>0</c:v>
                </c:pt>
                <c:pt idx="5">
                  <c:v>0</c:v>
                </c:pt>
                <c:pt idx="6">
                  <c:v>0.39370078740157477</c:v>
                </c:pt>
                <c:pt idx="7">
                  <c:v>0.1834862385321101</c:v>
                </c:pt>
                <c:pt idx="8">
                  <c:v>0.45941807044410415</c:v>
                </c:pt>
                <c:pt idx="9">
                  <c:v>0.823045267489712</c:v>
                </c:pt>
                <c:pt idx="10">
                  <c:v>0.356718192627824</c:v>
                </c:pt>
                <c:pt idx="11">
                  <c:v>0.5330490405117271</c:v>
                </c:pt>
                <c:pt idx="12">
                  <c:v>0.5760368663594471</c:v>
                </c:pt>
                <c:pt idx="13">
                  <c:v>0.657030223390276</c:v>
                </c:pt>
                <c:pt idx="14">
                  <c:v>1.2074643249176729</c:v>
                </c:pt>
                <c:pt idx="15">
                  <c:v>0.23094688221709006</c:v>
                </c:pt>
                <c:pt idx="16">
                  <c:v>0.5291005291005291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NH_Data2!$U$3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NH_Data2!$U$4:$U$20</c:f>
              <c:numCache>
                <c:ptCount val="17"/>
                <c:pt idx="0">
                  <c:v>3.75</c:v>
                </c:pt>
                <c:pt idx="1">
                  <c:v>0.4807692307692308</c:v>
                </c:pt>
                <c:pt idx="2">
                  <c:v>1.9607843137254901</c:v>
                </c:pt>
                <c:pt idx="3">
                  <c:v>2.6548672566371683</c:v>
                </c:pt>
                <c:pt idx="4">
                  <c:v>2.023121387283237</c:v>
                </c:pt>
                <c:pt idx="5">
                  <c:v>2.9885057471264367</c:v>
                </c:pt>
                <c:pt idx="6">
                  <c:v>4.921259842519685</c:v>
                </c:pt>
                <c:pt idx="7">
                  <c:v>7.339449541284404</c:v>
                </c:pt>
                <c:pt idx="8">
                  <c:v>9.188361408882082</c:v>
                </c:pt>
                <c:pt idx="9">
                  <c:v>12.345679012345679</c:v>
                </c:pt>
                <c:pt idx="10">
                  <c:v>11.533888228299643</c:v>
                </c:pt>
                <c:pt idx="11">
                  <c:v>6.609808102345416</c:v>
                </c:pt>
                <c:pt idx="12">
                  <c:v>7.142857142857142</c:v>
                </c:pt>
                <c:pt idx="13">
                  <c:v>6.307490144546649</c:v>
                </c:pt>
                <c:pt idx="14">
                  <c:v>6.147091108671789</c:v>
                </c:pt>
                <c:pt idx="15">
                  <c:v>6.928406466512701</c:v>
                </c:pt>
                <c:pt idx="16">
                  <c:v>6.243386243386243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NH_Data2!$V$3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3348471"/>
        <c:axId val="53027376"/>
      </c:scatterChart>
      <c:valAx>
        <c:axId val="1334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027376"/>
        <c:crosses val="autoZero"/>
        <c:crossBetween val="midCat"/>
        <c:dispUnits/>
        <c:majorUnit val="1"/>
      </c:valAx>
      <c:valAx>
        <c:axId val="530273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348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NH_Data2!$R$4:$R$20</c:f>
              <c:numCache>
                <c:ptCount val="17"/>
                <c:pt idx="0">
                  <c:v>0</c:v>
                </c:pt>
                <c:pt idx="1">
                  <c:v>2.8846153846153846</c:v>
                </c:pt>
                <c:pt idx="2">
                  <c:v>2.6143790849673203</c:v>
                </c:pt>
                <c:pt idx="3">
                  <c:v>3.2448377581120944</c:v>
                </c:pt>
                <c:pt idx="4">
                  <c:v>2.601156069364162</c:v>
                </c:pt>
                <c:pt idx="5">
                  <c:v>2.7586206896551726</c:v>
                </c:pt>
                <c:pt idx="6">
                  <c:v>4.133858267716536</c:v>
                </c:pt>
                <c:pt idx="7">
                  <c:v>4.954128440366973</c:v>
                </c:pt>
                <c:pt idx="8">
                  <c:v>3.215926493108729</c:v>
                </c:pt>
                <c:pt idx="9">
                  <c:v>1.646090534979424</c:v>
                </c:pt>
                <c:pt idx="10">
                  <c:v>3.686087990487515</c:v>
                </c:pt>
                <c:pt idx="11">
                  <c:v>3.731343283582089</c:v>
                </c:pt>
                <c:pt idx="12">
                  <c:v>3.9170506912442393</c:v>
                </c:pt>
                <c:pt idx="13">
                  <c:v>3.679369250985545</c:v>
                </c:pt>
                <c:pt idx="14">
                  <c:v>5.049396267837541</c:v>
                </c:pt>
                <c:pt idx="15">
                  <c:v>4.965357967667437</c:v>
                </c:pt>
                <c:pt idx="16">
                  <c:v>5.396825396825397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NH_Data2!$S$3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NH_Data2!$S$4:$S$20</c:f>
              <c:numCache>
                <c:ptCount val="17"/>
                <c:pt idx="0">
                  <c:v>0</c:v>
                </c:pt>
                <c:pt idx="1">
                  <c:v>0.9615384615384616</c:v>
                </c:pt>
                <c:pt idx="2">
                  <c:v>0</c:v>
                </c:pt>
                <c:pt idx="3">
                  <c:v>1.4749262536873156</c:v>
                </c:pt>
                <c:pt idx="4">
                  <c:v>0.8670520231213872</c:v>
                </c:pt>
                <c:pt idx="5">
                  <c:v>0.6896551724137931</c:v>
                </c:pt>
                <c:pt idx="6">
                  <c:v>0.39370078740157477</c:v>
                </c:pt>
                <c:pt idx="7">
                  <c:v>0</c:v>
                </c:pt>
                <c:pt idx="8">
                  <c:v>0.45941807044410415</c:v>
                </c:pt>
                <c:pt idx="9">
                  <c:v>0</c:v>
                </c:pt>
                <c:pt idx="10">
                  <c:v>0</c:v>
                </c:pt>
                <c:pt idx="11">
                  <c:v>0.42643923240938164</c:v>
                </c:pt>
                <c:pt idx="12">
                  <c:v>0.1152073732718894</c:v>
                </c:pt>
                <c:pt idx="13">
                  <c:v>0</c:v>
                </c:pt>
                <c:pt idx="14">
                  <c:v>0.21953896816684962</c:v>
                </c:pt>
                <c:pt idx="15">
                  <c:v>0.5773672055427251</c:v>
                </c:pt>
                <c:pt idx="16">
                  <c:v>0.21164021164021166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0.6535947712418301</c:v>
                </c:pt>
                <c:pt idx="3">
                  <c:v>0.2949852507374631</c:v>
                </c:pt>
                <c:pt idx="4">
                  <c:v>0</c:v>
                </c:pt>
                <c:pt idx="5">
                  <c:v>0</c:v>
                </c:pt>
                <c:pt idx="6">
                  <c:v>0.39370078740157477</c:v>
                </c:pt>
                <c:pt idx="7">
                  <c:v>0.1834862385321101</c:v>
                </c:pt>
                <c:pt idx="8">
                  <c:v>0.45941807044410415</c:v>
                </c:pt>
                <c:pt idx="9">
                  <c:v>0.823045267489712</c:v>
                </c:pt>
                <c:pt idx="10">
                  <c:v>0.356718192627824</c:v>
                </c:pt>
                <c:pt idx="11">
                  <c:v>0.5330490405117271</c:v>
                </c:pt>
                <c:pt idx="12">
                  <c:v>0.5760368663594471</c:v>
                </c:pt>
                <c:pt idx="13">
                  <c:v>0.657030223390276</c:v>
                </c:pt>
                <c:pt idx="14">
                  <c:v>1.2074643249176729</c:v>
                </c:pt>
                <c:pt idx="15">
                  <c:v>0.23094688221709006</c:v>
                </c:pt>
                <c:pt idx="16">
                  <c:v>0.5291005291005291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NH_Data2!$U$4:$U$20</c:f>
              <c:numCache>
                <c:ptCount val="17"/>
                <c:pt idx="0">
                  <c:v>3.75</c:v>
                </c:pt>
                <c:pt idx="1">
                  <c:v>0.4807692307692308</c:v>
                </c:pt>
                <c:pt idx="2">
                  <c:v>1.9607843137254901</c:v>
                </c:pt>
                <c:pt idx="3">
                  <c:v>2.6548672566371683</c:v>
                </c:pt>
                <c:pt idx="4">
                  <c:v>2.023121387283237</c:v>
                </c:pt>
                <c:pt idx="5">
                  <c:v>2.9885057471264367</c:v>
                </c:pt>
                <c:pt idx="6">
                  <c:v>4.921259842519685</c:v>
                </c:pt>
                <c:pt idx="7">
                  <c:v>7.339449541284404</c:v>
                </c:pt>
                <c:pt idx="8">
                  <c:v>9.188361408882082</c:v>
                </c:pt>
                <c:pt idx="9">
                  <c:v>12.345679012345679</c:v>
                </c:pt>
                <c:pt idx="10">
                  <c:v>11.533888228299643</c:v>
                </c:pt>
                <c:pt idx="11">
                  <c:v>6.609808102345416</c:v>
                </c:pt>
                <c:pt idx="12">
                  <c:v>7.142857142857142</c:v>
                </c:pt>
                <c:pt idx="13">
                  <c:v>6.307490144546649</c:v>
                </c:pt>
                <c:pt idx="14">
                  <c:v>6.147091108671789</c:v>
                </c:pt>
                <c:pt idx="15">
                  <c:v>6.928406466512701</c:v>
                </c:pt>
                <c:pt idx="16">
                  <c:v>6.243386243386243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7484337"/>
        <c:axId val="250170"/>
      </c:scatterChart>
      <c:valAx>
        <c:axId val="748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50170"/>
        <c:crosses val="autoZero"/>
        <c:crossBetween val="midCat"/>
        <c:dispUnits/>
        <c:majorUnit val="1"/>
      </c:valAx>
      <c:valAx>
        <c:axId val="25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7484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NH_Data2!$D$4:$D$20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11</c:v>
                </c:pt>
                <c:pt idx="15">
                  <c:v>2</c:v>
                </c:pt>
                <c:pt idx="16">
                  <c:v>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NH_Data2!$F$4:$F$20</c:f>
              <c:numCache>
                <c:ptCount val="17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13</c:v>
                </c:pt>
                <c:pt idx="6">
                  <c:v>25</c:v>
                </c:pt>
                <c:pt idx="7">
                  <c:v>40</c:v>
                </c:pt>
                <c:pt idx="8">
                  <c:v>60</c:v>
                </c:pt>
                <c:pt idx="9">
                  <c:v>90</c:v>
                </c:pt>
                <c:pt idx="10">
                  <c:v>97</c:v>
                </c:pt>
                <c:pt idx="11">
                  <c:v>62</c:v>
                </c:pt>
                <c:pt idx="12">
                  <c:v>62</c:v>
                </c:pt>
                <c:pt idx="13">
                  <c:v>48</c:v>
                </c:pt>
                <c:pt idx="14">
                  <c:v>56</c:v>
                </c:pt>
                <c:pt idx="15">
                  <c:v>60</c:v>
                </c:pt>
                <c:pt idx="16">
                  <c:v>59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NH_Data2!$G$3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NH_Data2!$G$4:$G$20</c:f>
              <c:numCache>
                <c:ptCount val="17"/>
              </c:numCache>
            </c:numRef>
          </c:yVal>
          <c:smooth val="0"/>
        </c:ser>
        <c:axId val="2251531"/>
        <c:axId val="20263780"/>
      </c:scatterChart>
      <c:valAx>
        <c:axId val="2251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263780"/>
        <c:crosses val="autoZero"/>
        <c:crossBetween val="midCat"/>
        <c:dispUnits/>
        <c:majorUnit val="1"/>
      </c:valAx>
      <c:valAx>
        <c:axId val="202637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5153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NH_Data2!$AM$4:$AM$20</c:f>
              <c:numCache>
                <c:ptCount val="17"/>
                <c:pt idx="0">
                  <c:v>0</c:v>
                </c:pt>
                <c:pt idx="1">
                  <c:v>120.26458208057727</c:v>
                </c:pt>
                <c:pt idx="2">
                  <c:v>0</c:v>
                </c:pt>
                <c:pt idx="3">
                  <c:v>274.12280701754383</c:v>
                </c:pt>
                <c:pt idx="4">
                  <c:v>157.81167806417673</c:v>
                </c:pt>
                <c:pt idx="5">
                  <c:v>152.36160487557137</c:v>
                </c:pt>
                <c:pt idx="6">
                  <c:v>98.47365829640572</c:v>
                </c:pt>
                <c:pt idx="7">
                  <c:v>0</c:v>
                </c:pt>
                <c:pt idx="8">
                  <c:v>150.3006012024048</c:v>
                </c:pt>
                <c:pt idx="9">
                  <c:v>0</c:v>
                </c:pt>
                <c:pt idx="10">
                  <c:v>0</c:v>
                </c:pt>
                <c:pt idx="11">
                  <c:v>203.66598778004072</c:v>
                </c:pt>
                <c:pt idx="12">
                  <c:v>49.01960784313725</c:v>
                </c:pt>
                <c:pt idx="13">
                  <c:v>0</c:v>
                </c:pt>
                <c:pt idx="14">
                  <c:v>94.20631182289213</c:v>
                </c:pt>
                <c:pt idx="15">
                  <c:v>219.10604732690624</c:v>
                </c:pt>
                <c:pt idx="16">
                  <c:v>82.33841086867024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32.52561392096276</c:v>
                </c:pt>
                <c:pt idx="3">
                  <c:v>14.725371815638345</c:v>
                </c:pt>
                <c:pt idx="4">
                  <c:v>0</c:v>
                </c:pt>
                <c:pt idx="5">
                  <c:v>0</c:v>
                </c:pt>
                <c:pt idx="6">
                  <c:v>22.789425706472198</c:v>
                </c:pt>
                <c:pt idx="7">
                  <c:v>10.7284626113078</c:v>
                </c:pt>
                <c:pt idx="8">
                  <c:v>31.689025034329774</c:v>
                </c:pt>
                <c:pt idx="9">
                  <c:v>60.27122049221497</c:v>
                </c:pt>
                <c:pt idx="10">
                  <c:v>28.32058906825262</c:v>
                </c:pt>
                <c:pt idx="11">
                  <c:v>47.08984742889433</c:v>
                </c:pt>
                <c:pt idx="12">
                  <c:v>43.37642057777392</c:v>
                </c:pt>
                <c:pt idx="13">
                  <c:v>39.980809211578446</c:v>
                </c:pt>
                <c:pt idx="14">
                  <c:v>84.13645403090102</c:v>
                </c:pt>
                <c:pt idx="15">
                  <c:v>14.550745725718444</c:v>
                </c:pt>
                <c:pt idx="16">
                  <c:v>34.09710856519367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NH_Data2!$AO$4:$AO$20</c:f>
              <c:numCache>
                <c:ptCount val="17"/>
                <c:pt idx="0">
                  <c:v>42.57130693912303</c:v>
                </c:pt>
                <c:pt idx="1">
                  <c:v>13.194352816994325</c:v>
                </c:pt>
                <c:pt idx="2">
                  <c:v>73.88252678241595</c:v>
                </c:pt>
                <c:pt idx="3">
                  <c:v>102.6928343222273</c:v>
                </c:pt>
                <c:pt idx="4">
                  <c:v>73.97231321990911</c:v>
                </c:pt>
                <c:pt idx="5">
                  <c:v>127.28874963282091</c:v>
                </c:pt>
                <c:pt idx="6">
                  <c:v>229.08457802620728</c:v>
                </c:pt>
                <c:pt idx="7">
                  <c:v>350.72336694432266</c:v>
                </c:pt>
                <c:pt idx="8">
                  <c:v>520.1560468140442</c:v>
                </c:pt>
                <c:pt idx="9">
                  <c:v>749.0013315579228</c:v>
                </c:pt>
                <c:pt idx="10">
                  <c:v>729.92700729927</c:v>
                </c:pt>
                <c:pt idx="11">
                  <c:v>434.17366946778714</c:v>
                </c:pt>
                <c:pt idx="12">
                  <c:v>418.18427087548895</c:v>
                </c:pt>
                <c:pt idx="13">
                  <c:v>303.56691120667847</c:v>
                </c:pt>
                <c:pt idx="14">
                  <c:v>331.47863146679293</c:v>
                </c:pt>
                <c:pt idx="15">
                  <c:v>334.65335489988286</c:v>
                </c:pt>
                <c:pt idx="16">
                  <c:v>301.759410801964</c:v>
                </c:pt>
              </c:numCache>
            </c:numRef>
          </c:yVal>
          <c:smooth val="0"/>
        </c:ser>
        <c:axId val="48156293"/>
        <c:axId val="30753454"/>
      </c:scatterChart>
      <c:valAx>
        <c:axId val="4815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753454"/>
        <c:crosses val="autoZero"/>
        <c:crossBetween val="midCat"/>
        <c:dispUnits/>
        <c:majorUnit val="1"/>
      </c:valAx>
      <c:valAx>
        <c:axId val="3075345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15629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NH_Data2!$R$25:$R$41</c:f>
              <c:numCache>
                <c:ptCount val="17"/>
                <c:pt idx="0">
                  <c:v>0</c:v>
                </c:pt>
                <c:pt idx="1">
                  <c:v>3.278688524590164</c:v>
                </c:pt>
                <c:pt idx="2">
                  <c:v>2.5423728813559325</c:v>
                </c:pt>
                <c:pt idx="3">
                  <c:v>3.584229390681003</c:v>
                </c:pt>
                <c:pt idx="4">
                  <c:v>2.6615969581749046</c:v>
                </c:pt>
                <c:pt idx="5">
                  <c:v>2.956989247311828</c:v>
                </c:pt>
                <c:pt idx="6">
                  <c:v>4.146341463414634</c:v>
                </c:pt>
                <c:pt idx="7">
                  <c:v>5.286343612334802</c:v>
                </c:pt>
                <c:pt idx="8">
                  <c:v>2.3297491039426523</c:v>
                </c:pt>
                <c:pt idx="9">
                  <c:v>1.5</c:v>
                </c:pt>
                <c:pt idx="10">
                  <c:v>3.9764359351988214</c:v>
                </c:pt>
                <c:pt idx="11">
                  <c:v>3.708609271523179</c:v>
                </c:pt>
                <c:pt idx="12">
                  <c:v>3.9816232771822357</c:v>
                </c:pt>
                <c:pt idx="13">
                  <c:v>2.898550724637681</c:v>
                </c:pt>
                <c:pt idx="14">
                  <c:v>4.830917874396135</c:v>
                </c:pt>
                <c:pt idx="15">
                  <c:v>5.930807248764415</c:v>
                </c:pt>
                <c:pt idx="16">
                  <c:v>5.425219941348973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NH_Data2!$S$24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NH_Data2!$S$25:$S$41</c:f>
              <c:numCache>
                <c:ptCount val="17"/>
                <c:pt idx="0">
                  <c:v>0</c:v>
                </c:pt>
                <c:pt idx="1">
                  <c:v>0.546448087431694</c:v>
                </c:pt>
                <c:pt idx="2">
                  <c:v>0</c:v>
                </c:pt>
                <c:pt idx="3">
                  <c:v>1.0752688172043012</c:v>
                </c:pt>
                <c:pt idx="4">
                  <c:v>0.7604562737642585</c:v>
                </c:pt>
                <c:pt idx="5">
                  <c:v>0.8064516129032258</c:v>
                </c:pt>
                <c:pt idx="6">
                  <c:v>0.4878048780487805</c:v>
                </c:pt>
                <c:pt idx="7">
                  <c:v>0</c:v>
                </c:pt>
                <c:pt idx="8">
                  <c:v>0.5376344086021506</c:v>
                </c:pt>
                <c:pt idx="9">
                  <c:v>0</c:v>
                </c:pt>
                <c:pt idx="10">
                  <c:v>0</c:v>
                </c:pt>
                <c:pt idx="11">
                  <c:v>0.5298013245033113</c:v>
                </c:pt>
                <c:pt idx="12">
                  <c:v>0.1531393568147014</c:v>
                </c:pt>
                <c:pt idx="13">
                  <c:v>0</c:v>
                </c:pt>
                <c:pt idx="14">
                  <c:v>0.322061191626409</c:v>
                </c:pt>
                <c:pt idx="15">
                  <c:v>0.3294892915980231</c:v>
                </c:pt>
                <c:pt idx="16">
                  <c:v>0.1466275659824047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0.847457627118644</c:v>
                </c:pt>
                <c:pt idx="3">
                  <c:v>0.35842293906810035</c:v>
                </c:pt>
                <c:pt idx="4">
                  <c:v>0</c:v>
                </c:pt>
                <c:pt idx="5">
                  <c:v>0</c:v>
                </c:pt>
                <c:pt idx="6">
                  <c:v>0.4878048780487805</c:v>
                </c:pt>
                <c:pt idx="7">
                  <c:v>0.22026431718061676</c:v>
                </c:pt>
                <c:pt idx="8">
                  <c:v>0.5376344086021506</c:v>
                </c:pt>
                <c:pt idx="9">
                  <c:v>1</c:v>
                </c:pt>
                <c:pt idx="10">
                  <c:v>0.29455081001472755</c:v>
                </c:pt>
                <c:pt idx="11">
                  <c:v>0.3973509933774834</c:v>
                </c:pt>
                <c:pt idx="12">
                  <c:v>0.6125574272588056</c:v>
                </c:pt>
                <c:pt idx="13">
                  <c:v>0.5434782608695652</c:v>
                </c:pt>
                <c:pt idx="14">
                  <c:v>1.610305958132045</c:v>
                </c:pt>
                <c:pt idx="15">
                  <c:v>0.16474464579901155</c:v>
                </c:pt>
                <c:pt idx="16">
                  <c:v>0.5865102639296188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NH_Data2!$U$25:$U$41</c:f>
              <c:numCache>
                <c:ptCount val="17"/>
                <c:pt idx="0">
                  <c:v>2.7777777777777777</c:v>
                </c:pt>
                <c:pt idx="1">
                  <c:v>0.546448087431694</c:v>
                </c:pt>
                <c:pt idx="2">
                  <c:v>2.11864406779661</c:v>
                </c:pt>
                <c:pt idx="3">
                  <c:v>2.5089605734767026</c:v>
                </c:pt>
                <c:pt idx="4">
                  <c:v>2.2813688212927756</c:v>
                </c:pt>
                <c:pt idx="5">
                  <c:v>3.494623655913978</c:v>
                </c:pt>
                <c:pt idx="6">
                  <c:v>5.853658536585367</c:v>
                </c:pt>
                <c:pt idx="7">
                  <c:v>8.590308370044053</c:v>
                </c:pt>
                <c:pt idx="8">
                  <c:v>10.39426523297491</c:v>
                </c:pt>
                <c:pt idx="9">
                  <c:v>14.333333333333334</c:v>
                </c:pt>
                <c:pt idx="10">
                  <c:v>11.7820324005891</c:v>
                </c:pt>
                <c:pt idx="11">
                  <c:v>6.490066225165562</c:v>
                </c:pt>
                <c:pt idx="12">
                  <c:v>7.656967840735068</c:v>
                </c:pt>
                <c:pt idx="13">
                  <c:v>6.702898550724639</c:v>
                </c:pt>
                <c:pt idx="14">
                  <c:v>6.119162640901772</c:v>
                </c:pt>
                <c:pt idx="15">
                  <c:v>7.742998352553541</c:v>
                </c:pt>
                <c:pt idx="16">
                  <c:v>6.89149560117302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8345631"/>
        <c:axId val="8001816"/>
      </c:scatterChart>
      <c:valAx>
        <c:axId val="83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001816"/>
        <c:crosses val="autoZero"/>
        <c:crossBetween val="midCat"/>
        <c:dispUnits/>
        <c:majorUnit val="1"/>
      </c:valAx>
      <c:valAx>
        <c:axId val="800181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34563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NEW HAMPSHIRE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10</c:v>
                </c:pt>
                <c:pt idx="15">
                  <c:v>1</c:v>
                </c:pt>
                <c:pt idx="16">
                  <c:v>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NH_Data2!$F$25:$F$41</c:f>
              <c:numCache>
                <c:ptCount val="17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13</c:v>
                </c:pt>
                <c:pt idx="6">
                  <c:v>24</c:v>
                </c:pt>
                <c:pt idx="7">
                  <c:v>39</c:v>
                </c:pt>
                <c:pt idx="8">
                  <c:v>58</c:v>
                </c:pt>
                <c:pt idx="9">
                  <c:v>86</c:v>
                </c:pt>
                <c:pt idx="10">
                  <c:v>80</c:v>
                </c:pt>
                <c:pt idx="11">
                  <c:v>49</c:v>
                </c:pt>
                <c:pt idx="12">
                  <c:v>50</c:v>
                </c:pt>
                <c:pt idx="13">
                  <c:v>37</c:v>
                </c:pt>
                <c:pt idx="14">
                  <c:v>38</c:v>
                </c:pt>
                <c:pt idx="15">
                  <c:v>47</c:v>
                </c:pt>
                <c:pt idx="16">
                  <c:v>47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NH_Data2!$G$24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NH_Data2!$G$25:$G$41</c:f>
              <c:numCache>
                <c:ptCount val="17"/>
              </c:numCache>
            </c:numRef>
          </c:yVal>
          <c:smooth val="0"/>
        </c:ser>
        <c:axId val="4907481"/>
        <c:axId val="44167330"/>
      </c:scatterChart>
      <c:valAx>
        <c:axId val="490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167330"/>
        <c:crosses val="autoZero"/>
        <c:crossBetween val="midCat"/>
        <c:dispUnits/>
        <c:majorUnit val="1"/>
      </c:valAx>
      <c:valAx>
        <c:axId val="44167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07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NH_Data2!$AM$25:$AM$41</c:f>
              <c:numCache>
                <c:ptCount val="17"/>
                <c:pt idx="0">
                  <c:v>0</c:v>
                </c:pt>
                <c:pt idx="1">
                  <c:v>60.132291040288635</c:v>
                </c:pt>
                <c:pt idx="2">
                  <c:v>0</c:v>
                </c:pt>
                <c:pt idx="3">
                  <c:v>164.4736842105263</c:v>
                </c:pt>
                <c:pt idx="4">
                  <c:v>105.20778537611783</c:v>
                </c:pt>
                <c:pt idx="5">
                  <c:v>152.36160487557137</c:v>
                </c:pt>
                <c:pt idx="6">
                  <c:v>98.47365829640572</c:v>
                </c:pt>
                <c:pt idx="7">
                  <c:v>0</c:v>
                </c:pt>
                <c:pt idx="8">
                  <c:v>150.3006012024048</c:v>
                </c:pt>
                <c:pt idx="9">
                  <c:v>0</c:v>
                </c:pt>
                <c:pt idx="10">
                  <c:v>0</c:v>
                </c:pt>
                <c:pt idx="11">
                  <c:v>203.66598778004072</c:v>
                </c:pt>
                <c:pt idx="12">
                  <c:v>49.01960784313725</c:v>
                </c:pt>
                <c:pt idx="13">
                  <c:v>0</c:v>
                </c:pt>
                <c:pt idx="14">
                  <c:v>94.20631182289213</c:v>
                </c:pt>
                <c:pt idx="15">
                  <c:v>87.64241893076249</c:v>
                </c:pt>
                <c:pt idx="16">
                  <c:v>41.16920543433512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32.52561392096276</c:v>
                </c:pt>
                <c:pt idx="3">
                  <c:v>14.725371815638345</c:v>
                </c:pt>
                <c:pt idx="4">
                  <c:v>0</c:v>
                </c:pt>
                <c:pt idx="5">
                  <c:v>0</c:v>
                </c:pt>
                <c:pt idx="6">
                  <c:v>22.789425706472198</c:v>
                </c:pt>
                <c:pt idx="7">
                  <c:v>10.7284626113078</c:v>
                </c:pt>
                <c:pt idx="8">
                  <c:v>31.689025034329774</c:v>
                </c:pt>
                <c:pt idx="9">
                  <c:v>60.27122049221497</c:v>
                </c:pt>
                <c:pt idx="10">
                  <c:v>18.880392712168415</c:v>
                </c:pt>
                <c:pt idx="11">
                  <c:v>28.2539084573366</c:v>
                </c:pt>
                <c:pt idx="12">
                  <c:v>34.70113646221914</c:v>
                </c:pt>
                <c:pt idx="13">
                  <c:v>23.988485526947066</c:v>
                </c:pt>
                <c:pt idx="14">
                  <c:v>76.48768548263729</c:v>
                </c:pt>
                <c:pt idx="15">
                  <c:v>7.275372862859222</c:v>
                </c:pt>
                <c:pt idx="16">
                  <c:v>27.277686852154936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NH_Data2!$AO$25:$AO$41</c:f>
              <c:numCache>
                <c:ptCount val="17"/>
                <c:pt idx="0">
                  <c:v>28.380871292748687</c:v>
                </c:pt>
                <c:pt idx="1">
                  <c:v>13.194352816994325</c:v>
                </c:pt>
                <c:pt idx="2">
                  <c:v>61.56877231867997</c:v>
                </c:pt>
                <c:pt idx="3">
                  <c:v>79.87220447284345</c:v>
                </c:pt>
                <c:pt idx="4">
                  <c:v>63.40483990277925</c:v>
                </c:pt>
                <c:pt idx="5">
                  <c:v>127.28874963282091</c:v>
                </c:pt>
                <c:pt idx="6">
                  <c:v>219.92119490515898</c:v>
                </c:pt>
                <c:pt idx="7">
                  <c:v>341.95528277071463</c:v>
                </c:pt>
                <c:pt idx="8">
                  <c:v>502.81751192024274</c:v>
                </c:pt>
                <c:pt idx="9">
                  <c:v>715.7123834886818</c:v>
                </c:pt>
                <c:pt idx="10">
                  <c:v>602.0016555045527</c:v>
                </c:pt>
                <c:pt idx="11">
                  <c:v>343.1372549019608</c:v>
                </c:pt>
                <c:pt idx="12">
                  <c:v>337.2453797382976</c:v>
                </c:pt>
                <c:pt idx="13">
                  <c:v>233.99949405514798</c:v>
                </c:pt>
                <c:pt idx="14">
                  <c:v>224.93192849532377</c:v>
                </c:pt>
                <c:pt idx="15">
                  <c:v>262.14512800490826</c:v>
                </c:pt>
                <c:pt idx="16">
                  <c:v>240.3846153846154</c:v>
                </c:pt>
              </c:numCache>
            </c:numRef>
          </c:yVal>
          <c:smooth val="0"/>
        </c:ser>
        <c:axId val="61961651"/>
        <c:axId val="20783948"/>
      </c:scatterChart>
      <c:valAx>
        <c:axId val="6196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783948"/>
        <c:crosses val="autoZero"/>
        <c:crossBetween val="midCat"/>
        <c:dispUnits/>
        <c:majorUnit val="1"/>
      </c:valAx>
      <c:valAx>
        <c:axId val="20783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9616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NH_Data1!$E$5:$E$21</c:f>
              <c:numCache>
                <c:ptCount val="17"/>
                <c:pt idx="0">
                  <c:v>25</c:v>
                </c:pt>
                <c:pt idx="1">
                  <c:v>65</c:v>
                </c:pt>
                <c:pt idx="2">
                  <c:v>76</c:v>
                </c:pt>
                <c:pt idx="3">
                  <c:v>73</c:v>
                </c:pt>
                <c:pt idx="4">
                  <c:v>66</c:v>
                </c:pt>
                <c:pt idx="5">
                  <c:v>103</c:v>
                </c:pt>
                <c:pt idx="6">
                  <c:v>79</c:v>
                </c:pt>
                <c:pt idx="7">
                  <c:v>98</c:v>
                </c:pt>
                <c:pt idx="8">
                  <c:v>108</c:v>
                </c:pt>
                <c:pt idx="9">
                  <c:v>115</c:v>
                </c:pt>
                <c:pt idx="10">
                  <c:v>147</c:v>
                </c:pt>
                <c:pt idx="11">
                  <c:v>156</c:v>
                </c:pt>
                <c:pt idx="12">
                  <c:v>141</c:v>
                </c:pt>
                <c:pt idx="13">
                  <c:v>116</c:v>
                </c:pt>
                <c:pt idx="14">
                  <c:v>94</c:v>
                </c:pt>
                <c:pt idx="15">
                  <c:v>89</c:v>
                </c:pt>
                <c:pt idx="16">
                  <c:v>113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NH_Data1!$F$5:$F$21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11</c:v>
                </c:pt>
                <c:pt idx="13">
                  <c:v>3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NH_Data1!$G$5:$G$21</c:f>
              <c:numCache>
                <c:ptCount val="17"/>
                <c:pt idx="0">
                  <c:v>25</c:v>
                </c:pt>
                <c:pt idx="1">
                  <c:v>67</c:v>
                </c:pt>
                <c:pt idx="2">
                  <c:v>78</c:v>
                </c:pt>
                <c:pt idx="3">
                  <c:v>77</c:v>
                </c:pt>
                <c:pt idx="4">
                  <c:v>69</c:v>
                </c:pt>
                <c:pt idx="5">
                  <c:v>105</c:v>
                </c:pt>
                <c:pt idx="6">
                  <c:v>81</c:v>
                </c:pt>
                <c:pt idx="7">
                  <c:v>105</c:v>
                </c:pt>
                <c:pt idx="8">
                  <c:v>108</c:v>
                </c:pt>
                <c:pt idx="9">
                  <c:v>118</c:v>
                </c:pt>
                <c:pt idx="10">
                  <c:v>151</c:v>
                </c:pt>
                <c:pt idx="11">
                  <c:v>163</c:v>
                </c:pt>
                <c:pt idx="12">
                  <c:v>152</c:v>
                </c:pt>
                <c:pt idx="13">
                  <c:v>119</c:v>
                </c:pt>
                <c:pt idx="14">
                  <c:v>101</c:v>
                </c:pt>
                <c:pt idx="15">
                  <c:v>94</c:v>
                </c:pt>
                <c:pt idx="16">
                  <c:v>117</c:v>
                </c:pt>
              </c:numCache>
            </c:numRef>
          </c:yVal>
          <c:smooth val="1"/>
        </c:ser>
        <c:axId val="37157863"/>
        <c:axId val="65985312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NH_Data1!$F$28:$F$44</c:f>
              <c:numCache>
                <c:ptCount val="17"/>
                <c:pt idx="0">
                  <c:v>0</c:v>
                </c:pt>
                <c:pt idx="1">
                  <c:v>2.9850746268656714</c:v>
                </c:pt>
                <c:pt idx="2">
                  <c:v>2.564102564102564</c:v>
                </c:pt>
                <c:pt idx="3">
                  <c:v>5.194805194805195</c:v>
                </c:pt>
                <c:pt idx="4">
                  <c:v>4.3478260869565215</c:v>
                </c:pt>
                <c:pt idx="5">
                  <c:v>1.9047619047619049</c:v>
                </c:pt>
                <c:pt idx="6">
                  <c:v>2.4691358024691357</c:v>
                </c:pt>
                <c:pt idx="7">
                  <c:v>6.666666666666667</c:v>
                </c:pt>
                <c:pt idx="8">
                  <c:v>0</c:v>
                </c:pt>
                <c:pt idx="9">
                  <c:v>2.5423728813559325</c:v>
                </c:pt>
                <c:pt idx="10">
                  <c:v>2.6490066225165565</c:v>
                </c:pt>
                <c:pt idx="11">
                  <c:v>4.294478527607362</c:v>
                </c:pt>
                <c:pt idx="12">
                  <c:v>7.236842105263158</c:v>
                </c:pt>
                <c:pt idx="13">
                  <c:v>2.5210084033613445</c:v>
                </c:pt>
                <c:pt idx="14">
                  <c:v>6.9306930693069315</c:v>
                </c:pt>
                <c:pt idx="15">
                  <c:v>5.319148936170213</c:v>
                </c:pt>
                <c:pt idx="16">
                  <c:v>3.418803418803419</c:v>
                </c:pt>
              </c:numCache>
            </c:numRef>
          </c:yVal>
          <c:smooth val="0"/>
        </c:ser>
        <c:axId val="56996897"/>
        <c:axId val="43210026"/>
      </c:scatterChart>
      <c:valAx>
        <c:axId val="3715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985312"/>
        <c:crossesAt val="0"/>
        <c:crossBetween val="midCat"/>
        <c:dispUnits/>
        <c:majorUnit val="1"/>
      </c:valAx>
      <c:valAx>
        <c:axId val="6598531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157863"/>
        <c:crosses val="autoZero"/>
        <c:crossBetween val="midCat"/>
        <c:dispUnits/>
        <c:majorUnit val="20"/>
      </c:valAx>
      <c:valAx>
        <c:axId val="56996897"/>
        <c:scaling>
          <c:orientation val="minMax"/>
        </c:scaling>
        <c:axPos val="b"/>
        <c:delete val="1"/>
        <c:majorTickMark val="in"/>
        <c:minorTickMark val="none"/>
        <c:tickLblPos val="nextTo"/>
        <c:crossAx val="43210026"/>
        <c:crosses val="max"/>
        <c:crossBetween val="midCat"/>
        <c:dispUnits/>
      </c:valAx>
      <c:valAx>
        <c:axId val="43210026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9968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NH_Data3!$L$24:$L$40</c:f>
              <c:numCache>
                <c:ptCount val="17"/>
                <c:pt idx="0">
                  <c:v>2.6603697488291713</c:v>
                </c:pt>
                <c:pt idx="1">
                  <c:v>6.791803025173556</c:v>
                </c:pt>
                <c:pt idx="2">
                  <c:v>7.7916352694521755</c:v>
                </c:pt>
                <c:pt idx="3">
                  <c:v>7.285218292085359</c:v>
                </c:pt>
                <c:pt idx="4">
                  <c:v>6.410866613178022</c:v>
                </c:pt>
                <c:pt idx="5">
                  <c:v>9.753621623873835</c:v>
                </c:pt>
                <c:pt idx="6">
                  <c:v>7.3406088988622065</c:v>
                </c:pt>
                <c:pt idx="7">
                  <c:v>9.0550249844771</c:v>
                </c:pt>
                <c:pt idx="8">
                  <c:v>10.018590050426903</c:v>
                </c:pt>
                <c:pt idx="9">
                  <c:v>10.621996399605045</c:v>
                </c:pt>
                <c:pt idx="10">
                  <c:v>13.483826287957658</c:v>
                </c:pt>
                <c:pt idx="11">
                  <c:v>14.186344915513951</c:v>
                </c:pt>
                <c:pt idx="12">
                  <c:v>12.69645741824292</c:v>
                </c:pt>
                <c:pt idx="13">
                  <c:v>10.327221576770874</c:v>
                </c:pt>
                <c:pt idx="14">
                  <c:v>8.289862996785473</c:v>
                </c:pt>
                <c:pt idx="15">
                  <c:v>7.775567419848315</c:v>
                </c:pt>
                <c:pt idx="16">
                  <c:v>9.76848686138517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NH_Data3!$M$24:$M$40</c:f>
              <c:numCache>
                <c:ptCount val="17"/>
                <c:pt idx="0">
                  <c:v>0</c:v>
                </c:pt>
                <c:pt idx="1">
                  <c:v>39.856516540454365</c:v>
                </c:pt>
                <c:pt idx="2">
                  <c:v>37.49531308586427</c:v>
                </c:pt>
                <c:pt idx="3">
                  <c:v>70.8215297450425</c:v>
                </c:pt>
                <c:pt idx="4">
                  <c:v>50.158836314997494</c:v>
                </c:pt>
                <c:pt idx="5">
                  <c:v>31.836994587710922</c:v>
                </c:pt>
                <c:pt idx="6">
                  <c:v>30.307622367025306</c:v>
                </c:pt>
                <c:pt idx="7">
                  <c:v>103.19917440660474</c:v>
                </c:pt>
                <c:pt idx="8">
                  <c:v>0</c:v>
                </c:pt>
                <c:pt idx="9">
                  <c:v>48.88381945576015</c:v>
                </c:pt>
                <c:pt idx="10">
                  <c:v>64.86135884546782</c:v>
                </c:pt>
                <c:pt idx="11">
                  <c:v>106.98456365581536</c:v>
                </c:pt>
                <c:pt idx="12">
                  <c:v>165.04126031507877</c:v>
                </c:pt>
                <c:pt idx="13">
                  <c:v>42.444821731748725</c:v>
                </c:pt>
                <c:pt idx="14">
                  <c:v>96.77865339416563</c:v>
                </c:pt>
                <c:pt idx="15">
                  <c:v>68.90848952590959</c:v>
                </c:pt>
                <c:pt idx="16">
                  <c:v>51.89413596263622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NH_Data3!$N$24:$N$40</c:f>
              <c:numCache>
                <c:ptCount val="17"/>
                <c:pt idx="0">
                  <c:v>2.647023633685811</c:v>
                </c:pt>
                <c:pt idx="1">
                  <c:v>6.9642660391204645</c:v>
                </c:pt>
                <c:pt idx="2">
                  <c:v>7.953186321743093</c:v>
                </c:pt>
                <c:pt idx="3">
                  <c:v>7.641337452378092</c:v>
                </c:pt>
                <c:pt idx="4">
                  <c:v>6.663557006730193</c:v>
                </c:pt>
                <c:pt idx="5">
                  <c:v>9.88421349901158</c:v>
                </c:pt>
                <c:pt idx="6">
                  <c:v>7.480578202518646</c:v>
                </c:pt>
                <c:pt idx="7">
                  <c:v>9.641386339532897</c:v>
                </c:pt>
                <c:pt idx="8">
                  <c:v>9.962575768617333</c:v>
                </c:pt>
                <c:pt idx="9">
                  <c:v>10.837659212561398</c:v>
                </c:pt>
                <c:pt idx="10">
                  <c:v>13.77282320985222</c:v>
                </c:pt>
                <c:pt idx="11">
                  <c:v>14.735235836093553</c:v>
                </c:pt>
                <c:pt idx="12">
                  <c:v>13.605308218411741</c:v>
                </c:pt>
                <c:pt idx="13">
                  <c:v>10.528057272631562</c:v>
                </c:pt>
                <c:pt idx="14">
                  <c:v>8.850736276100909</c:v>
                </c:pt>
                <c:pt idx="15">
                  <c:v>8.16066438225941</c:v>
                </c:pt>
                <c:pt idx="16">
                  <c:v>10.047325479244543</c:v>
                </c:pt>
              </c:numCache>
            </c:numRef>
          </c:yVal>
          <c:smooth val="1"/>
        </c:ser>
        <c:axId val="53345915"/>
        <c:axId val="10351188"/>
      </c:scatterChart>
      <c:valAx>
        <c:axId val="53345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351188"/>
        <c:crossesAt val="0"/>
        <c:crossBetween val="midCat"/>
        <c:dispUnits/>
        <c:majorUnit val="1"/>
      </c:valAx>
      <c:valAx>
        <c:axId val="1035118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34591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NH_Data1!$H$5:$H$21</c:f>
              <c:numCache>
                <c:ptCount val="17"/>
                <c:pt idx="0">
                  <c:v>7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27</c:v>
                </c:pt>
                <c:pt idx="7">
                  <c:v>39</c:v>
                </c:pt>
                <c:pt idx="8">
                  <c:v>68</c:v>
                </c:pt>
                <c:pt idx="9">
                  <c:v>48</c:v>
                </c:pt>
                <c:pt idx="10">
                  <c:v>47</c:v>
                </c:pt>
                <c:pt idx="11">
                  <c:v>53</c:v>
                </c:pt>
                <c:pt idx="12">
                  <c:v>51</c:v>
                </c:pt>
                <c:pt idx="13">
                  <c:v>57</c:v>
                </c:pt>
                <c:pt idx="14">
                  <c:v>58</c:v>
                </c:pt>
                <c:pt idx="15">
                  <c:v>56</c:v>
                </c:pt>
                <c:pt idx="16">
                  <c:v>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NH_Data1!$I$5:$I$21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NH_Data1!$J$5:$J$21</c:f>
              <c:numCache>
                <c:ptCount val="17"/>
                <c:pt idx="0">
                  <c:v>7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22</c:v>
                </c:pt>
                <c:pt idx="6">
                  <c:v>27</c:v>
                </c:pt>
                <c:pt idx="7">
                  <c:v>41</c:v>
                </c:pt>
                <c:pt idx="8">
                  <c:v>69</c:v>
                </c:pt>
                <c:pt idx="9">
                  <c:v>49</c:v>
                </c:pt>
                <c:pt idx="10">
                  <c:v>48</c:v>
                </c:pt>
                <c:pt idx="11">
                  <c:v>56</c:v>
                </c:pt>
                <c:pt idx="12">
                  <c:v>53</c:v>
                </c:pt>
                <c:pt idx="13">
                  <c:v>57</c:v>
                </c:pt>
                <c:pt idx="14">
                  <c:v>61</c:v>
                </c:pt>
                <c:pt idx="15">
                  <c:v>57</c:v>
                </c:pt>
                <c:pt idx="16">
                  <c:v>86</c:v>
                </c:pt>
              </c:numCache>
            </c:numRef>
          </c:yVal>
          <c:smooth val="1"/>
        </c:ser>
        <c:axId val="26051829"/>
        <c:axId val="33139870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NH_Data1!$I$28:$I$44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6.666666666666667</c:v>
                </c:pt>
                <c:pt idx="3">
                  <c:v>0</c:v>
                </c:pt>
                <c:pt idx="4">
                  <c:v>0</c:v>
                </c:pt>
                <c:pt idx="5">
                  <c:v>9.090909090909092</c:v>
                </c:pt>
                <c:pt idx="6">
                  <c:v>0</c:v>
                </c:pt>
                <c:pt idx="7">
                  <c:v>4.878048780487805</c:v>
                </c:pt>
                <c:pt idx="8">
                  <c:v>1.4492753623188406</c:v>
                </c:pt>
                <c:pt idx="9">
                  <c:v>2.0408163265306123</c:v>
                </c:pt>
                <c:pt idx="10">
                  <c:v>2.083333333333333</c:v>
                </c:pt>
                <c:pt idx="11">
                  <c:v>5.357142857142857</c:v>
                </c:pt>
                <c:pt idx="12">
                  <c:v>3.7735849056603774</c:v>
                </c:pt>
                <c:pt idx="13">
                  <c:v>0</c:v>
                </c:pt>
                <c:pt idx="14">
                  <c:v>4.918032786885246</c:v>
                </c:pt>
                <c:pt idx="15">
                  <c:v>1.7543859649122806</c:v>
                </c:pt>
                <c:pt idx="16">
                  <c:v>3.488372093023256</c:v>
                </c:pt>
              </c:numCache>
            </c:numRef>
          </c:yVal>
          <c:smooth val="0"/>
        </c:ser>
        <c:axId val="29823375"/>
        <c:axId val="67083784"/>
      </c:scatterChart>
      <c:valAx>
        <c:axId val="26051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139870"/>
        <c:crossesAt val="0"/>
        <c:crossBetween val="midCat"/>
        <c:dispUnits/>
        <c:majorUnit val="1"/>
      </c:valAx>
      <c:valAx>
        <c:axId val="331398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051829"/>
        <c:crosses val="autoZero"/>
        <c:crossBetween val="midCat"/>
        <c:dispUnits/>
        <c:majorUnit val="10"/>
      </c:valAx>
      <c:valAx>
        <c:axId val="29823375"/>
        <c:scaling>
          <c:orientation val="minMax"/>
        </c:scaling>
        <c:axPos val="b"/>
        <c:delete val="1"/>
        <c:majorTickMark val="in"/>
        <c:minorTickMark val="none"/>
        <c:tickLblPos val="nextTo"/>
        <c:crossAx val="67083784"/>
        <c:crosses val="max"/>
        <c:crossBetween val="midCat"/>
        <c:dispUnits/>
      </c:valAx>
      <c:valAx>
        <c:axId val="67083784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82337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NH_Data3!$L$44:$L$60</c:f>
              <c:numCache>
                <c:ptCount val="17"/>
                <c:pt idx="0">
                  <c:v>0.7449035296721679</c:v>
                </c:pt>
                <c:pt idx="1">
                  <c:v>1.4628498823450737</c:v>
                </c:pt>
                <c:pt idx="2">
                  <c:v>1.4353012338464537</c:v>
                </c:pt>
                <c:pt idx="3">
                  <c:v>1.1975701302058124</c:v>
                </c:pt>
                <c:pt idx="4">
                  <c:v>1.9426868524781886</c:v>
                </c:pt>
                <c:pt idx="5">
                  <c:v>1.893907111431813</c:v>
                </c:pt>
                <c:pt idx="6">
                  <c:v>2.5088156996111337</c:v>
                </c:pt>
                <c:pt idx="7">
                  <c:v>3.6035303509653764</c:v>
                </c:pt>
                <c:pt idx="8">
                  <c:v>6.308001142861383</c:v>
                </c:pt>
                <c:pt idx="9">
                  <c:v>4.433528932009063</c:v>
                </c:pt>
                <c:pt idx="10">
                  <c:v>4.3111553437687755</c:v>
                </c:pt>
                <c:pt idx="11">
                  <c:v>4.819719746937432</c:v>
                </c:pt>
                <c:pt idx="12">
                  <c:v>4.592335661917651</c:v>
                </c:pt>
                <c:pt idx="13">
                  <c:v>5.074583016171895</c:v>
                </c:pt>
                <c:pt idx="14">
                  <c:v>5.1150218490803985</c:v>
                </c:pt>
                <c:pt idx="15">
                  <c:v>4.892491859679839</c:v>
                </c:pt>
                <c:pt idx="16">
                  <c:v>7.175083269866985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NH_Data3!$M$44:$M$60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0</c:v>
                </c:pt>
                <c:pt idx="4">
                  <c:v>0</c:v>
                </c:pt>
                <c:pt idx="5">
                  <c:v>31.836994587710922</c:v>
                </c:pt>
                <c:pt idx="6">
                  <c:v>0</c:v>
                </c:pt>
                <c:pt idx="7">
                  <c:v>29.48547840188707</c:v>
                </c:pt>
                <c:pt idx="8">
                  <c:v>16.49892756970797</c:v>
                </c:pt>
                <c:pt idx="9">
                  <c:v>16.294606485253382</c:v>
                </c:pt>
                <c:pt idx="10">
                  <c:v>16.215339711366955</c:v>
                </c:pt>
                <c:pt idx="11">
                  <c:v>45.850527281063734</c:v>
                </c:pt>
                <c:pt idx="12">
                  <c:v>30.00750187546887</c:v>
                </c:pt>
                <c:pt idx="13">
                  <c:v>0</c:v>
                </c:pt>
                <c:pt idx="14">
                  <c:v>41.4765657403567</c:v>
                </c:pt>
                <c:pt idx="15">
                  <c:v>13.781697905181918</c:v>
                </c:pt>
                <c:pt idx="16">
                  <c:v>38.92060197197717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NH_Data3!$N$44:$N$60</c:f>
              <c:numCache>
                <c:ptCount val="17"/>
                <c:pt idx="0">
                  <c:v>0.741166617432027</c:v>
                </c:pt>
                <c:pt idx="1">
                  <c:v>1.4552197693684554</c:v>
                </c:pt>
                <c:pt idx="2">
                  <c:v>1.529458908027518</c:v>
                </c:pt>
                <c:pt idx="3">
                  <c:v>1.1908577847861963</c:v>
                </c:pt>
                <c:pt idx="4">
                  <c:v>1.9314657990522297</c:v>
                </c:pt>
                <c:pt idx="5">
                  <c:v>2.0709780664595687</c:v>
                </c:pt>
                <c:pt idx="6">
                  <c:v>2.4935260675062154</c:v>
                </c:pt>
                <c:pt idx="7">
                  <c:v>3.7647318087699886</c:v>
                </c:pt>
                <c:pt idx="8">
                  <c:v>6.364978963283296</c:v>
                </c:pt>
                <c:pt idx="9">
                  <c:v>4.500383910300919</c:v>
                </c:pt>
                <c:pt idx="10">
                  <c:v>4.378115987237791</c:v>
                </c:pt>
                <c:pt idx="11">
                  <c:v>5.062412311786742</c:v>
                </c:pt>
                <c:pt idx="12">
                  <c:v>4.743956155104094</c:v>
                </c:pt>
                <c:pt idx="13">
                  <c:v>5.042850962521</c:v>
                </c:pt>
                <c:pt idx="14">
                  <c:v>5.345494186555994</c:v>
                </c:pt>
                <c:pt idx="15">
                  <c:v>4.948487976476451</c:v>
                </c:pt>
                <c:pt idx="16">
                  <c:v>7.385213600128468</c:v>
                </c:pt>
              </c:numCache>
            </c:numRef>
          </c:yVal>
          <c:smooth val="1"/>
        </c:ser>
        <c:axId val="66883145"/>
        <c:axId val="65077394"/>
      </c:scatterChart>
      <c:valAx>
        <c:axId val="66883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077394"/>
        <c:crossesAt val="0"/>
        <c:crossBetween val="midCat"/>
        <c:dispUnits/>
        <c:majorUnit val="1"/>
      </c:valAx>
      <c:valAx>
        <c:axId val="6507739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88314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NH_Data1!$K$5:$K$21</c:f>
              <c:numCache>
                <c:ptCount val="17"/>
                <c:pt idx="0">
                  <c:v>8</c:v>
                </c:pt>
                <c:pt idx="1">
                  <c:v>13</c:v>
                </c:pt>
                <c:pt idx="2">
                  <c:v>28</c:v>
                </c:pt>
                <c:pt idx="3">
                  <c:v>39</c:v>
                </c:pt>
                <c:pt idx="4">
                  <c:v>47</c:v>
                </c:pt>
                <c:pt idx="5">
                  <c:v>68</c:v>
                </c:pt>
                <c:pt idx="6">
                  <c:v>87</c:v>
                </c:pt>
                <c:pt idx="7">
                  <c:v>61</c:v>
                </c:pt>
                <c:pt idx="8">
                  <c:v>82</c:v>
                </c:pt>
                <c:pt idx="9">
                  <c:v>99</c:v>
                </c:pt>
                <c:pt idx="10">
                  <c:v>107</c:v>
                </c:pt>
                <c:pt idx="11">
                  <c:v>131</c:v>
                </c:pt>
                <c:pt idx="12">
                  <c:v>96</c:v>
                </c:pt>
                <c:pt idx="13">
                  <c:v>75</c:v>
                </c:pt>
                <c:pt idx="14">
                  <c:v>88</c:v>
                </c:pt>
                <c:pt idx="15">
                  <c:v>86</c:v>
                </c:pt>
                <c:pt idx="16">
                  <c:v>110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NH_Data1!$L$5:$L$21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3</c:v>
                </c:pt>
                <c:pt idx="10">
                  <c:v>13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13</c:v>
                </c:pt>
                <c:pt idx="15">
                  <c:v>8</c:v>
                </c:pt>
                <c:pt idx="16">
                  <c:v>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NH_Data1!$M$5:$M$21</c:f>
              <c:numCache>
                <c:ptCount val="17"/>
                <c:pt idx="0">
                  <c:v>8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48</c:v>
                </c:pt>
                <c:pt idx="5">
                  <c:v>73</c:v>
                </c:pt>
                <c:pt idx="6">
                  <c:v>96</c:v>
                </c:pt>
                <c:pt idx="7">
                  <c:v>69</c:v>
                </c:pt>
                <c:pt idx="8">
                  <c:v>89</c:v>
                </c:pt>
                <c:pt idx="9">
                  <c:v>102</c:v>
                </c:pt>
                <c:pt idx="10">
                  <c:v>120</c:v>
                </c:pt>
                <c:pt idx="11">
                  <c:v>142</c:v>
                </c:pt>
                <c:pt idx="12">
                  <c:v>105</c:v>
                </c:pt>
                <c:pt idx="13">
                  <c:v>84</c:v>
                </c:pt>
                <c:pt idx="14">
                  <c:v>101</c:v>
                </c:pt>
                <c:pt idx="15">
                  <c:v>94</c:v>
                </c:pt>
                <c:pt idx="16">
                  <c:v>125</c:v>
                </c:pt>
              </c:numCache>
            </c:numRef>
          </c:yVal>
          <c:smooth val="1"/>
        </c:ser>
        <c:axId val="48825635"/>
        <c:axId val="36777532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NH_Data1!$L$28:$L$44</c:f>
              <c:numCache>
                <c:ptCount val="17"/>
                <c:pt idx="0">
                  <c:v>0</c:v>
                </c:pt>
                <c:pt idx="1">
                  <c:v>7.142857142857142</c:v>
                </c:pt>
                <c:pt idx="2">
                  <c:v>0</c:v>
                </c:pt>
                <c:pt idx="3">
                  <c:v>7.142857142857142</c:v>
                </c:pt>
                <c:pt idx="4">
                  <c:v>2.083333333333333</c:v>
                </c:pt>
                <c:pt idx="5">
                  <c:v>6.8493150684931505</c:v>
                </c:pt>
                <c:pt idx="6">
                  <c:v>9.375</c:v>
                </c:pt>
                <c:pt idx="7">
                  <c:v>11.594202898550725</c:v>
                </c:pt>
                <c:pt idx="8">
                  <c:v>7.865168539325842</c:v>
                </c:pt>
                <c:pt idx="9">
                  <c:v>2.941176470588235</c:v>
                </c:pt>
                <c:pt idx="10">
                  <c:v>10.833333333333334</c:v>
                </c:pt>
                <c:pt idx="11">
                  <c:v>7.746478873239436</c:v>
                </c:pt>
                <c:pt idx="12">
                  <c:v>8.571428571428571</c:v>
                </c:pt>
                <c:pt idx="13">
                  <c:v>10.714285714285714</c:v>
                </c:pt>
                <c:pt idx="14">
                  <c:v>12.871287128712872</c:v>
                </c:pt>
                <c:pt idx="15">
                  <c:v>8.51063829787234</c:v>
                </c:pt>
                <c:pt idx="16">
                  <c:v>12</c:v>
                </c:pt>
              </c:numCache>
            </c:numRef>
          </c:yVal>
          <c:smooth val="0"/>
        </c:ser>
        <c:axId val="62562333"/>
        <c:axId val="26190086"/>
      </c:scatterChart>
      <c:valAx>
        <c:axId val="4882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777532"/>
        <c:crossesAt val="0"/>
        <c:crossBetween val="midCat"/>
        <c:dispUnits/>
        <c:majorUnit val="1"/>
      </c:valAx>
      <c:valAx>
        <c:axId val="3677753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825635"/>
        <c:crosses val="autoZero"/>
        <c:crossBetween val="midCat"/>
        <c:dispUnits/>
        <c:majorUnit val="15"/>
      </c:valAx>
      <c:valAx>
        <c:axId val="62562333"/>
        <c:scaling>
          <c:orientation val="minMax"/>
        </c:scaling>
        <c:axPos val="b"/>
        <c:delete val="1"/>
        <c:majorTickMark val="in"/>
        <c:minorTickMark val="none"/>
        <c:tickLblPos val="nextTo"/>
        <c:crossAx val="26190086"/>
        <c:crosses val="max"/>
        <c:crossBetween val="midCat"/>
        <c:dispUnits/>
      </c:valAx>
      <c:valAx>
        <c:axId val="26190086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5623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54">
      <selection activeCell="J90" sqref="J90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34</v>
      </c>
    </row>
    <row r="2" ht="12.75">
      <c r="A2" s="4" t="str">
        <f>CONCATENATE("New Admissions by Race (BW Only) x Offense: ",$A$1)</f>
        <v>New Admissions by Race (BW Only) x Offense: NEW HAMPSHIRE</v>
      </c>
    </row>
    <row r="3" spans="2:19" s="4" customFormat="1" ht="12.75">
      <c r="B3" s="30" t="s">
        <v>94</v>
      </c>
      <c r="C3" s="30"/>
      <c r="D3" s="30"/>
      <c r="E3" s="30" t="s">
        <v>95</v>
      </c>
      <c r="F3" s="30"/>
      <c r="G3" s="30"/>
      <c r="H3" s="30" t="s">
        <v>96</v>
      </c>
      <c r="I3" s="30"/>
      <c r="J3" s="30"/>
      <c r="K3" s="30" t="s">
        <v>97</v>
      </c>
      <c r="L3" s="30"/>
      <c r="M3" s="30"/>
      <c r="N3" s="30" t="s">
        <v>98</v>
      </c>
      <c r="O3" s="30"/>
      <c r="P3" s="30"/>
      <c r="Q3" s="30" t="s">
        <v>99</v>
      </c>
      <c r="R3" s="30"/>
      <c r="S3" s="30"/>
    </row>
    <row r="4" spans="1:19" s="12" customFormat="1" ht="12.75">
      <c r="A4" s="15" t="s">
        <v>105</v>
      </c>
      <c r="B4" s="16" t="s">
        <v>91</v>
      </c>
      <c r="C4" s="16" t="s">
        <v>92</v>
      </c>
      <c r="D4" s="17" t="s">
        <v>111</v>
      </c>
      <c r="E4" s="16" t="s">
        <v>91</v>
      </c>
      <c r="F4" s="16" t="s">
        <v>92</v>
      </c>
      <c r="G4" s="17" t="s">
        <v>111</v>
      </c>
      <c r="H4" s="16" t="s">
        <v>91</v>
      </c>
      <c r="I4" s="16" t="s">
        <v>92</v>
      </c>
      <c r="J4" s="17" t="s">
        <v>111</v>
      </c>
      <c r="K4" s="16" t="s">
        <v>91</v>
      </c>
      <c r="L4" s="16" t="s">
        <v>92</v>
      </c>
      <c r="M4" s="17" t="s">
        <v>111</v>
      </c>
      <c r="N4" s="16" t="s">
        <v>91</v>
      </c>
      <c r="O4" s="16" t="s">
        <v>92</v>
      </c>
      <c r="P4" s="17" t="s">
        <v>111</v>
      </c>
      <c r="Q4" s="16" t="s">
        <v>91</v>
      </c>
      <c r="R4" s="16" t="s">
        <v>92</v>
      </c>
      <c r="S4" s="17" t="s">
        <v>111</v>
      </c>
    </row>
    <row r="5" spans="1:19" ht="12.75">
      <c r="A5" s="9">
        <v>1983</v>
      </c>
      <c r="B5" s="8">
        <v>16</v>
      </c>
      <c r="C5" s="8">
        <v>0</v>
      </c>
      <c r="D5" s="10">
        <v>16</v>
      </c>
      <c r="E5">
        <v>25</v>
      </c>
      <c r="F5">
        <v>0</v>
      </c>
      <c r="G5" s="10">
        <v>25</v>
      </c>
      <c r="H5">
        <v>7</v>
      </c>
      <c r="I5">
        <v>0</v>
      </c>
      <c r="J5" s="10">
        <v>7</v>
      </c>
      <c r="K5">
        <v>8</v>
      </c>
      <c r="L5">
        <v>0</v>
      </c>
      <c r="M5" s="10">
        <v>8</v>
      </c>
      <c r="N5">
        <v>14</v>
      </c>
      <c r="O5">
        <v>0</v>
      </c>
      <c r="P5" s="10">
        <v>14</v>
      </c>
      <c r="Q5">
        <v>70</v>
      </c>
      <c r="R5">
        <v>0</v>
      </c>
      <c r="S5" s="10">
        <v>70</v>
      </c>
    </row>
    <row r="6" spans="1:19" ht="12.75">
      <c r="A6" s="9">
        <v>1984</v>
      </c>
      <c r="B6" s="8">
        <v>59</v>
      </c>
      <c r="C6" s="8">
        <v>3</v>
      </c>
      <c r="D6" s="10">
        <v>62</v>
      </c>
      <c r="E6">
        <v>65</v>
      </c>
      <c r="F6">
        <v>2</v>
      </c>
      <c r="G6" s="10">
        <v>67</v>
      </c>
      <c r="H6">
        <v>14</v>
      </c>
      <c r="I6">
        <v>0</v>
      </c>
      <c r="J6" s="10">
        <v>14</v>
      </c>
      <c r="K6">
        <v>13</v>
      </c>
      <c r="L6">
        <v>1</v>
      </c>
      <c r="M6" s="10">
        <v>14</v>
      </c>
      <c r="N6">
        <v>24</v>
      </c>
      <c r="O6">
        <v>0</v>
      </c>
      <c r="P6" s="10">
        <v>24</v>
      </c>
      <c r="Q6">
        <v>175</v>
      </c>
      <c r="R6">
        <v>6</v>
      </c>
      <c r="S6" s="10">
        <v>181</v>
      </c>
    </row>
    <row r="7" spans="1:19" ht="12.75">
      <c r="A7" s="9">
        <v>1985</v>
      </c>
      <c r="B7" s="8">
        <v>68</v>
      </c>
      <c r="C7" s="8">
        <v>2</v>
      </c>
      <c r="D7" s="10">
        <v>70</v>
      </c>
      <c r="E7">
        <v>76</v>
      </c>
      <c r="F7">
        <v>2</v>
      </c>
      <c r="G7" s="10">
        <v>78</v>
      </c>
      <c r="H7">
        <v>14</v>
      </c>
      <c r="I7">
        <v>1</v>
      </c>
      <c r="J7" s="10">
        <v>15</v>
      </c>
      <c r="K7">
        <v>28</v>
      </c>
      <c r="L7">
        <v>0</v>
      </c>
      <c r="M7" s="10">
        <v>28</v>
      </c>
      <c r="N7">
        <v>37</v>
      </c>
      <c r="O7">
        <v>1</v>
      </c>
      <c r="P7" s="10">
        <v>38</v>
      </c>
      <c r="Q7">
        <v>223</v>
      </c>
      <c r="R7">
        <v>6</v>
      </c>
      <c r="S7" s="10">
        <v>229</v>
      </c>
    </row>
    <row r="8" spans="1:19" ht="12.75">
      <c r="A8" s="9">
        <v>1986</v>
      </c>
      <c r="B8" s="8">
        <v>101</v>
      </c>
      <c r="C8" s="8">
        <v>2</v>
      </c>
      <c r="D8" s="10">
        <v>103</v>
      </c>
      <c r="E8">
        <v>73</v>
      </c>
      <c r="F8">
        <v>4</v>
      </c>
      <c r="G8" s="10">
        <v>77</v>
      </c>
      <c r="H8">
        <v>12</v>
      </c>
      <c r="I8">
        <v>0</v>
      </c>
      <c r="J8" s="10">
        <v>12</v>
      </c>
      <c r="K8">
        <v>39</v>
      </c>
      <c r="L8">
        <v>3</v>
      </c>
      <c r="M8" s="10">
        <v>42</v>
      </c>
      <c r="N8">
        <v>33</v>
      </c>
      <c r="O8">
        <v>1</v>
      </c>
      <c r="P8" s="10">
        <v>34</v>
      </c>
      <c r="Q8">
        <v>258</v>
      </c>
      <c r="R8">
        <v>10</v>
      </c>
      <c r="S8" s="10">
        <v>268</v>
      </c>
    </row>
    <row r="9" spans="1:19" ht="12.75">
      <c r="A9" s="9">
        <v>1987</v>
      </c>
      <c r="B9" s="8">
        <v>81</v>
      </c>
      <c r="C9" s="8">
        <v>3</v>
      </c>
      <c r="D9" s="10">
        <v>84</v>
      </c>
      <c r="E9">
        <v>66</v>
      </c>
      <c r="F9">
        <v>3</v>
      </c>
      <c r="G9" s="10">
        <v>69</v>
      </c>
      <c r="H9">
        <v>20</v>
      </c>
      <c r="I9">
        <v>0</v>
      </c>
      <c r="J9" s="10">
        <v>20</v>
      </c>
      <c r="K9">
        <v>47</v>
      </c>
      <c r="L9">
        <v>1</v>
      </c>
      <c r="M9" s="10">
        <v>48</v>
      </c>
      <c r="N9">
        <v>34</v>
      </c>
      <c r="O9">
        <v>0</v>
      </c>
      <c r="P9" s="10">
        <v>34</v>
      </c>
      <c r="Q9">
        <v>248</v>
      </c>
      <c r="R9">
        <v>7</v>
      </c>
      <c r="S9" s="10">
        <v>255</v>
      </c>
    </row>
    <row r="10" spans="1:19" ht="12.75">
      <c r="A10" s="9">
        <v>1988</v>
      </c>
      <c r="B10" s="8">
        <v>105</v>
      </c>
      <c r="C10" s="8">
        <v>2</v>
      </c>
      <c r="D10" s="10">
        <v>107</v>
      </c>
      <c r="E10">
        <v>103</v>
      </c>
      <c r="F10">
        <v>2</v>
      </c>
      <c r="G10" s="10">
        <v>105</v>
      </c>
      <c r="H10">
        <v>20</v>
      </c>
      <c r="I10">
        <v>2</v>
      </c>
      <c r="J10" s="10">
        <v>22</v>
      </c>
      <c r="K10">
        <v>68</v>
      </c>
      <c r="L10">
        <v>5</v>
      </c>
      <c r="M10" s="10">
        <v>73</v>
      </c>
      <c r="N10">
        <v>49</v>
      </c>
      <c r="O10">
        <v>0</v>
      </c>
      <c r="P10" s="10">
        <v>49</v>
      </c>
      <c r="Q10">
        <v>345</v>
      </c>
      <c r="R10">
        <v>11</v>
      </c>
      <c r="S10" s="10">
        <v>356</v>
      </c>
    </row>
    <row r="11" spans="1:19" ht="12.75">
      <c r="A11" s="9">
        <v>1989</v>
      </c>
      <c r="B11" s="8">
        <v>104</v>
      </c>
      <c r="C11" s="8">
        <v>3</v>
      </c>
      <c r="D11" s="10">
        <v>107</v>
      </c>
      <c r="E11">
        <v>79</v>
      </c>
      <c r="F11">
        <v>2</v>
      </c>
      <c r="G11" s="10">
        <v>81</v>
      </c>
      <c r="H11">
        <v>27</v>
      </c>
      <c r="I11">
        <v>0</v>
      </c>
      <c r="J11" s="10">
        <v>27</v>
      </c>
      <c r="K11">
        <v>87</v>
      </c>
      <c r="L11">
        <v>9</v>
      </c>
      <c r="M11" s="10">
        <v>96</v>
      </c>
      <c r="N11">
        <v>68</v>
      </c>
      <c r="O11">
        <v>3</v>
      </c>
      <c r="P11" s="10">
        <v>71</v>
      </c>
      <c r="Q11">
        <v>365</v>
      </c>
      <c r="R11">
        <v>17</v>
      </c>
      <c r="S11" s="10">
        <v>382</v>
      </c>
    </row>
    <row r="12" spans="1:19" ht="12.75">
      <c r="A12" s="9">
        <v>1990</v>
      </c>
      <c r="B12" s="8">
        <v>118</v>
      </c>
      <c r="C12" s="8">
        <v>5</v>
      </c>
      <c r="D12" s="10">
        <v>123</v>
      </c>
      <c r="E12">
        <v>98</v>
      </c>
      <c r="F12">
        <v>7</v>
      </c>
      <c r="G12" s="10">
        <v>105</v>
      </c>
      <c r="H12">
        <v>39</v>
      </c>
      <c r="I12">
        <v>2</v>
      </c>
      <c r="J12" s="10">
        <v>41</v>
      </c>
      <c r="K12">
        <v>61</v>
      </c>
      <c r="L12">
        <v>8</v>
      </c>
      <c r="M12" s="10">
        <v>69</v>
      </c>
      <c r="N12">
        <v>74</v>
      </c>
      <c r="O12">
        <v>2</v>
      </c>
      <c r="P12" s="10">
        <v>76</v>
      </c>
      <c r="Q12">
        <v>390</v>
      </c>
      <c r="R12">
        <v>24</v>
      </c>
      <c r="S12" s="10">
        <v>414</v>
      </c>
    </row>
    <row r="13" spans="1:19" ht="12.75">
      <c r="A13" s="9">
        <v>1991</v>
      </c>
      <c r="B13" s="8">
        <v>135</v>
      </c>
      <c r="C13" s="8">
        <v>1</v>
      </c>
      <c r="D13" s="10">
        <v>136</v>
      </c>
      <c r="E13">
        <v>108</v>
      </c>
      <c r="F13">
        <v>0</v>
      </c>
      <c r="G13" s="10">
        <v>108</v>
      </c>
      <c r="H13">
        <v>68</v>
      </c>
      <c r="I13">
        <v>1</v>
      </c>
      <c r="J13" s="10">
        <v>69</v>
      </c>
      <c r="K13">
        <v>82</v>
      </c>
      <c r="L13">
        <v>7</v>
      </c>
      <c r="M13" s="10">
        <v>89</v>
      </c>
      <c r="N13">
        <v>88</v>
      </c>
      <c r="O13">
        <v>4</v>
      </c>
      <c r="P13" s="10">
        <v>92</v>
      </c>
      <c r="Q13">
        <v>481</v>
      </c>
      <c r="R13">
        <v>13</v>
      </c>
      <c r="S13" s="10">
        <v>494</v>
      </c>
    </row>
    <row r="14" spans="1:19" ht="12.75">
      <c r="A14" s="9">
        <v>1992</v>
      </c>
      <c r="B14" s="8">
        <v>155</v>
      </c>
      <c r="C14" s="8">
        <v>2</v>
      </c>
      <c r="D14" s="10">
        <v>157</v>
      </c>
      <c r="E14">
        <v>115</v>
      </c>
      <c r="F14">
        <v>3</v>
      </c>
      <c r="G14" s="10">
        <v>118</v>
      </c>
      <c r="H14">
        <v>48</v>
      </c>
      <c r="I14">
        <v>1</v>
      </c>
      <c r="J14" s="10">
        <v>49</v>
      </c>
      <c r="K14">
        <v>99</v>
      </c>
      <c r="L14">
        <v>3</v>
      </c>
      <c r="M14" s="10">
        <v>102</v>
      </c>
      <c r="N14">
        <v>82</v>
      </c>
      <c r="O14">
        <v>0</v>
      </c>
      <c r="P14" s="10">
        <v>82</v>
      </c>
      <c r="Q14">
        <v>499</v>
      </c>
      <c r="R14">
        <v>9</v>
      </c>
      <c r="S14" s="10">
        <v>508</v>
      </c>
    </row>
    <row r="15" spans="1:19" ht="12.75">
      <c r="A15" s="9">
        <v>1993</v>
      </c>
      <c r="B15" s="8">
        <v>179</v>
      </c>
      <c r="C15" s="8">
        <v>6</v>
      </c>
      <c r="D15" s="10">
        <v>185</v>
      </c>
      <c r="E15">
        <v>147</v>
      </c>
      <c r="F15">
        <v>4</v>
      </c>
      <c r="G15" s="10">
        <v>151</v>
      </c>
      <c r="H15">
        <v>47</v>
      </c>
      <c r="I15">
        <v>1</v>
      </c>
      <c r="J15" s="10">
        <v>48</v>
      </c>
      <c r="K15">
        <v>107</v>
      </c>
      <c r="L15">
        <v>13</v>
      </c>
      <c r="M15" s="10">
        <v>120</v>
      </c>
      <c r="N15">
        <v>90</v>
      </c>
      <c r="O15">
        <v>3</v>
      </c>
      <c r="P15" s="10">
        <v>93</v>
      </c>
      <c r="Q15">
        <v>570</v>
      </c>
      <c r="R15">
        <v>27</v>
      </c>
      <c r="S15" s="10">
        <v>597</v>
      </c>
    </row>
    <row r="16" spans="1:19" ht="12.75">
      <c r="A16" s="9">
        <v>1994</v>
      </c>
      <c r="B16" s="8">
        <v>191</v>
      </c>
      <c r="C16" s="8">
        <v>5</v>
      </c>
      <c r="D16" s="10">
        <v>196</v>
      </c>
      <c r="E16">
        <v>156</v>
      </c>
      <c r="F16">
        <v>7</v>
      </c>
      <c r="G16" s="10">
        <v>163</v>
      </c>
      <c r="H16">
        <v>53</v>
      </c>
      <c r="I16">
        <v>3</v>
      </c>
      <c r="J16" s="10">
        <v>56</v>
      </c>
      <c r="K16">
        <v>131</v>
      </c>
      <c r="L16">
        <v>11</v>
      </c>
      <c r="M16" s="10">
        <v>142</v>
      </c>
      <c r="N16">
        <v>140</v>
      </c>
      <c r="O16">
        <v>2</v>
      </c>
      <c r="P16" s="10">
        <v>142</v>
      </c>
      <c r="Q16">
        <v>671</v>
      </c>
      <c r="R16">
        <v>28</v>
      </c>
      <c r="S16" s="10">
        <v>699</v>
      </c>
    </row>
    <row r="17" spans="1:19" ht="12.75">
      <c r="A17" s="9">
        <v>1995</v>
      </c>
      <c r="B17" s="8">
        <v>151</v>
      </c>
      <c r="C17" s="8">
        <v>3</v>
      </c>
      <c r="D17" s="10">
        <v>154</v>
      </c>
      <c r="E17">
        <v>141</v>
      </c>
      <c r="F17">
        <v>11</v>
      </c>
      <c r="G17" s="10">
        <v>152</v>
      </c>
      <c r="H17">
        <v>51</v>
      </c>
      <c r="I17">
        <v>2</v>
      </c>
      <c r="J17" s="10">
        <v>53</v>
      </c>
      <c r="K17">
        <v>96</v>
      </c>
      <c r="L17">
        <v>9</v>
      </c>
      <c r="M17" s="10">
        <v>105</v>
      </c>
      <c r="N17">
        <v>133</v>
      </c>
      <c r="O17">
        <v>1</v>
      </c>
      <c r="P17" s="10">
        <v>134</v>
      </c>
      <c r="Q17">
        <v>572</v>
      </c>
      <c r="R17">
        <v>26</v>
      </c>
      <c r="S17" s="10">
        <v>598</v>
      </c>
    </row>
    <row r="18" spans="1:19" ht="12.75">
      <c r="A18" s="9">
        <v>1996</v>
      </c>
      <c r="B18" s="8">
        <v>132</v>
      </c>
      <c r="C18" s="8">
        <v>3</v>
      </c>
      <c r="D18" s="10">
        <v>135</v>
      </c>
      <c r="E18">
        <v>116</v>
      </c>
      <c r="F18">
        <v>3</v>
      </c>
      <c r="G18" s="10">
        <v>119</v>
      </c>
      <c r="H18">
        <v>57</v>
      </c>
      <c r="I18">
        <v>0</v>
      </c>
      <c r="J18" s="10">
        <v>57</v>
      </c>
      <c r="K18">
        <v>75</v>
      </c>
      <c r="L18">
        <v>9</v>
      </c>
      <c r="M18" s="10">
        <v>84</v>
      </c>
      <c r="N18">
        <v>116</v>
      </c>
      <c r="O18">
        <v>1</v>
      </c>
      <c r="P18" s="10">
        <v>117</v>
      </c>
      <c r="Q18">
        <v>496</v>
      </c>
      <c r="R18">
        <v>16</v>
      </c>
      <c r="S18" s="10">
        <v>512</v>
      </c>
    </row>
    <row r="19" spans="1:19" ht="12.75">
      <c r="A19" s="9">
        <v>1997</v>
      </c>
      <c r="B19" s="8">
        <v>172</v>
      </c>
      <c r="C19" s="8">
        <v>3</v>
      </c>
      <c r="D19" s="10">
        <v>175</v>
      </c>
      <c r="E19">
        <v>94</v>
      </c>
      <c r="F19">
        <v>7</v>
      </c>
      <c r="G19" s="10">
        <v>101</v>
      </c>
      <c r="H19">
        <v>58</v>
      </c>
      <c r="I19">
        <v>3</v>
      </c>
      <c r="J19" s="10">
        <v>61</v>
      </c>
      <c r="K19">
        <v>88</v>
      </c>
      <c r="L19">
        <v>13</v>
      </c>
      <c r="M19" s="10">
        <v>101</v>
      </c>
      <c r="N19">
        <v>129</v>
      </c>
      <c r="O19">
        <v>4</v>
      </c>
      <c r="P19" s="10">
        <v>133</v>
      </c>
      <c r="Q19">
        <v>541</v>
      </c>
      <c r="R19">
        <v>30</v>
      </c>
      <c r="S19" s="10">
        <v>571</v>
      </c>
    </row>
    <row r="20" spans="1:19" ht="12.75">
      <c r="A20" s="9">
        <v>1998</v>
      </c>
      <c r="B20" s="8">
        <v>184</v>
      </c>
      <c r="C20" s="8">
        <v>17</v>
      </c>
      <c r="D20" s="10">
        <v>201</v>
      </c>
      <c r="E20">
        <v>89</v>
      </c>
      <c r="F20">
        <v>5</v>
      </c>
      <c r="G20" s="10">
        <v>94</v>
      </c>
      <c r="H20">
        <v>56</v>
      </c>
      <c r="I20">
        <v>1</v>
      </c>
      <c r="J20" s="10">
        <v>57</v>
      </c>
      <c r="K20">
        <v>86</v>
      </c>
      <c r="L20">
        <v>8</v>
      </c>
      <c r="M20" s="10">
        <v>94</v>
      </c>
      <c r="N20">
        <v>106</v>
      </c>
      <c r="O20">
        <v>5</v>
      </c>
      <c r="P20" s="10">
        <v>111</v>
      </c>
      <c r="Q20">
        <v>521</v>
      </c>
      <c r="R20">
        <v>36</v>
      </c>
      <c r="S20" s="10">
        <v>557</v>
      </c>
    </row>
    <row r="21" spans="1:19" ht="12.75">
      <c r="A21" s="9">
        <v>1999</v>
      </c>
      <c r="B21" s="8">
        <v>147</v>
      </c>
      <c r="C21" s="8">
        <v>10</v>
      </c>
      <c r="D21" s="10">
        <v>157</v>
      </c>
      <c r="E21">
        <v>113</v>
      </c>
      <c r="F21">
        <v>4</v>
      </c>
      <c r="G21" s="10">
        <v>117</v>
      </c>
      <c r="H21">
        <v>83</v>
      </c>
      <c r="I21">
        <v>3</v>
      </c>
      <c r="J21" s="10">
        <v>86</v>
      </c>
      <c r="K21">
        <v>110</v>
      </c>
      <c r="L21">
        <v>15</v>
      </c>
      <c r="M21" s="10">
        <v>125</v>
      </c>
      <c r="N21">
        <v>140</v>
      </c>
      <c r="O21">
        <v>5</v>
      </c>
      <c r="P21" s="10">
        <v>145</v>
      </c>
      <c r="Q21">
        <v>593</v>
      </c>
      <c r="R21">
        <v>37</v>
      </c>
      <c r="S21" s="10">
        <v>630</v>
      </c>
    </row>
    <row r="22" ht="12.75" hidden="1"/>
    <row r="23" ht="12.75" hidden="1">
      <c r="A23" t="s">
        <v>112</v>
      </c>
    </row>
    <row r="25" ht="12.75">
      <c r="A25" s="4" t="str">
        <f>CONCATENATE("Percent of Total New Admissions by Race (BW Only) x Offense: ",$A$1)</f>
        <v>Percent of Total New Admissions by Race (BW Only) x Offense: NEW HAMPSHIRE</v>
      </c>
    </row>
    <row r="26" spans="2:19" s="4" customFormat="1" ht="12.75">
      <c r="B26" s="30" t="s">
        <v>94</v>
      </c>
      <c r="C26" s="30"/>
      <c r="D26" s="30"/>
      <c r="E26" s="30" t="s">
        <v>95</v>
      </c>
      <c r="F26" s="30"/>
      <c r="G26" s="30"/>
      <c r="H26" s="30" t="s">
        <v>96</v>
      </c>
      <c r="I26" s="30"/>
      <c r="J26" s="30"/>
      <c r="K26" s="30" t="s">
        <v>97</v>
      </c>
      <c r="L26" s="30"/>
      <c r="M26" s="30"/>
      <c r="N26" s="30" t="s">
        <v>98</v>
      </c>
      <c r="O26" s="30"/>
      <c r="P26" s="30"/>
      <c r="Q26" s="30" t="s">
        <v>99</v>
      </c>
      <c r="R26" s="30"/>
      <c r="S26" s="30"/>
    </row>
    <row r="27" spans="1:19" s="12" customFormat="1" ht="12.75">
      <c r="A27" s="15" t="s">
        <v>105</v>
      </c>
      <c r="B27" s="16" t="s">
        <v>91</v>
      </c>
      <c r="C27" s="16" t="s">
        <v>92</v>
      </c>
      <c r="D27" s="17" t="s">
        <v>111</v>
      </c>
      <c r="E27" s="16" t="s">
        <v>91</v>
      </c>
      <c r="F27" s="16" t="s">
        <v>92</v>
      </c>
      <c r="G27" s="17" t="s">
        <v>111</v>
      </c>
      <c r="H27" s="16" t="s">
        <v>91</v>
      </c>
      <c r="I27" s="16" t="s">
        <v>92</v>
      </c>
      <c r="J27" s="17" t="s">
        <v>111</v>
      </c>
      <c r="K27" s="16" t="s">
        <v>91</v>
      </c>
      <c r="L27" s="16" t="s">
        <v>92</v>
      </c>
      <c r="M27" s="17" t="s">
        <v>111</v>
      </c>
      <c r="N27" s="16" t="s">
        <v>91</v>
      </c>
      <c r="O27" s="16" t="s">
        <v>92</v>
      </c>
      <c r="P27" s="17" t="s">
        <v>111</v>
      </c>
      <c r="Q27" s="16" t="s">
        <v>91</v>
      </c>
      <c r="R27" s="16" t="s">
        <v>92</v>
      </c>
      <c r="S27" s="17" t="s">
        <v>111</v>
      </c>
    </row>
    <row r="28" spans="1:19" ht="12.75">
      <c r="A28" s="9">
        <v>1983</v>
      </c>
      <c r="B28" s="1">
        <f aca="true" t="shared" si="0" ref="B28:D31">(B5/$D5)*100</f>
        <v>100</v>
      </c>
      <c r="C28" s="1">
        <f t="shared" si="0"/>
        <v>0</v>
      </c>
      <c r="D28" s="11">
        <f t="shared" si="0"/>
        <v>100</v>
      </c>
      <c r="E28" s="1">
        <f aca="true" t="shared" si="1" ref="E28:G31">(E5/$G5)*100</f>
        <v>100</v>
      </c>
      <c r="F28" s="1">
        <f t="shared" si="1"/>
        <v>0</v>
      </c>
      <c r="G28" s="11">
        <f t="shared" si="1"/>
        <v>100</v>
      </c>
      <c r="H28" s="1">
        <f aca="true" t="shared" si="2" ref="H28:J31">(H5/$J5)*100</f>
        <v>100</v>
      </c>
      <c r="I28" s="1">
        <f t="shared" si="2"/>
        <v>0</v>
      </c>
      <c r="J28" s="11">
        <f t="shared" si="2"/>
        <v>100</v>
      </c>
      <c r="K28" s="1">
        <f aca="true" t="shared" si="3" ref="K28:M31">(K5/$M5)*100</f>
        <v>100</v>
      </c>
      <c r="L28" s="1">
        <f t="shared" si="3"/>
        <v>0</v>
      </c>
      <c r="M28" s="11">
        <f t="shared" si="3"/>
        <v>100</v>
      </c>
      <c r="N28" s="1">
        <f aca="true" t="shared" si="4" ref="N28:P31">(N5/$P5)*100</f>
        <v>100</v>
      </c>
      <c r="O28" s="1">
        <f t="shared" si="4"/>
        <v>0</v>
      </c>
      <c r="P28" s="11">
        <f t="shared" si="4"/>
        <v>100</v>
      </c>
      <c r="Q28" s="1">
        <f aca="true" t="shared" si="5" ref="Q28:S31">(Q5/$S5)*100</f>
        <v>100</v>
      </c>
      <c r="R28" s="1">
        <f t="shared" si="5"/>
        <v>0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95.16129032258065</v>
      </c>
      <c r="C29" s="1">
        <f t="shared" si="6"/>
        <v>4.838709677419355</v>
      </c>
      <c r="D29" s="11">
        <f t="shared" si="0"/>
        <v>100</v>
      </c>
      <c r="E29" s="1">
        <f t="shared" si="1"/>
        <v>97.01492537313433</v>
      </c>
      <c r="F29" s="1">
        <f t="shared" si="1"/>
        <v>2.9850746268656714</v>
      </c>
      <c r="G29" s="11">
        <f t="shared" si="1"/>
        <v>100</v>
      </c>
      <c r="H29" s="1">
        <f t="shared" si="2"/>
        <v>100</v>
      </c>
      <c r="I29" s="1">
        <f t="shared" si="2"/>
        <v>0</v>
      </c>
      <c r="J29" s="11">
        <f t="shared" si="2"/>
        <v>100</v>
      </c>
      <c r="K29" s="1">
        <f t="shared" si="3"/>
        <v>92.85714285714286</v>
      </c>
      <c r="L29" s="1">
        <f t="shared" si="3"/>
        <v>7.142857142857142</v>
      </c>
      <c r="M29" s="11">
        <f t="shared" si="3"/>
        <v>100</v>
      </c>
      <c r="N29" s="1">
        <f t="shared" si="4"/>
        <v>100</v>
      </c>
      <c r="O29" s="1">
        <f t="shared" si="4"/>
        <v>0</v>
      </c>
      <c r="P29" s="11">
        <f t="shared" si="4"/>
        <v>100</v>
      </c>
      <c r="Q29" s="1">
        <f t="shared" si="5"/>
        <v>96.68508287292818</v>
      </c>
      <c r="R29" s="1">
        <f t="shared" si="5"/>
        <v>3.314917127071823</v>
      </c>
      <c r="S29" s="11">
        <f t="shared" si="5"/>
        <v>100</v>
      </c>
    </row>
    <row r="30" spans="1:19" ht="12.75">
      <c r="A30" s="9">
        <v>1985</v>
      </c>
      <c r="B30" s="1">
        <f t="shared" si="6"/>
        <v>97.14285714285714</v>
      </c>
      <c r="C30" s="1">
        <f t="shared" si="6"/>
        <v>2.857142857142857</v>
      </c>
      <c r="D30" s="11">
        <f t="shared" si="0"/>
        <v>100</v>
      </c>
      <c r="E30" s="1">
        <f t="shared" si="1"/>
        <v>97.43589743589743</v>
      </c>
      <c r="F30" s="1">
        <f t="shared" si="1"/>
        <v>2.564102564102564</v>
      </c>
      <c r="G30" s="11">
        <f t="shared" si="1"/>
        <v>100</v>
      </c>
      <c r="H30" s="1">
        <f t="shared" si="2"/>
        <v>93.33333333333333</v>
      </c>
      <c r="I30" s="1">
        <f t="shared" si="2"/>
        <v>6.666666666666667</v>
      </c>
      <c r="J30" s="11">
        <f t="shared" si="2"/>
        <v>100</v>
      </c>
      <c r="K30" s="1">
        <f t="shared" si="3"/>
        <v>100</v>
      </c>
      <c r="L30" s="1">
        <f t="shared" si="3"/>
        <v>0</v>
      </c>
      <c r="M30" s="11">
        <f t="shared" si="3"/>
        <v>100</v>
      </c>
      <c r="N30" s="1">
        <f t="shared" si="4"/>
        <v>97.36842105263158</v>
      </c>
      <c r="O30" s="1">
        <f t="shared" si="4"/>
        <v>2.631578947368421</v>
      </c>
      <c r="P30" s="11">
        <f t="shared" si="4"/>
        <v>100</v>
      </c>
      <c r="Q30" s="1">
        <f t="shared" si="5"/>
        <v>97.37991266375546</v>
      </c>
      <c r="R30" s="1">
        <f t="shared" si="5"/>
        <v>2.6200873362445414</v>
      </c>
      <c r="S30" s="11">
        <f t="shared" si="5"/>
        <v>100</v>
      </c>
    </row>
    <row r="31" spans="1:19" ht="12.75">
      <c r="A31" s="9">
        <v>1986</v>
      </c>
      <c r="B31" s="1">
        <f t="shared" si="6"/>
        <v>98.05825242718447</v>
      </c>
      <c r="C31" s="1">
        <f t="shared" si="6"/>
        <v>1.9417475728155338</v>
      </c>
      <c r="D31" s="11">
        <f t="shared" si="0"/>
        <v>100</v>
      </c>
      <c r="E31" s="1">
        <f t="shared" si="1"/>
        <v>94.8051948051948</v>
      </c>
      <c r="F31" s="1">
        <f t="shared" si="1"/>
        <v>5.194805194805195</v>
      </c>
      <c r="G31" s="11">
        <f t="shared" si="1"/>
        <v>100</v>
      </c>
      <c r="H31" s="1">
        <f t="shared" si="2"/>
        <v>100</v>
      </c>
      <c r="I31" s="1">
        <f t="shared" si="2"/>
        <v>0</v>
      </c>
      <c r="J31" s="11">
        <f t="shared" si="2"/>
        <v>100</v>
      </c>
      <c r="K31" s="1">
        <f t="shared" si="3"/>
        <v>92.85714285714286</v>
      </c>
      <c r="L31" s="1">
        <f t="shared" si="3"/>
        <v>7.142857142857142</v>
      </c>
      <c r="M31" s="11">
        <f t="shared" si="3"/>
        <v>100</v>
      </c>
      <c r="N31" s="1">
        <f t="shared" si="4"/>
        <v>97.05882352941177</v>
      </c>
      <c r="O31" s="1">
        <f t="shared" si="4"/>
        <v>2.941176470588235</v>
      </c>
      <c r="P31" s="11">
        <f t="shared" si="4"/>
        <v>100</v>
      </c>
      <c r="Q31" s="1">
        <f t="shared" si="5"/>
        <v>96.26865671641791</v>
      </c>
      <c r="R31" s="1">
        <f t="shared" si="5"/>
        <v>3.731343283582089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96.42857142857143</v>
      </c>
      <c r="C32" s="1">
        <f t="shared" si="7"/>
        <v>3.571428571428571</v>
      </c>
      <c r="D32" s="11">
        <f aca="true" t="shared" si="8" ref="D32:D44">(D9/$D9)*100</f>
        <v>100</v>
      </c>
      <c r="E32" s="1">
        <f aca="true" t="shared" si="9" ref="E32:G44">(E9/$G9)*100</f>
        <v>95.65217391304348</v>
      </c>
      <c r="F32" s="1">
        <f t="shared" si="9"/>
        <v>4.3478260869565215</v>
      </c>
      <c r="G32" s="11">
        <f t="shared" si="9"/>
        <v>100</v>
      </c>
      <c r="H32" s="1">
        <f aca="true" t="shared" si="10" ref="H32:J44">(H9/$J9)*100</f>
        <v>100</v>
      </c>
      <c r="I32" s="1">
        <f t="shared" si="10"/>
        <v>0</v>
      </c>
      <c r="J32" s="11">
        <f t="shared" si="10"/>
        <v>100</v>
      </c>
      <c r="K32" s="1">
        <f aca="true" t="shared" si="11" ref="K32:M44">(K9/$M9)*100</f>
        <v>97.91666666666666</v>
      </c>
      <c r="L32" s="1">
        <f t="shared" si="11"/>
        <v>2.083333333333333</v>
      </c>
      <c r="M32" s="11">
        <f t="shared" si="11"/>
        <v>100</v>
      </c>
      <c r="N32" s="1">
        <f aca="true" t="shared" si="12" ref="N32:P44">(N9/$P9)*100</f>
        <v>100</v>
      </c>
      <c r="O32" s="1">
        <f t="shared" si="12"/>
        <v>0</v>
      </c>
      <c r="P32" s="11">
        <f t="shared" si="12"/>
        <v>100</v>
      </c>
      <c r="Q32" s="1">
        <f aca="true" t="shared" si="13" ref="Q32:S44">(Q9/$S9)*100</f>
        <v>97.25490196078431</v>
      </c>
      <c r="R32" s="1">
        <f t="shared" si="13"/>
        <v>2.7450980392156863</v>
      </c>
      <c r="S32" s="11">
        <f t="shared" si="13"/>
        <v>100</v>
      </c>
    </row>
    <row r="33" spans="1:19" ht="12.75">
      <c r="A33" s="9">
        <v>1988</v>
      </c>
      <c r="B33" s="1">
        <f t="shared" si="7"/>
        <v>98.13084112149532</v>
      </c>
      <c r="C33" s="1">
        <f t="shared" si="7"/>
        <v>1.8691588785046727</v>
      </c>
      <c r="D33" s="11">
        <f t="shared" si="8"/>
        <v>100</v>
      </c>
      <c r="E33" s="1">
        <f t="shared" si="9"/>
        <v>98.09523809523809</v>
      </c>
      <c r="F33" s="1">
        <f t="shared" si="9"/>
        <v>1.9047619047619049</v>
      </c>
      <c r="G33" s="11">
        <f t="shared" si="9"/>
        <v>100</v>
      </c>
      <c r="H33" s="1">
        <f t="shared" si="10"/>
        <v>90.9090909090909</v>
      </c>
      <c r="I33" s="1">
        <f t="shared" si="10"/>
        <v>9.090909090909092</v>
      </c>
      <c r="J33" s="11">
        <f t="shared" si="10"/>
        <v>100</v>
      </c>
      <c r="K33" s="1">
        <f t="shared" si="11"/>
        <v>93.15068493150685</v>
      </c>
      <c r="L33" s="1">
        <f t="shared" si="11"/>
        <v>6.8493150684931505</v>
      </c>
      <c r="M33" s="11">
        <f t="shared" si="11"/>
        <v>100</v>
      </c>
      <c r="N33" s="1">
        <f t="shared" si="12"/>
        <v>100</v>
      </c>
      <c r="O33" s="1">
        <f t="shared" si="12"/>
        <v>0</v>
      </c>
      <c r="P33" s="11">
        <f t="shared" si="12"/>
        <v>100</v>
      </c>
      <c r="Q33" s="1">
        <f t="shared" si="13"/>
        <v>96.91011235955057</v>
      </c>
      <c r="R33" s="1">
        <f t="shared" si="13"/>
        <v>3.089887640449438</v>
      </c>
      <c r="S33" s="11">
        <f t="shared" si="13"/>
        <v>100</v>
      </c>
    </row>
    <row r="34" spans="1:19" ht="12.75">
      <c r="A34" s="9">
        <v>1989</v>
      </c>
      <c r="B34" s="1">
        <f t="shared" si="7"/>
        <v>97.19626168224299</v>
      </c>
      <c r="C34" s="1">
        <f t="shared" si="7"/>
        <v>2.803738317757009</v>
      </c>
      <c r="D34" s="11">
        <f t="shared" si="8"/>
        <v>100</v>
      </c>
      <c r="E34" s="1">
        <f t="shared" si="9"/>
        <v>97.53086419753086</v>
      </c>
      <c r="F34" s="1">
        <f t="shared" si="9"/>
        <v>2.4691358024691357</v>
      </c>
      <c r="G34" s="11">
        <f t="shared" si="9"/>
        <v>100</v>
      </c>
      <c r="H34" s="1">
        <f t="shared" si="10"/>
        <v>100</v>
      </c>
      <c r="I34" s="1">
        <f t="shared" si="10"/>
        <v>0</v>
      </c>
      <c r="J34" s="11">
        <f t="shared" si="10"/>
        <v>100</v>
      </c>
      <c r="K34" s="1">
        <f t="shared" si="11"/>
        <v>90.625</v>
      </c>
      <c r="L34" s="1">
        <f t="shared" si="11"/>
        <v>9.375</v>
      </c>
      <c r="M34" s="11">
        <f t="shared" si="11"/>
        <v>100</v>
      </c>
      <c r="N34" s="1">
        <f t="shared" si="12"/>
        <v>95.77464788732394</v>
      </c>
      <c r="O34" s="1">
        <f t="shared" si="12"/>
        <v>4.225352112676056</v>
      </c>
      <c r="P34" s="11">
        <f t="shared" si="12"/>
        <v>100</v>
      </c>
      <c r="Q34" s="1">
        <f t="shared" si="13"/>
        <v>95.54973821989529</v>
      </c>
      <c r="R34" s="1">
        <f t="shared" si="13"/>
        <v>4.450261780104712</v>
      </c>
      <c r="S34" s="11">
        <f t="shared" si="13"/>
        <v>100</v>
      </c>
    </row>
    <row r="35" spans="1:19" ht="12.75">
      <c r="A35" s="9">
        <v>1990</v>
      </c>
      <c r="B35" s="1">
        <f t="shared" si="7"/>
        <v>95.9349593495935</v>
      </c>
      <c r="C35" s="1">
        <f t="shared" si="7"/>
        <v>4.0650406504065035</v>
      </c>
      <c r="D35" s="11">
        <f t="shared" si="8"/>
        <v>100</v>
      </c>
      <c r="E35" s="1">
        <f t="shared" si="9"/>
        <v>93.33333333333333</v>
      </c>
      <c r="F35" s="1">
        <f t="shared" si="9"/>
        <v>6.666666666666667</v>
      </c>
      <c r="G35" s="11">
        <f t="shared" si="9"/>
        <v>100</v>
      </c>
      <c r="H35" s="1">
        <f t="shared" si="10"/>
        <v>95.1219512195122</v>
      </c>
      <c r="I35" s="1">
        <f t="shared" si="10"/>
        <v>4.878048780487805</v>
      </c>
      <c r="J35" s="11">
        <f t="shared" si="10"/>
        <v>100</v>
      </c>
      <c r="K35" s="1">
        <f t="shared" si="11"/>
        <v>88.40579710144928</v>
      </c>
      <c r="L35" s="1">
        <f t="shared" si="11"/>
        <v>11.594202898550725</v>
      </c>
      <c r="M35" s="11">
        <f t="shared" si="11"/>
        <v>100</v>
      </c>
      <c r="N35" s="1">
        <f t="shared" si="12"/>
        <v>97.36842105263158</v>
      </c>
      <c r="O35" s="1">
        <f t="shared" si="12"/>
        <v>2.631578947368421</v>
      </c>
      <c r="P35" s="11">
        <f t="shared" si="12"/>
        <v>100</v>
      </c>
      <c r="Q35" s="1">
        <f t="shared" si="13"/>
        <v>94.20289855072464</v>
      </c>
      <c r="R35" s="1">
        <f t="shared" si="13"/>
        <v>5.797101449275362</v>
      </c>
      <c r="S35" s="11">
        <f t="shared" si="13"/>
        <v>100</v>
      </c>
    </row>
    <row r="36" spans="1:19" ht="12.75">
      <c r="A36" s="9">
        <v>1991</v>
      </c>
      <c r="B36" s="1">
        <f t="shared" si="7"/>
        <v>99.26470588235294</v>
      </c>
      <c r="C36" s="1">
        <f t="shared" si="7"/>
        <v>0.7352941176470588</v>
      </c>
      <c r="D36" s="11">
        <f t="shared" si="8"/>
        <v>100</v>
      </c>
      <c r="E36" s="1">
        <f t="shared" si="9"/>
        <v>100</v>
      </c>
      <c r="F36" s="1">
        <f t="shared" si="9"/>
        <v>0</v>
      </c>
      <c r="G36" s="11">
        <f t="shared" si="9"/>
        <v>100</v>
      </c>
      <c r="H36" s="1">
        <f t="shared" si="10"/>
        <v>98.55072463768117</v>
      </c>
      <c r="I36" s="1">
        <f t="shared" si="10"/>
        <v>1.4492753623188406</v>
      </c>
      <c r="J36" s="11">
        <f t="shared" si="10"/>
        <v>100</v>
      </c>
      <c r="K36" s="1">
        <f t="shared" si="11"/>
        <v>92.13483146067416</v>
      </c>
      <c r="L36" s="1">
        <f t="shared" si="11"/>
        <v>7.865168539325842</v>
      </c>
      <c r="M36" s="11">
        <f t="shared" si="11"/>
        <v>100</v>
      </c>
      <c r="N36" s="1">
        <f t="shared" si="12"/>
        <v>95.65217391304348</v>
      </c>
      <c r="O36" s="1">
        <f t="shared" si="12"/>
        <v>4.3478260869565215</v>
      </c>
      <c r="P36" s="11">
        <f t="shared" si="12"/>
        <v>100</v>
      </c>
      <c r="Q36" s="1">
        <f t="shared" si="13"/>
        <v>97.36842105263158</v>
      </c>
      <c r="R36" s="1">
        <f t="shared" si="13"/>
        <v>2.631578947368421</v>
      </c>
      <c r="S36" s="11">
        <f t="shared" si="13"/>
        <v>100</v>
      </c>
    </row>
    <row r="37" spans="1:19" ht="12.75">
      <c r="A37" s="9">
        <v>1992</v>
      </c>
      <c r="B37" s="1">
        <f t="shared" si="7"/>
        <v>98.72611464968153</v>
      </c>
      <c r="C37" s="1">
        <f t="shared" si="7"/>
        <v>1.2738853503184715</v>
      </c>
      <c r="D37" s="11">
        <f t="shared" si="8"/>
        <v>100</v>
      </c>
      <c r="E37" s="1">
        <f t="shared" si="9"/>
        <v>97.45762711864407</v>
      </c>
      <c r="F37" s="1">
        <f t="shared" si="9"/>
        <v>2.5423728813559325</v>
      </c>
      <c r="G37" s="11">
        <f t="shared" si="9"/>
        <v>100</v>
      </c>
      <c r="H37" s="1">
        <f t="shared" si="10"/>
        <v>97.95918367346938</v>
      </c>
      <c r="I37" s="1">
        <f t="shared" si="10"/>
        <v>2.0408163265306123</v>
      </c>
      <c r="J37" s="11">
        <f t="shared" si="10"/>
        <v>100</v>
      </c>
      <c r="K37" s="1">
        <f t="shared" si="11"/>
        <v>97.05882352941177</v>
      </c>
      <c r="L37" s="1">
        <f t="shared" si="11"/>
        <v>2.941176470588235</v>
      </c>
      <c r="M37" s="11">
        <f t="shared" si="11"/>
        <v>100</v>
      </c>
      <c r="N37" s="1">
        <f t="shared" si="12"/>
        <v>100</v>
      </c>
      <c r="O37" s="1">
        <f t="shared" si="12"/>
        <v>0</v>
      </c>
      <c r="P37" s="11">
        <f t="shared" si="12"/>
        <v>100</v>
      </c>
      <c r="Q37" s="1">
        <f t="shared" si="13"/>
        <v>98.22834645669292</v>
      </c>
      <c r="R37" s="1">
        <f t="shared" si="13"/>
        <v>1.7716535433070866</v>
      </c>
      <c r="S37" s="11">
        <f t="shared" si="13"/>
        <v>100</v>
      </c>
    </row>
    <row r="38" spans="1:19" ht="12.75">
      <c r="A38" s="9">
        <v>1993</v>
      </c>
      <c r="B38" s="1">
        <f t="shared" si="7"/>
        <v>96.75675675675676</v>
      </c>
      <c r="C38" s="1">
        <f t="shared" si="7"/>
        <v>3.2432432432432434</v>
      </c>
      <c r="D38" s="11">
        <f t="shared" si="8"/>
        <v>100</v>
      </c>
      <c r="E38" s="1">
        <f t="shared" si="9"/>
        <v>97.35099337748345</v>
      </c>
      <c r="F38" s="1">
        <f t="shared" si="9"/>
        <v>2.6490066225165565</v>
      </c>
      <c r="G38" s="11">
        <f t="shared" si="9"/>
        <v>100</v>
      </c>
      <c r="H38" s="1">
        <f t="shared" si="10"/>
        <v>97.91666666666666</v>
      </c>
      <c r="I38" s="1">
        <f t="shared" si="10"/>
        <v>2.083333333333333</v>
      </c>
      <c r="J38" s="11">
        <f t="shared" si="10"/>
        <v>100</v>
      </c>
      <c r="K38" s="1">
        <f t="shared" si="11"/>
        <v>89.16666666666667</v>
      </c>
      <c r="L38" s="1">
        <f t="shared" si="11"/>
        <v>10.833333333333334</v>
      </c>
      <c r="M38" s="11">
        <f t="shared" si="11"/>
        <v>100</v>
      </c>
      <c r="N38" s="1">
        <f t="shared" si="12"/>
        <v>96.7741935483871</v>
      </c>
      <c r="O38" s="1">
        <f t="shared" si="12"/>
        <v>3.225806451612903</v>
      </c>
      <c r="P38" s="11">
        <f t="shared" si="12"/>
        <v>100</v>
      </c>
      <c r="Q38" s="1">
        <f t="shared" si="13"/>
        <v>95.47738693467338</v>
      </c>
      <c r="R38" s="1">
        <f t="shared" si="13"/>
        <v>4.522613065326634</v>
      </c>
      <c r="S38" s="11">
        <f t="shared" si="13"/>
        <v>100</v>
      </c>
    </row>
    <row r="39" spans="1:19" ht="12.75">
      <c r="A39" s="9">
        <v>1994</v>
      </c>
      <c r="B39" s="1">
        <f t="shared" si="7"/>
        <v>97.44897959183673</v>
      </c>
      <c r="C39" s="1">
        <f t="shared" si="7"/>
        <v>2.5510204081632653</v>
      </c>
      <c r="D39" s="11">
        <f t="shared" si="8"/>
        <v>100</v>
      </c>
      <c r="E39" s="1">
        <f t="shared" si="9"/>
        <v>95.70552147239265</v>
      </c>
      <c r="F39" s="1">
        <f t="shared" si="9"/>
        <v>4.294478527607362</v>
      </c>
      <c r="G39" s="11">
        <f t="shared" si="9"/>
        <v>100</v>
      </c>
      <c r="H39" s="1">
        <f t="shared" si="10"/>
        <v>94.64285714285714</v>
      </c>
      <c r="I39" s="1">
        <f t="shared" si="10"/>
        <v>5.357142857142857</v>
      </c>
      <c r="J39" s="11">
        <f t="shared" si="10"/>
        <v>100</v>
      </c>
      <c r="K39" s="1">
        <f t="shared" si="11"/>
        <v>92.25352112676056</v>
      </c>
      <c r="L39" s="1">
        <f t="shared" si="11"/>
        <v>7.746478873239436</v>
      </c>
      <c r="M39" s="11">
        <f t="shared" si="11"/>
        <v>100</v>
      </c>
      <c r="N39" s="1">
        <f t="shared" si="12"/>
        <v>98.59154929577466</v>
      </c>
      <c r="O39" s="1">
        <f t="shared" si="12"/>
        <v>1.4084507042253522</v>
      </c>
      <c r="P39" s="11">
        <f t="shared" si="12"/>
        <v>100</v>
      </c>
      <c r="Q39" s="1">
        <f t="shared" si="13"/>
        <v>95.99427753934192</v>
      </c>
      <c r="R39" s="1">
        <f t="shared" si="13"/>
        <v>4.005722460658083</v>
      </c>
      <c r="S39" s="11">
        <f t="shared" si="13"/>
        <v>100</v>
      </c>
    </row>
    <row r="40" spans="1:19" ht="12.75">
      <c r="A40" s="9">
        <v>1995</v>
      </c>
      <c r="B40" s="1">
        <f t="shared" si="7"/>
        <v>98.05194805194806</v>
      </c>
      <c r="C40" s="1">
        <f t="shared" si="7"/>
        <v>1.948051948051948</v>
      </c>
      <c r="D40" s="11">
        <f t="shared" si="8"/>
        <v>100</v>
      </c>
      <c r="E40" s="1">
        <f t="shared" si="9"/>
        <v>92.76315789473685</v>
      </c>
      <c r="F40" s="1">
        <f t="shared" si="9"/>
        <v>7.236842105263158</v>
      </c>
      <c r="G40" s="11">
        <f t="shared" si="9"/>
        <v>100</v>
      </c>
      <c r="H40" s="1">
        <f t="shared" si="10"/>
        <v>96.22641509433963</v>
      </c>
      <c r="I40" s="1">
        <f t="shared" si="10"/>
        <v>3.7735849056603774</v>
      </c>
      <c r="J40" s="11">
        <f t="shared" si="10"/>
        <v>100</v>
      </c>
      <c r="K40" s="1">
        <f t="shared" si="11"/>
        <v>91.42857142857143</v>
      </c>
      <c r="L40" s="1">
        <f t="shared" si="11"/>
        <v>8.571428571428571</v>
      </c>
      <c r="M40" s="11">
        <f t="shared" si="11"/>
        <v>100</v>
      </c>
      <c r="N40" s="1">
        <f t="shared" si="12"/>
        <v>99.25373134328358</v>
      </c>
      <c r="O40" s="1">
        <f t="shared" si="12"/>
        <v>0.7462686567164178</v>
      </c>
      <c r="P40" s="11">
        <f t="shared" si="12"/>
        <v>100</v>
      </c>
      <c r="Q40" s="1">
        <f t="shared" si="13"/>
        <v>95.65217391304348</v>
      </c>
      <c r="R40" s="1">
        <f t="shared" si="13"/>
        <v>4.3478260869565215</v>
      </c>
      <c r="S40" s="11">
        <f t="shared" si="13"/>
        <v>100</v>
      </c>
    </row>
    <row r="41" spans="1:19" ht="12.75">
      <c r="A41" s="9">
        <v>1996</v>
      </c>
      <c r="B41" s="1">
        <f t="shared" si="7"/>
        <v>97.77777777777777</v>
      </c>
      <c r="C41" s="1">
        <f t="shared" si="7"/>
        <v>2.2222222222222223</v>
      </c>
      <c r="D41" s="11">
        <f t="shared" si="8"/>
        <v>100</v>
      </c>
      <c r="E41" s="1">
        <f t="shared" si="9"/>
        <v>97.47899159663865</v>
      </c>
      <c r="F41" s="1">
        <f t="shared" si="9"/>
        <v>2.5210084033613445</v>
      </c>
      <c r="G41" s="11">
        <f t="shared" si="9"/>
        <v>100</v>
      </c>
      <c r="H41" s="1">
        <f t="shared" si="10"/>
        <v>100</v>
      </c>
      <c r="I41" s="1">
        <f t="shared" si="10"/>
        <v>0</v>
      </c>
      <c r="J41" s="11">
        <f t="shared" si="10"/>
        <v>100</v>
      </c>
      <c r="K41" s="1">
        <f t="shared" si="11"/>
        <v>89.28571428571429</v>
      </c>
      <c r="L41" s="1">
        <f t="shared" si="11"/>
        <v>10.714285714285714</v>
      </c>
      <c r="M41" s="11">
        <f t="shared" si="11"/>
        <v>100</v>
      </c>
      <c r="N41" s="1">
        <f t="shared" si="12"/>
        <v>99.14529914529915</v>
      </c>
      <c r="O41" s="1">
        <f t="shared" si="12"/>
        <v>0.8547008547008548</v>
      </c>
      <c r="P41" s="11">
        <f t="shared" si="12"/>
        <v>100</v>
      </c>
      <c r="Q41" s="1">
        <f t="shared" si="13"/>
        <v>96.875</v>
      </c>
      <c r="R41" s="1">
        <f t="shared" si="13"/>
        <v>3.125</v>
      </c>
      <c r="S41" s="11">
        <f t="shared" si="13"/>
        <v>100</v>
      </c>
    </row>
    <row r="42" spans="1:19" ht="12.75">
      <c r="A42" s="9">
        <v>1997</v>
      </c>
      <c r="B42" s="1">
        <f t="shared" si="7"/>
        <v>98.28571428571429</v>
      </c>
      <c r="C42" s="1">
        <f t="shared" si="7"/>
        <v>1.7142857142857144</v>
      </c>
      <c r="D42" s="11">
        <f t="shared" si="8"/>
        <v>100</v>
      </c>
      <c r="E42" s="1">
        <f t="shared" si="9"/>
        <v>93.06930693069307</v>
      </c>
      <c r="F42" s="1">
        <f t="shared" si="9"/>
        <v>6.9306930693069315</v>
      </c>
      <c r="G42" s="11">
        <f t="shared" si="9"/>
        <v>100</v>
      </c>
      <c r="H42" s="1">
        <f t="shared" si="10"/>
        <v>95.08196721311475</v>
      </c>
      <c r="I42" s="1">
        <f t="shared" si="10"/>
        <v>4.918032786885246</v>
      </c>
      <c r="J42" s="11">
        <f t="shared" si="10"/>
        <v>100</v>
      </c>
      <c r="K42" s="1">
        <f t="shared" si="11"/>
        <v>87.12871287128714</v>
      </c>
      <c r="L42" s="1">
        <f t="shared" si="11"/>
        <v>12.871287128712872</v>
      </c>
      <c r="M42" s="11">
        <f t="shared" si="11"/>
        <v>100</v>
      </c>
      <c r="N42" s="1">
        <f t="shared" si="12"/>
        <v>96.99248120300751</v>
      </c>
      <c r="O42" s="1">
        <f t="shared" si="12"/>
        <v>3.007518796992481</v>
      </c>
      <c r="P42" s="11">
        <f t="shared" si="12"/>
        <v>100</v>
      </c>
      <c r="Q42" s="1">
        <f t="shared" si="13"/>
        <v>94.7460595446585</v>
      </c>
      <c r="R42" s="1">
        <f t="shared" si="13"/>
        <v>5.253940455341506</v>
      </c>
      <c r="S42" s="11">
        <f t="shared" si="13"/>
        <v>100</v>
      </c>
    </row>
    <row r="43" spans="1:19" ht="12.75">
      <c r="A43" s="9">
        <v>1998</v>
      </c>
      <c r="B43" s="1">
        <f t="shared" si="7"/>
        <v>91.54228855721394</v>
      </c>
      <c r="C43" s="1">
        <f t="shared" si="7"/>
        <v>8.45771144278607</v>
      </c>
      <c r="D43" s="11">
        <f t="shared" si="8"/>
        <v>100</v>
      </c>
      <c r="E43" s="1">
        <f t="shared" si="9"/>
        <v>94.68085106382979</v>
      </c>
      <c r="F43" s="1">
        <f t="shared" si="9"/>
        <v>5.319148936170213</v>
      </c>
      <c r="G43" s="11">
        <f t="shared" si="9"/>
        <v>100</v>
      </c>
      <c r="H43" s="1">
        <f t="shared" si="10"/>
        <v>98.24561403508771</v>
      </c>
      <c r="I43" s="1">
        <f t="shared" si="10"/>
        <v>1.7543859649122806</v>
      </c>
      <c r="J43" s="11">
        <f t="shared" si="10"/>
        <v>100</v>
      </c>
      <c r="K43" s="1">
        <f t="shared" si="11"/>
        <v>91.48936170212765</v>
      </c>
      <c r="L43" s="1">
        <f t="shared" si="11"/>
        <v>8.51063829787234</v>
      </c>
      <c r="M43" s="11">
        <f t="shared" si="11"/>
        <v>100</v>
      </c>
      <c r="N43" s="1">
        <f t="shared" si="12"/>
        <v>95.4954954954955</v>
      </c>
      <c r="O43" s="1">
        <f t="shared" si="12"/>
        <v>4.504504504504505</v>
      </c>
      <c r="P43" s="11">
        <f t="shared" si="12"/>
        <v>100</v>
      </c>
      <c r="Q43" s="1">
        <f t="shared" si="13"/>
        <v>93.53680430879713</v>
      </c>
      <c r="R43" s="1">
        <f t="shared" si="13"/>
        <v>6.463195691202872</v>
      </c>
      <c r="S43" s="11">
        <f t="shared" si="13"/>
        <v>100</v>
      </c>
    </row>
    <row r="44" spans="1:19" ht="12.75">
      <c r="A44" s="9">
        <v>1999</v>
      </c>
      <c r="B44" s="1">
        <f t="shared" si="7"/>
        <v>93.63057324840764</v>
      </c>
      <c r="C44" s="1">
        <f t="shared" si="7"/>
        <v>6.369426751592357</v>
      </c>
      <c r="D44" s="11">
        <f t="shared" si="8"/>
        <v>100</v>
      </c>
      <c r="E44" s="1">
        <f t="shared" si="9"/>
        <v>96.58119658119658</v>
      </c>
      <c r="F44" s="1">
        <f t="shared" si="9"/>
        <v>3.418803418803419</v>
      </c>
      <c r="G44" s="11">
        <f t="shared" si="9"/>
        <v>100</v>
      </c>
      <c r="H44" s="1">
        <f t="shared" si="10"/>
        <v>96.51162790697676</v>
      </c>
      <c r="I44" s="1">
        <f t="shared" si="10"/>
        <v>3.488372093023256</v>
      </c>
      <c r="J44" s="11">
        <f t="shared" si="10"/>
        <v>100</v>
      </c>
      <c r="K44" s="1">
        <f t="shared" si="11"/>
        <v>88</v>
      </c>
      <c r="L44" s="1">
        <f t="shared" si="11"/>
        <v>12</v>
      </c>
      <c r="M44" s="11">
        <f t="shared" si="11"/>
        <v>100</v>
      </c>
      <c r="N44" s="1">
        <f t="shared" si="12"/>
        <v>96.55172413793103</v>
      </c>
      <c r="O44" s="1">
        <f t="shared" si="12"/>
        <v>3.4482758620689653</v>
      </c>
      <c r="P44" s="11">
        <f t="shared" si="12"/>
        <v>100</v>
      </c>
      <c r="Q44" s="1">
        <f t="shared" si="13"/>
        <v>94.12698412698413</v>
      </c>
      <c r="R44" s="1">
        <f t="shared" si="13"/>
        <v>5.873015873015873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NEW HAMPSHIRE</v>
      </c>
      <c r="I47" s="4" t="str">
        <f>CONCATENATE("Percent of Total, New Admissions (All Races): ",$A$1)</f>
        <v>Percent of Total, New Admissions (All Races): NEW HAMPSHIRE</v>
      </c>
    </row>
    <row r="48" spans="1:15" s="4" customFormat="1" ht="12.75">
      <c r="A48" s="18" t="s">
        <v>100</v>
      </c>
      <c r="B48" s="14" t="s">
        <v>94</v>
      </c>
      <c r="C48" s="14" t="s">
        <v>95</v>
      </c>
      <c r="D48" s="14" t="s">
        <v>96</v>
      </c>
      <c r="E48" s="14" t="s">
        <v>97</v>
      </c>
      <c r="F48" s="14" t="s">
        <v>98</v>
      </c>
      <c r="G48" s="14" t="s">
        <v>99</v>
      </c>
      <c r="I48" s="18" t="s">
        <v>100</v>
      </c>
      <c r="J48" s="14" t="s">
        <v>94</v>
      </c>
      <c r="K48" s="14" t="s">
        <v>95</v>
      </c>
      <c r="L48" s="14" t="s">
        <v>96</v>
      </c>
      <c r="M48" s="14" t="s">
        <v>97</v>
      </c>
      <c r="N48" s="14" t="s">
        <v>98</v>
      </c>
      <c r="O48" s="14" t="s">
        <v>99</v>
      </c>
    </row>
    <row r="49" spans="1:15" ht="12.75">
      <c r="A49" s="9">
        <v>1983</v>
      </c>
      <c r="B49">
        <v>16</v>
      </c>
      <c r="C49">
        <v>25</v>
      </c>
      <c r="D49">
        <v>8</v>
      </c>
      <c r="E49">
        <v>9</v>
      </c>
      <c r="F49">
        <v>14</v>
      </c>
      <c r="G49">
        <v>72</v>
      </c>
      <c r="I49" s="9">
        <v>1983</v>
      </c>
      <c r="J49" s="1">
        <f aca="true" t="shared" si="14" ref="J49:O52">(B49/$G49)*100</f>
        <v>22.22222222222222</v>
      </c>
      <c r="K49" s="1">
        <f t="shared" si="14"/>
        <v>34.72222222222222</v>
      </c>
      <c r="L49" s="1">
        <f t="shared" si="14"/>
        <v>11.11111111111111</v>
      </c>
      <c r="M49" s="1">
        <f t="shared" si="14"/>
        <v>12.5</v>
      </c>
      <c r="N49" s="1">
        <f t="shared" si="14"/>
        <v>19.444444444444446</v>
      </c>
      <c r="O49">
        <f t="shared" si="14"/>
        <v>100</v>
      </c>
    </row>
    <row r="50" spans="1:15" ht="12.75">
      <c r="A50" s="9">
        <v>1984</v>
      </c>
      <c r="B50">
        <v>63</v>
      </c>
      <c r="C50">
        <v>68</v>
      </c>
      <c r="D50">
        <v>14</v>
      </c>
      <c r="E50">
        <v>14</v>
      </c>
      <c r="F50">
        <v>24</v>
      </c>
      <c r="G50">
        <v>183</v>
      </c>
      <c r="I50" s="9">
        <v>1984</v>
      </c>
      <c r="J50" s="1">
        <f t="shared" si="14"/>
        <v>34.42622950819672</v>
      </c>
      <c r="K50" s="1">
        <f t="shared" si="14"/>
        <v>37.15846994535519</v>
      </c>
      <c r="L50" s="1">
        <f t="shared" si="14"/>
        <v>7.650273224043716</v>
      </c>
      <c r="M50" s="1">
        <f t="shared" si="14"/>
        <v>7.650273224043716</v>
      </c>
      <c r="N50" s="1">
        <f t="shared" si="14"/>
        <v>13.114754098360656</v>
      </c>
      <c r="O50">
        <f t="shared" si="14"/>
        <v>100</v>
      </c>
    </row>
    <row r="51" spans="1:15" ht="12.75">
      <c r="A51" s="9">
        <v>1985</v>
      </c>
      <c r="B51">
        <v>73</v>
      </c>
      <c r="C51">
        <v>79</v>
      </c>
      <c r="D51">
        <v>15</v>
      </c>
      <c r="E51">
        <v>30</v>
      </c>
      <c r="F51">
        <v>39</v>
      </c>
      <c r="G51">
        <v>236</v>
      </c>
      <c r="I51" s="9">
        <v>1985</v>
      </c>
      <c r="J51" s="1">
        <f t="shared" si="14"/>
        <v>30.93220338983051</v>
      </c>
      <c r="K51" s="1">
        <f t="shared" si="14"/>
        <v>33.47457627118644</v>
      </c>
      <c r="L51" s="1">
        <f t="shared" si="14"/>
        <v>6.3559322033898304</v>
      </c>
      <c r="M51" s="1">
        <f t="shared" si="14"/>
        <v>12.711864406779661</v>
      </c>
      <c r="N51" s="1">
        <f t="shared" si="14"/>
        <v>16.52542372881356</v>
      </c>
      <c r="O51">
        <f t="shared" si="14"/>
        <v>100</v>
      </c>
    </row>
    <row r="52" spans="1:15" ht="12.75">
      <c r="A52" s="9">
        <v>1986</v>
      </c>
      <c r="B52">
        <v>104</v>
      </c>
      <c r="C52">
        <v>81</v>
      </c>
      <c r="D52">
        <v>12</v>
      </c>
      <c r="E52">
        <v>48</v>
      </c>
      <c r="F52">
        <v>34</v>
      </c>
      <c r="G52">
        <v>279</v>
      </c>
      <c r="I52" s="9">
        <v>1986</v>
      </c>
      <c r="J52" s="1">
        <f t="shared" si="14"/>
        <v>37.27598566308244</v>
      </c>
      <c r="K52" s="1">
        <f t="shared" si="14"/>
        <v>29.03225806451613</v>
      </c>
      <c r="L52" s="1">
        <f t="shared" si="14"/>
        <v>4.301075268817205</v>
      </c>
      <c r="M52" s="1">
        <f t="shared" si="14"/>
        <v>17.20430107526882</v>
      </c>
      <c r="N52" s="1">
        <f t="shared" si="14"/>
        <v>12.186379928315413</v>
      </c>
      <c r="O52">
        <f t="shared" si="14"/>
        <v>100</v>
      </c>
    </row>
    <row r="53" spans="1:15" ht="12.75">
      <c r="A53" s="9">
        <v>1987</v>
      </c>
      <c r="B53">
        <v>84</v>
      </c>
      <c r="C53">
        <v>72</v>
      </c>
      <c r="D53">
        <v>20</v>
      </c>
      <c r="E53">
        <v>53</v>
      </c>
      <c r="F53">
        <v>34</v>
      </c>
      <c r="G53">
        <v>263</v>
      </c>
      <c r="I53" s="9">
        <v>1987</v>
      </c>
      <c r="J53" s="1">
        <f aca="true" t="shared" si="15" ref="J53:J65">(B53/$G53)*100</f>
        <v>31.93916349809886</v>
      </c>
      <c r="K53" s="1">
        <f aca="true" t="shared" si="16" ref="K53:K65">(C53/$G53)*100</f>
        <v>27.376425855513308</v>
      </c>
      <c r="L53" s="1">
        <f aca="true" t="shared" si="17" ref="L53:L65">(D53/$G53)*100</f>
        <v>7.604562737642586</v>
      </c>
      <c r="M53" s="1">
        <f aca="true" t="shared" si="18" ref="M53:M65">(E53/$G53)*100</f>
        <v>20.15209125475285</v>
      </c>
      <c r="N53" s="1">
        <f aca="true" t="shared" si="19" ref="N53:N65">(F53/$G53)*100</f>
        <v>12.927756653992395</v>
      </c>
      <c r="O53">
        <f aca="true" t="shared" si="20" ref="O53:O65">(G53/$G53)*100</f>
        <v>100</v>
      </c>
    </row>
    <row r="54" spans="1:15" ht="12.75">
      <c r="A54" s="9">
        <v>1988</v>
      </c>
      <c r="B54">
        <v>109</v>
      </c>
      <c r="C54">
        <v>109</v>
      </c>
      <c r="D54">
        <v>22</v>
      </c>
      <c r="E54">
        <v>83</v>
      </c>
      <c r="F54">
        <v>49</v>
      </c>
      <c r="G54">
        <v>372</v>
      </c>
      <c r="I54" s="9">
        <v>1988</v>
      </c>
      <c r="J54" s="1">
        <f t="shared" si="15"/>
        <v>29.301075268817208</v>
      </c>
      <c r="K54" s="1">
        <f t="shared" si="16"/>
        <v>29.301075268817208</v>
      </c>
      <c r="L54" s="1">
        <f t="shared" si="17"/>
        <v>5.913978494623656</v>
      </c>
      <c r="M54" s="1">
        <f t="shared" si="18"/>
        <v>22.311827956989248</v>
      </c>
      <c r="N54" s="1">
        <f t="shared" si="19"/>
        <v>13.172043010752688</v>
      </c>
      <c r="O54">
        <f t="shared" si="20"/>
        <v>100</v>
      </c>
    </row>
    <row r="55" spans="1:15" ht="12.75">
      <c r="A55" s="9">
        <v>1989</v>
      </c>
      <c r="B55">
        <v>112</v>
      </c>
      <c r="C55">
        <v>84</v>
      </c>
      <c r="D55">
        <v>27</v>
      </c>
      <c r="E55">
        <v>116</v>
      </c>
      <c r="F55">
        <v>71</v>
      </c>
      <c r="G55">
        <v>410</v>
      </c>
      <c r="I55" s="9">
        <v>1989</v>
      </c>
      <c r="J55" s="1">
        <f t="shared" si="15"/>
        <v>27.31707317073171</v>
      </c>
      <c r="K55" s="1">
        <f t="shared" si="16"/>
        <v>20.48780487804878</v>
      </c>
      <c r="L55" s="1">
        <f t="shared" si="17"/>
        <v>6.585365853658537</v>
      </c>
      <c r="M55" s="1">
        <f t="shared" si="18"/>
        <v>28.292682926829265</v>
      </c>
      <c r="N55" s="1">
        <f t="shared" si="19"/>
        <v>17.317073170731707</v>
      </c>
      <c r="O55">
        <f t="shared" si="20"/>
        <v>100</v>
      </c>
    </row>
    <row r="56" spans="1:15" ht="12.75">
      <c r="A56" s="9">
        <v>1990</v>
      </c>
      <c r="B56">
        <v>128</v>
      </c>
      <c r="C56">
        <v>109</v>
      </c>
      <c r="D56">
        <v>43</v>
      </c>
      <c r="E56">
        <v>96</v>
      </c>
      <c r="F56">
        <v>78</v>
      </c>
      <c r="G56">
        <v>454</v>
      </c>
      <c r="I56" s="9">
        <v>1990</v>
      </c>
      <c r="J56" s="1">
        <f t="shared" si="15"/>
        <v>28.193832599118945</v>
      </c>
      <c r="K56" s="1">
        <f t="shared" si="16"/>
        <v>24.008810572687224</v>
      </c>
      <c r="L56" s="1">
        <f t="shared" si="17"/>
        <v>9.47136563876652</v>
      </c>
      <c r="M56" s="1">
        <f t="shared" si="18"/>
        <v>21.145374449339208</v>
      </c>
      <c r="N56" s="1">
        <f t="shared" si="19"/>
        <v>17.180616740088105</v>
      </c>
      <c r="O56">
        <f t="shared" si="20"/>
        <v>100</v>
      </c>
    </row>
    <row r="57" spans="1:15" ht="12.75">
      <c r="A57" s="9">
        <v>1991</v>
      </c>
      <c r="B57">
        <v>145</v>
      </c>
      <c r="C57">
        <v>115</v>
      </c>
      <c r="D57">
        <v>70</v>
      </c>
      <c r="E57">
        <v>132</v>
      </c>
      <c r="F57">
        <v>96</v>
      </c>
      <c r="G57">
        <v>558</v>
      </c>
      <c r="I57" s="9">
        <v>1991</v>
      </c>
      <c r="J57" s="1">
        <f t="shared" si="15"/>
        <v>25.985663082437277</v>
      </c>
      <c r="K57" s="1">
        <f t="shared" si="16"/>
        <v>20.60931899641577</v>
      </c>
      <c r="L57" s="1">
        <f t="shared" si="17"/>
        <v>12.544802867383511</v>
      </c>
      <c r="M57" s="1">
        <f t="shared" si="18"/>
        <v>23.655913978494624</v>
      </c>
      <c r="N57" s="1">
        <f t="shared" si="19"/>
        <v>17.20430107526882</v>
      </c>
      <c r="O57">
        <f t="shared" si="20"/>
        <v>100</v>
      </c>
    </row>
    <row r="58" spans="1:15" ht="12.75">
      <c r="A58" s="9">
        <v>1992</v>
      </c>
      <c r="B58">
        <v>164</v>
      </c>
      <c r="C58">
        <v>125</v>
      </c>
      <c r="D58">
        <v>50</v>
      </c>
      <c r="E58">
        <v>176</v>
      </c>
      <c r="F58">
        <v>85</v>
      </c>
      <c r="G58">
        <v>600</v>
      </c>
      <c r="I58" s="9">
        <v>1992</v>
      </c>
      <c r="J58" s="1">
        <f t="shared" si="15"/>
        <v>27.333333333333332</v>
      </c>
      <c r="K58" s="1">
        <f t="shared" si="16"/>
        <v>20.833333333333336</v>
      </c>
      <c r="L58" s="1">
        <f t="shared" si="17"/>
        <v>8.333333333333332</v>
      </c>
      <c r="M58" s="1">
        <f t="shared" si="18"/>
        <v>29.333333333333332</v>
      </c>
      <c r="N58" s="1">
        <f t="shared" si="19"/>
        <v>14.166666666666666</v>
      </c>
      <c r="O58">
        <f t="shared" si="20"/>
        <v>100</v>
      </c>
    </row>
    <row r="59" spans="1:15" ht="12.75">
      <c r="A59" s="9">
        <v>1993</v>
      </c>
      <c r="B59">
        <v>191</v>
      </c>
      <c r="C59">
        <v>157</v>
      </c>
      <c r="D59">
        <v>49</v>
      </c>
      <c r="E59">
        <v>188</v>
      </c>
      <c r="F59">
        <v>94</v>
      </c>
      <c r="G59">
        <v>679</v>
      </c>
      <c r="I59" s="9">
        <v>1993</v>
      </c>
      <c r="J59" s="1">
        <f t="shared" si="15"/>
        <v>28.12960235640648</v>
      </c>
      <c r="K59" s="1">
        <f t="shared" si="16"/>
        <v>23.12223858615611</v>
      </c>
      <c r="L59" s="1">
        <f t="shared" si="17"/>
        <v>7.216494845360824</v>
      </c>
      <c r="M59" s="1">
        <f t="shared" si="18"/>
        <v>27.68777614138439</v>
      </c>
      <c r="N59" s="1">
        <f t="shared" si="19"/>
        <v>13.843888070692195</v>
      </c>
      <c r="O59">
        <f t="shared" si="20"/>
        <v>100</v>
      </c>
    </row>
    <row r="60" spans="1:15" ht="12.75">
      <c r="A60" s="9">
        <v>1994</v>
      </c>
      <c r="B60">
        <v>205</v>
      </c>
      <c r="C60">
        <v>170</v>
      </c>
      <c r="D60">
        <v>56</v>
      </c>
      <c r="E60">
        <v>179</v>
      </c>
      <c r="F60">
        <v>145</v>
      </c>
      <c r="G60">
        <v>755</v>
      </c>
      <c r="I60" s="9">
        <v>1994</v>
      </c>
      <c r="J60" s="1">
        <f t="shared" si="15"/>
        <v>27.1523178807947</v>
      </c>
      <c r="K60" s="1">
        <f t="shared" si="16"/>
        <v>22.516556291390728</v>
      </c>
      <c r="L60" s="1">
        <f t="shared" si="17"/>
        <v>7.417218543046358</v>
      </c>
      <c r="M60" s="1">
        <f t="shared" si="18"/>
        <v>23.70860927152318</v>
      </c>
      <c r="N60" s="1">
        <f t="shared" si="19"/>
        <v>19.205298013245034</v>
      </c>
      <c r="O60">
        <f t="shared" si="20"/>
        <v>100</v>
      </c>
    </row>
    <row r="61" spans="1:15" ht="12.75">
      <c r="A61" s="9">
        <v>1995</v>
      </c>
      <c r="B61">
        <v>160</v>
      </c>
      <c r="C61">
        <v>157</v>
      </c>
      <c r="D61">
        <v>54</v>
      </c>
      <c r="E61">
        <v>142</v>
      </c>
      <c r="F61">
        <v>140</v>
      </c>
      <c r="G61">
        <v>653</v>
      </c>
      <c r="I61" s="9">
        <v>1995</v>
      </c>
      <c r="J61" s="1">
        <f t="shared" si="15"/>
        <v>24.502297090352222</v>
      </c>
      <c r="K61" s="1">
        <f t="shared" si="16"/>
        <v>24.042879019908117</v>
      </c>
      <c r="L61" s="1">
        <f t="shared" si="17"/>
        <v>8.269525267993874</v>
      </c>
      <c r="M61" s="1">
        <f t="shared" si="18"/>
        <v>21.745788667687595</v>
      </c>
      <c r="N61" s="1">
        <f t="shared" si="19"/>
        <v>21.43950995405819</v>
      </c>
      <c r="O61">
        <f t="shared" si="20"/>
        <v>100</v>
      </c>
    </row>
    <row r="62" spans="1:15" ht="12.75">
      <c r="A62" s="9">
        <v>1996</v>
      </c>
      <c r="B62">
        <v>142</v>
      </c>
      <c r="C62">
        <v>123</v>
      </c>
      <c r="D62">
        <v>58</v>
      </c>
      <c r="E62">
        <v>111</v>
      </c>
      <c r="F62">
        <v>118</v>
      </c>
      <c r="G62">
        <v>552</v>
      </c>
      <c r="I62" s="9">
        <v>1996</v>
      </c>
      <c r="J62" s="1">
        <f t="shared" si="15"/>
        <v>25.724637681159418</v>
      </c>
      <c r="K62" s="1">
        <f t="shared" si="16"/>
        <v>22.282608695652172</v>
      </c>
      <c r="L62" s="1">
        <f t="shared" si="17"/>
        <v>10.507246376811594</v>
      </c>
      <c r="M62" s="1">
        <f t="shared" si="18"/>
        <v>20.108695652173914</v>
      </c>
      <c r="N62" s="1">
        <f t="shared" si="19"/>
        <v>21.3768115942029</v>
      </c>
      <c r="O62">
        <f t="shared" si="20"/>
        <v>100</v>
      </c>
    </row>
    <row r="63" spans="1:15" ht="12.75">
      <c r="A63" s="9">
        <v>1997</v>
      </c>
      <c r="B63">
        <v>183</v>
      </c>
      <c r="C63">
        <v>105</v>
      </c>
      <c r="D63">
        <v>64</v>
      </c>
      <c r="E63">
        <v>132</v>
      </c>
      <c r="F63">
        <v>137</v>
      </c>
      <c r="G63">
        <v>621</v>
      </c>
      <c r="I63" s="9">
        <v>1997</v>
      </c>
      <c r="J63" s="1">
        <f t="shared" si="15"/>
        <v>29.468599033816425</v>
      </c>
      <c r="K63" s="1">
        <f t="shared" si="16"/>
        <v>16.908212560386474</v>
      </c>
      <c r="L63" s="1">
        <f t="shared" si="17"/>
        <v>10.305958132045088</v>
      </c>
      <c r="M63" s="1">
        <f t="shared" si="18"/>
        <v>21.256038647342994</v>
      </c>
      <c r="N63" s="1">
        <f t="shared" si="19"/>
        <v>22.06119162640902</v>
      </c>
      <c r="O63">
        <f t="shared" si="20"/>
        <v>100</v>
      </c>
    </row>
    <row r="64" spans="1:15" ht="12.75">
      <c r="A64" s="9">
        <v>1998</v>
      </c>
      <c r="B64">
        <v>208</v>
      </c>
      <c r="C64">
        <v>98</v>
      </c>
      <c r="D64">
        <v>60</v>
      </c>
      <c r="E64">
        <v>124</v>
      </c>
      <c r="F64">
        <v>117</v>
      </c>
      <c r="G64">
        <v>607</v>
      </c>
      <c r="I64" s="9">
        <v>1998</v>
      </c>
      <c r="J64" s="1">
        <f t="shared" si="15"/>
        <v>34.2668863261944</v>
      </c>
      <c r="K64" s="1">
        <f t="shared" si="16"/>
        <v>16.14497528830313</v>
      </c>
      <c r="L64" s="1">
        <f t="shared" si="17"/>
        <v>9.884678747940692</v>
      </c>
      <c r="M64" s="1">
        <f t="shared" si="18"/>
        <v>20.42833607907743</v>
      </c>
      <c r="N64" s="1">
        <f t="shared" si="19"/>
        <v>19.27512355848435</v>
      </c>
      <c r="O64">
        <f t="shared" si="20"/>
        <v>100</v>
      </c>
    </row>
    <row r="65" spans="1:15" ht="12.75">
      <c r="A65" s="9">
        <v>1999</v>
      </c>
      <c r="B65">
        <v>170</v>
      </c>
      <c r="C65">
        <v>121</v>
      </c>
      <c r="D65">
        <v>88</v>
      </c>
      <c r="E65">
        <v>149</v>
      </c>
      <c r="F65">
        <v>154</v>
      </c>
      <c r="G65">
        <v>682</v>
      </c>
      <c r="I65" s="9">
        <v>1999</v>
      </c>
      <c r="J65" s="1">
        <f t="shared" si="15"/>
        <v>24.926686217008797</v>
      </c>
      <c r="K65" s="1">
        <f t="shared" si="16"/>
        <v>17.741935483870968</v>
      </c>
      <c r="L65" s="1">
        <f t="shared" si="17"/>
        <v>12.903225806451612</v>
      </c>
      <c r="M65" s="1">
        <f t="shared" si="18"/>
        <v>21.8475073313783</v>
      </c>
      <c r="N65" s="1">
        <f t="shared" si="19"/>
        <v>22.58064516129032</v>
      </c>
      <c r="O65">
        <f t="shared" si="20"/>
        <v>100</v>
      </c>
    </row>
    <row r="66" spans="1:14" ht="12.75">
      <c r="A66" t="s">
        <v>114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NEW HAMPSHIRE</v>
      </c>
      <c r="I68" s="4" t="str">
        <f>CONCATENATE("Black New Admissions: ",$A$1)</f>
        <v>Black New Admissions: NEW HAMPSHIRE</v>
      </c>
    </row>
    <row r="69" spans="1:15" s="4" customFormat="1" ht="12.75">
      <c r="A69" s="18" t="s">
        <v>100</v>
      </c>
      <c r="B69" s="14" t="s">
        <v>94</v>
      </c>
      <c r="C69" s="14" t="s">
        <v>95</v>
      </c>
      <c r="D69" s="14" t="s">
        <v>96</v>
      </c>
      <c r="E69" s="14" t="s">
        <v>97</v>
      </c>
      <c r="F69" s="14" t="s">
        <v>98</v>
      </c>
      <c r="G69" s="14" t="s">
        <v>99</v>
      </c>
      <c r="I69" s="18" t="s">
        <v>100</v>
      </c>
      <c r="J69" s="14" t="s">
        <v>94</v>
      </c>
      <c r="K69" s="14" t="s">
        <v>95</v>
      </c>
      <c r="L69" s="14" t="s">
        <v>96</v>
      </c>
      <c r="M69" s="14" t="s">
        <v>97</v>
      </c>
      <c r="N69" s="14" t="s">
        <v>98</v>
      </c>
      <c r="O69" s="14" t="s">
        <v>99</v>
      </c>
    </row>
    <row r="70" spans="1:15" ht="12.75">
      <c r="A70" s="9">
        <v>1983</v>
      </c>
      <c r="B70">
        <v>16</v>
      </c>
      <c r="C70">
        <v>25</v>
      </c>
      <c r="D70">
        <v>7</v>
      </c>
      <c r="E70">
        <v>8</v>
      </c>
      <c r="F70">
        <v>14</v>
      </c>
      <c r="G70">
        <v>70</v>
      </c>
      <c r="I70" s="9">
        <v>1983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 ht="12.75">
      <c r="A71" s="9">
        <v>1984</v>
      </c>
      <c r="B71">
        <v>59</v>
      </c>
      <c r="C71">
        <v>65</v>
      </c>
      <c r="D71">
        <v>14</v>
      </c>
      <c r="E71">
        <v>13</v>
      </c>
      <c r="F71">
        <v>24</v>
      </c>
      <c r="G71">
        <v>175</v>
      </c>
      <c r="I71" s="9">
        <v>1984</v>
      </c>
      <c r="J71">
        <v>3</v>
      </c>
      <c r="K71">
        <v>2</v>
      </c>
      <c r="L71">
        <v>0</v>
      </c>
      <c r="M71">
        <v>1</v>
      </c>
      <c r="N71">
        <v>0</v>
      </c>
      <c r="O71">
        <v>6</v>
      </c>
    </row>
    <row r="72" spans="1:15" ht="12.75">
      <c r="A72" s="9">
        <v>1985</v>
      </c>
      <c r="B72">
        <v>68</v>
      </c>
      <c r="C72">
        <v>76</v>
      </c>
      <c r="D72">
        <v>14</v>
      </c>
      <c r="E72">
        <v>28</v>
      </c>
      <c r="F72">
        <v>37</v>
      </c>
      <c r="G72">
        <v>223</v>
      </c>
      <c r="I72" s="9">
        <v>1985</v>
      </c>
      <c r="J72">
        <v>2</v>
      </c>
      <c r="K72">
        <v>2</v>
      </c>
      <c r="L72">
        <v>1</v>
      </c>
      <c r="M72">
        <v>0</v>
      </c>
      <c r="N72">
        <v>1</v>
      </c>
      <c r="O72">
        <v>6</v>
      </c>
    </row>
    <row r="73" spans="1:15" ht="12.75">
      <c r="A73" s="9">
        <v>1986</v>
      </c>
      <c r="B73">
        <v>101</v>
      </c>
      <c r="C73">
        <v>73</v>
      </c>
      <c r="D73">
        <v>12</v>
      </c>
      <c r="E73">
        <v>39</v>
      </c>
      <c r="F73">
        <v>33</v>
      </c>
      <c r="G73">
        <v>258</v>
      </c>
      <c r="I73" s="9">
        <v>1986</v>
      </c>
      <c r="J73">
        <v>2</v>
      </c>
      <c r="K73">
        <v>4</v>
      </c>
      <c r="L73">
        <v>0</v>
      </c>
      <c r="M73">
        <v>3</v>
      </c>
      <c r="N73">
        <v>1</v>
      </c>
      <c r="O73">
        <v>10</v>
      </c>
    </row>
    <row r="74" spans="1:15" ht="12.75">
      <c r="A74" s="9">
        <v>1987</v>
      </c>
      <c r="B74">
        <v>81</v>
      </c>
      <c r="C74">
        <v>66</v>
      </c>
      <c r="D74">
        <v>20</v>
      </c>
      <c r="E74">
        <v>47</v>
      </c>
      <c r="F74">
        <v>34</v>
      </c>
      <c r="G74">
        <v>248</v>
      </c>
      <c r="I74" s="9">
        <v>1987</v>
      </c>
      <c r="J74">
        <v>3</v>
      </c>
      <c r="K74">
        <v>3</v>
      </c>
      <c r="L74">
        <v>0</v>
      </c>
      <c r="M74">
        <v>1</v>
      </c>
      <c r="N74">
        <v>0</v>
      </c>
      <c r="O74">
        <v>7</v>
      </c>
    </row>
    <row r="75" spans="1:15" ht="12.75">
      <c r="A75" s="9">
        <v>1988</v>
      </c>
      <c r="B75">
        <v>105</v>
      </c>
      <c r="C75">
        <v>103</v>
      </c>
      <c r="D75">
        <v>20</v>
      </c>
      <c r="E75">
        <v>68</v>
      </c>
      <c r="F75">
        <v>49</v>
      </c>
      <c r="G75">
        <v>345</v>
      </c>
      <c r="I75" s="9">
        <v>1988</v>
      </c>
      <c r="J75">
        <v>2</v>
      </c>
      <c r="K75">
        <v>2</v>
      </c>
      <c r="L75">
        <v>2</v>
      </c>
      <c r="M75">
        <v>5</v>
      </c>
      <c r="N75">
        <v>0</v>
      </c>
      <c r="O75">
        <v>11</v>
      </c>
    </row>
    <row r="76" spans="1:15" ht="12.75">
      <c r="A76" s="9">
        <v>1989</v>
      </c>
      <c r="B76">
        <v>104</v>
      </c>
      <c r="C76">
        <v>79</v>
      </c>
      <c r="D76">
        <v>27</v>
      </c>
      <c r="E76">
        <v>87</v>
      </c>
      <c r="F76">
        <v>68</v>
      </c>
      <c r="G76">
        <v>365</v>
      </c>
      <c r="I76" s="9">
        <v>1989</v>
      </c>
      <c r="J76">
        <v>3</v>
      </c>
      <c r="K76">
        <v>2</v>
      </c>
      <c r="L76">
        <v>0</v>
      </c>
      <c r="M76">
        <v>9</v>
      </c>
      <c r="N76">
        <v>3</v>
      </c>
      <c r="O76">
        <v>17</v>
      </c>
    </row>
    <row r="77" spans="1:15" ht="12.75">
      <c r="A77" s="9">
        <v>1990</v>
      </c>
      <c r="B77">
        <v>118</v>
      </c>
      <c r="C77">
        <v>98</v>
      </c>
      <c r="D77">
        <v>39</v>
      </c>
      <c r="E77">
        <v>61</v>
      </c>
      <c r="F77">
        <v>74</v>
      </c>
      <c r="G77">
        <v>390</v>
      </c>
      <c r="I77" s="9">
        <v>1990</v>
      </c>
      <c r="J77">
        <v>5</v>
      </c>
      <c r="K77">
        <v>7</v>
      </c>
      <c r="L77">
        <v>2</v>
      </c>
      <c r="M77">
        <v>8</v>
      </c>
      <c r="N77">
        <v>2</v>
      </c>
      <c r="O77">
        <v>24</v>
      </c>
    </row>
    <row r="78" spans="1:15" ht="12.75">
      <c r="A78" s="9">
        <v>1991</v>
      </c>
      <c r="B78">
        <v>135</v>
      </c>
      <c r="C78">
        <v>108</v>
      </c>
      <c r="D78">
        <v>68</v>
      </c>
      <c r="E78">
        <v>82</v>
      </c>
      <c r="F78">
        <v>88</v>
      </c>
      <c r="G78">
        <v>481</v>
      </c>
      <c r="I78" s="9">
        <v>1991</v>
      </c>
      <c r="J78">
        <v>1</v>
      </c>
      <c r="K78">
        <v>0</v>
      </c>
      <c r="L78">
        <v>1</v>
      </c>
      <c r="M78">
        <v>7</v>
      </c>
      <c r="N78">
        <v>4</v>
      </c>
      <c r="O78">
        <v>13</v>
      </c>
    </row>
    <row r="79" spans="1:15" ht="12.75">
      <c r="A79" s="9">
        <v>1992</v>
      </c>
      <c r="B79">
        <v>155</v>
      </c>
      <c r="C79">
        <v>115</v>
      </c>
      <c r="D79">
        <v>48</v>
      </c>
      <c r="E79">
        <v>99</v>
      </c>
      <c r="F79">
        <v>82</v>
      </c>
      <c r="G79">
        <v>499</v>
      </c>
      <c r="I79" s="9">
        <v>1992</v>
      </c>
      <c r="J79">
        <v>2</v>
      </c>
      <c r="K79">
        <v>3</v>
      </c>
      <c r="L79">
        <v>1</v>
      </c>
      <c r="M79">
        <v>3</v>
      </c>
      <c r="N79">
        <v>0</v>
      </c>
      <c r="O79">
        <v>9</v>
      </c>
    </row>
    <row r="80" spans="1:15" ht="12.75">
      <c r="A80" s="9">
        <v>1993</v>
      </c>
      <c r="B80">
        <v>179</v>
      </c>
      <c r="C80">
        <v>147</v>
      </c>
      <c r="D80">
        <v>47</v>
      </c>
      <c r="E80">
        <v>107</v>
      </c>
      <c r="F80">
        <v>90</v>
      </c>
      <c r="G80">
        <v>570</v>
      </c>
      <c r="I80" s="9">
        <v>1993</v>
      </c>
      <c r="J80">
        <v>6</v>
      </c>
      <c r="K80">
        <v>4</v>
      </c>
      <c r="L80">
        <v>1</v>
      </c>
      <c r="M80">
        <v>13</v>
      </c>
      <c r="N80">
        <v>3</v>
      </c>
      <c r="O80">
        <v>27</v>
      </c>
    </row>
    <row r="81" spans="1:15" ht="12.75">
      <c r="A81" s="9">
        <v>1994</v>
      </c>
      <c r="B81">
        <v>191</v>
      </c>
      <c r="C81">
        <v>156</v>
      </c>
      <c r="D81">
        <v>53</v>
      </c>
      <c r="E81">
        <v>131</v>
      </c>
      <c r="F81">
        <v>140</v>
      </c>
      <c r="G81">
        <v>671</v>
      </c>
      <c r="I81" s="9">
        <v>1994</v>
      </c>
      <c r="J81">
        <v>5</v>
      </c>
      <c r="K81">
        <v>7</v>
      </c>
      <c r="L81">
        <v>3</v>
      </c>
      <c r="M81">
        <v>11</v>
      </c>
      <c r="N81">
        <v>2</v>
      </c>
      <c r="O81">
        <v>28</v>
      </c>
    </row>
    <row r="82" spans="1:15" ht="12.75">
      <c r="A82" s="9">
        <v>1995</v>
      </c>
      <c r="B82">
        <v>151</v>
      </c>
      <c r="C82">
        <v>141</v>
      </c>
      <c r="D82">
        <v>51</v>
      </c>
      <c r="E82">
        <v>96</v>
      </c>
      <c r="F82">
        <v>133</v>
      </c>
      <c r="G82">
        <v>572</v>
      </c>
      <c r="I82" s="9">
        <v>1995</v>
      </c>
      <c r="J82">
        <v>3</v>
      </c>
      <c r="K82">
        <v>11</v>
      </c>
      <c r="L82">
        <v>2</v>
      </c>
      <c r="M82">
        <v>9</v>
      </c>
      <c r="N82">
        <v>1</v>
      </c>
      <c r="O82">
        <v>26</v>
      </c>
    </row>
    <row r="83" spans="1:15" ht="12.75">
      <c r="A83" s="9">
        <v>1996</v>
      </c>
      <c r="B83">
        <v>132</v>
      </c>
      <c r="C83">
        <v>116</v>
      </c>
      <c r="D83">
        <v>57</v>
      </c>
      <c r="E83">
        <v>75</v>
      </c>
      <c r="F83">
        <v>116</v>
      </c>
      <c r="G83">
        <v>496</v>
      </c>
      <c r="I83" s="9">
        <v>1996</v>
      </c>
      <c r="J83">
        <v>3</v>
      </c>
      <c r="K83">
        <v>3</v>
      </c>
      <c r="L83">
        <v>0</v>
      </c>
      <c r="M83">
        <v>9</v>
      </c>
      <c r="N83">
        <v>1</v>
      </c>
      <c r="O83">
        <v>16</v>
      </c>
    </row>
    <row r="84" spans="1:15" ht="12.75">
      <c r="A84" s="9">
        <v>1997</v>
      </c>
      <c r="B84">
        <v>172</v>
      </c>
      <c r="C84">
        <v>94</v>
      </c>
      <c r="D84">
        <v>58</v>
      </c>
      <c r="E84">
        <v>88</v>
      </c>
      <c r="F84">
        <v>129</v>
      </c>
      <c r="G84">
        <v>541</v>
      </c>
      <c r="I84" s="9">
        <v>1997</v>
      </c>
      <c r="J84">
        <v>3</v>
      </c>
      <c r="K84">
        <v>7</v>
      </c>
      <c r="L84">
        <v>3</v>
      </c>
      <c r="M84">
        <v>13</v>
      </c>
      <c r="N84">
        <v>4</v>
      </c>
      <c r="O84">
        <v>30</v>
      </c>
    </row>
    <row r="85" spans="1:15" ht="12.75">
      <c r="A85" s="9">
        <v>1998</v>
      </c>
      <c r="B85">
        <v>184</v>
      </c>
      <c r="C85">
        <v>89</v>
      </c>
      <c r="D85">
        <v>56</v>
      </c>
      <c r="E85">
        <v>86</v>
      </c>
      <c r="F85">
        <v>106</v>
      </c>
      <c r="G85">
        <v>521</v>
      </c>
      <c r="I85" s="9">
        <v>1998</v>
      </c>
      <c r="J85">
        <v>17</v>
      </c>
      <c r="K85">
        <v>5</v>
      </c>
      <c r="L85">
        <v>1</v>
      </c>
      <c r="M85">
        <v>8</v>
      </c>
      <c r="N85">
        <v>5</v>
      </c>
      <c r="O85">
        <v>36</v>
      </c>
    </row>
    <row r="86" spans="1:15" ht="12.75">
      <c r="A86" s="9">
        <v>1999</v>
      </c>
      <c r="B86">
        <v>147</v>
      </c>
      <c r="C86">
        <v>113</v>
      </c>
      <c r="D86">
        <v>83</v>
      </c>
      <c r="E86">
        <v>110</v>
      </c>
      <c r="F86">
        <v>140</v>
      </c>
      <c r="G86">
        <v>593</v>
      </c>
      <c r="I86" s="9">
        <v>1999</v>
      </c>
      <c r="J86">
        <v>10</v>
      </c>
      <c r="K86">
        <v>4</v>
      </c>
      <c r="L86">
        <v>3</v>
      </c>
      <c r="M86">
        <v>15</v>
      </c>
      <c r="N86">
        <v>5</v>
      </c>
      <c r="O86">
        <v>37</v>
      </c>
    </row>
    <row r="88" spans="1:9" ht="12.75">
      <c r="A88" s="4" t="str">
        <f>CONCATENATE("Percent of Total Offenses, White New Admissions: ",$A$1)</f>
        <v>Percent of Total Offenses, White New Admissions: NEW HAMPSHIRE</v>
      </c>
      <c r="I88" s="4" t="str">
        <f>CONCATENATE("Percent of Total Offenses, Black New Admissions: ",$A$1)</f>
        <v>Percent of Total Offenses, Black New Admissions: NEW HAMPSHIRE</v>
      </c>
    </row>
    <row r="89" spans="1:15" s="4" customFormat="1" ht="12.75">
      <c r="A89" s="18" t="s">
        <v>100</v>
      </c>
      <c r="B89" s="14" t="s">
        <v>94</v>
      </c>
      <c r="C89" s="14" t="s">
        <v>95</v>
      </c>
      <c r="D89" s="14" t="s">
        <v>96</v>
      </c>
      <c r="E89" s="14" t="s">
        <v>97</v>
      </c>
      <c r="F89" s="14" t="s">
        <v>98</v>
      </c>
      <c r="G89" s="14" t="s">
        <v>99</v>
      </c>
      <c r="I89" s="18" t="s">
        <v>100</v>
      </c>
      <c r="J89" s="14" t="s">
        <v>94</v>
      </c>
      <c r="K89" s="14" t="s">
        <v>95</v>
      </c>
      <c r="L89" s="14" t="s">
        <v>96</v>
      </c>
      <c r="M89" s="14" t="s">
        <v>97</v>
      </c>
      <c r="N89" s="14" t="s">
        <v>98</v>
      </c>
      <c r="O89" s="14" t="s">
        <v>99</v>
      </c>
    </row>
    <row r="90" spans="1:15" ht="12.75">
      <c r="A90" s="9">
        <v>1983</v>
      </c>
      <c r="B90" s="1">
        <f aca="true" t="shared" si="21" ref="B90:G90">(B70/$G70)*100</f>
        <v>22.857142857142858</v>
      </c>
      <c r="C90" s="1">
        <f t="shared" si="21"/>
        <v>35.714285714285715</v>
      </c>
      <c r="D90" s="1">
        <f t="shared" si="21"/>
        <v>10</v>
      </c>
      <c r="E90" s="1">
        <f t="shared" si="21"/>
        <v>11.428571428571429</v>
      </c>
      <c r="F90" s="1">
        <f t="shared" si="21"/>
        <v>20</v>
      </c>
      <c r="G90" s="1">
        <f t="shared" si="21"/>
        <v>100</v>
      </c>
      <c r="I90" s="9">
        <v>1983</v>
      </c>
      <c r="J90" s="1" t="e">
        <f aca="true" t="shared" si="22" ref="J90:O90">(J70/$O70)*100</f>
        <v>#DIV/0!</v>
      </c>
      <c r="K90" s="1" t="e">
        <f t="shared" si="22"/>
        <v>#DIV/0!</v>
      </c>
      <c r="L90" s="1" t="e">
        <f t="shared" si="22"/>
        <v>#DIV/0!</v>
      </c>
      <c r="M90" s="1" t="e">
        <f t="shared" si="22"/>
        <v>#DIV/0!</v>
      </c>
      <c r="N90" s="1" t="e">
        <f t="shared" si="22"/>
        <v>#DIV/0!</v>
      </c>
      <c r="O90" s="1" t="e">
        <f t="shared" si="22"/>
        <v>#DIV/0!</v>
      </c>
    </row>
    <row r="91" spans="1:15" ht="12.75">
      <c r="A91" s="9">
        <v>1984</v>
      </c>
      <c r="B91" s="1">
        <f aca="true" t="shared" si="23" ref="B91:G91">(B71/$G71)*100</f>
        <v>33.714285714285715</v>
      </c>
      <c r="C91" s="1">
        <f t="shared" si="23"/>
        <v>37.142857142857146</v>
      </c>
      <c r="D91" s="1">
        <f t="shared" si="23"/>
        <v>8</v>
      </c>
      <c r="E91" s="1">
        <f t="shared" si="23"/>
        <v>7.428571428571429</v>
      </c>
      <c r="F91" s="1">
        <f t="shared" si="23"/>
        <v>13.714285714285715</v>
      </c>
      <c r="G91" s="1">
        <f t="shared" si="23"/>
        <v>100</v>
      </c>
      <c r="I91" s="9">
        <v>1984</v>
      </c>
      <c r="J91" s="1">
        <f aca="true" t="shared" si="24" ref="J91:O91">(J71/$O71)*100</f>
        <v>50</v>
      </c>
      <c r="K91" s="1">
        <f t="shared" si="24"/>
        <v>33.33333333333333</v>
      </c>
      <c r="L91" s="1">
        <f t="shared" si="24"/>
        <v>0</v>
      </c>
      <c r="M91" s="1">
        <f t="shared" si="24"/>
        <v>16.666666666666664</v>
      </c>
      <c r="N91" s="1">
        <f t="shared" si="24"/>
        <v>0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30.493273542600896</v>
      </c>
      <c r="C92" s="1">
        <f t="shared" si="25"/>
        <v>34.08071748878923</v>
      </c>
      <c r="D92" s="1">
        <f t="shared" si="25"/>
        <v>6.278026905829597</v>
      </c>
      <c r="E92" s="1">
        <f t="shared" si="25"/>
        <v>12.556053811659194</v>
      </c>
      <c r="F92" s="1">
        <f t="shared" si="25"/>
        <v>16.591928251121075</v>
      </c>
      <c r="G92" s="1">
        <f t="shared" si="25"/>
        <v>100</v>
      </c>
      <c r="I92" s="9">
        <v>1985</v>
      </c>
      <c r="J92" s="1">
        <f aca="true" t="shared" si="26" ref="J92:O92">(J72/$O72)*100</f>
        <v>33.33333333333333</v>
      </c>
      <c r="K92" s="1">
        <f t="shared" si="26"/>
        <v>33.33333333333333</v>
      </c>
      <c r="L92" s="1">
        <f t="shared" si="26"/>
        <v>16.666666666666664</v>
      </c>
      <c r="M92" s="1">
        <f t="shared" si="26"/>
        <v>0</v>
      </c>
      <c r="N92" s="1">
        <f t="shared" si="26"/>
        <v>16.666666666666664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39.14728682170542</v>
      </c>
      <c r="C93" s="1">
        <f t="shared" si="27"/>
        <v>28.294573643410853</v>
      </c>
      <c r="D93" s="1">
        <f t="shared" si="27"/>
        <v>4.651162790697675</v>
      </c>
      <c r="E93" s="1">
        <f t="shared" si="27"/>
        <v>15.11627906976744</v>
      </c>
      <c r="F93" s="1">
        <f t="shared" si="27"/>
        <v>12.790697674418606</v>
      </c>
      <c r="G93" s="1">
        <f t="shared" si="27"/>
        <v>100</v>
      </c>
      <c r="I93" s="9">
        <v>1986</v>
      </c>
      <c r="J93" s="1">
        <f aca="true" t="shared" si="28" ref="J93:O93">(J73/$O73)*100</f>
        <v>20</v>
      </c>
      <c r="K93" s="1">
        <f t="shared" si="28"/>
        <v>40</v>
      </c>
      <c r="L93" s="1">
        <f t="shared" si="28"/>
        <v>0</v>
      </c>
      <c r="M93" s="1">
        <f t="shared" si="28"/>
        <v>30</v>
      </c>
      <c r="N93" s="1">
        <f t="shared" si="28"/>
        <v>10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32.66129032258064</v>
      </c>
      <c r="C94" s="1">
        <f t="shared" si="29"/>
        <v>26.61290322580645</v>
      </c>
      <c r="D94" s="1">
        <f t="shared" si="29"/>
        <v>8.064516129032258</v>
      </c>
      <c r="E94" s="1">
        <f t="shared" si="29"/>
        <v>18.951612903225808</v>
      </c>
      <c r="F94" s="1">
        <f t="shared" si="29"/>
        <v>13.709677419354838</v>
      </c>
      <c r="G94" s="1">
        <f t="shared" si="29"/>
        <v>100</v>
      </c>
      <c r="I94" s="9">
        <v>1987</v>
      </c>
      <c r="J94" s="1">
        <f aca="true" t="shared" si="30" ref="J94:O104">(J74/$O74)*100</f>
        <v>42.857142857142854</v>
      </c>
      <c r="K94" s="1">
        <f t="shared" si="30"/>
        <v>42.857142857142854</v>
      </c>
      <c r="L94" s="1">
        <f t="shared" si="30"/>
        <v>0</v>
      </c>
      <c r="M94" s="1">
        <f t="shared" si="30"/>
        <v>14.285714285714285</v>
      </c>
      <c r="N94" s="1">
        <f t="shared" si="30"/>
        <v>0</v>
      </c>
      <c r="O94" s="1">
        <f t="shared" si="30"/>
        <v>100</v>
      </c>
    </row>
    <row r="95" spans="1:15" ht="12.75">
      <c r="A95" s="9">
        <v>1988</v>
      </c>
      <c r="B95" s="1">
        <f t="shared" si="29"/>
        <v>30.434782608695656</v>
      </c>
      <c r="C95" s="1">
        <f t="shared" si="29"/>
        <v>29.855072463768117</v>
      </c>
      <c r="D95" s="1">
        <f t="shared" si="29"/>
        <v>5.797101449275362</v>
      </c>
      <c r="E95" s="1">
        <f t="shared" si="29"/>
        <v>19.710144927536234</v>
      </c>
      <c r="F95" s="1">
        <f t="shared" si="29"/>
        <v>14.202898550724639</v>
      </c>
      <c r="G95" s="1">
        <f t="shared" si="29"/>
        <v>100</v>
      </c>
      <c r="I95" s="9">
        <v>1988</v>
      </c>
      <c r="J95" s="1">
        <f t="shared" si="30"/>
        <v>18.181818181818183</v>
      </c>
      <c r="K95" s="1">
        <f t="shared" si="30"/>
        <v>18.181818181818183</v>
      </c>
      <c r="L95" s="1">
        <f t="shared" si="30"/>
        <v>18.181818181818183</v>
      </c>
      <c r="M95" s="1">
        <f t="shared" si="30"/>
        <v>45.45454545454545</v>
      </c>
      <c r="N95" s="1">
        <f t="shared" si="30"/>
        <v>0</v>
      </c>
      <c r="O95" s="1">
        <f t="shared" si="30"/>
        <v>100</v>
      </c>
    </row>
    <row r="96" spans="1:15" ht="12.75">
      <c r="A96" s="9">
        <v>1989</v>
      </c>
      <c r="B96" s="1">
        <f t="shared" si="29"/>
        <v>28.493150684931507</v>
      </c>
      <c r="C96" s="1">
        <f t="shared" si="29"/>
        <v>21.643835616438356</v>
      </c>
      <c r="D96" s="1">
        <f t="shared" si="29"/>
        <v>7.397260273972603</v>
      </c>
      <c r="E96" s="1">
        <f t="shared" si="29"/>
        <v>23.835616438356162</v>
      </c>
      <c r="F96" s="1">
        <f t="shared" si="29"/>
        <v>18.63013698630137</v>
      </c>
      <c r="G96" s="1">
        <f t="shared" si="29"/>
        <v>100</v>
      </c>
      <c r="I96" s="9">
        <v>1989</v>
      </c>
      <c r="J96" s="1">
        <f t="shared" si="30"/>
        <v>17.647058823529413</v>
      </c>
      <c r="K96" s="1">
        <f t="shared" si="30"/>
        <v>11.76470588235294</v>
      </c>
      <c r="L96" s="1">
        <f t="shared" si="30"/>
        <v>0</v>
      </c>
      <c r="M96" s="1">
        <f t="shared" si="30"/>
        <v>52.94117647058824</v>
      </c>
      <c r="N96" s="1">
        <f t="shared" si="30"/>
        <v>17.647058823529413</v>
      </c>
      <c r="O96" s="1">
        <f t="shared" si="30"/>
        <v>100</v>
      </c>
    </row>
    <row r="97" spans="1:15" ht="12.75">
      <c r="A97" s="9">
        <v>1990</v>
      </c>
      <c r="B97" s="1">
        <f t="shared" si="29"/>
        <v>30.256410256410255</v>
      </c>
      <c r="C97" s="1">
        <f t="shared" si="29"/>
        <v>25.128205128205128</v>
      </c>
      <c r="D97" s="1">
        <f t="shared" si="29"/>
        <v>10</v>
      </c>
      <c r="E97" s="1">
        <f t="shared" si="29"/>
        <v>15.64102564102564</v>
      </c>
      <c r="F97" s="1">
        <f t="shared" si="29"/>
        <v>18.974358974358974</v>
      </c>
      <c r="G97" s="1">
        <f t="shared" si="29"/>
        <v>100</v>
      </c>
      <c r="I97" s="9">
        <v>1990</v>
      </c>
      <c r="J97" s="1">
        <f t="shared" si="30"/>
        <v>20.833333333333336</v>
      </c>
      <c r="K97" s="1">
        <f t="shared" si="30"/>
        <v>29.166666666666668</v>
      </c>
      <c r="L97" s="1">
        <f t="shared" si="30"/>
        <v>8.333333333333332</v>
      </c>
      <c r="M97" s="1">
        <f t="shared" si="30"/>
        <v>33.33333333333333</v>
      </c>
      <c r="N97" s="1">
        <f t="shared" si="30"/>
        <v>8.333333333333332</v>
      </c>
      <c r="O97" s="1">
        <f t="shared" si="30"/>
        <v>100</v>
      </c>
    </row>
    <row r="98" spans="1:15" ht="12.75">
      <c r="A98" s="9">
        <v>1991</v>
      </c>
      <c r="B98" s="1">
        <f t="shared" si="29"/>
        <v>28.06652806652807</v>
      </c>
      <c r="C98" s="1">
        <f t="shared" si="29"/>
        <v>22.453222453222455</v>
      </c>
      <c r="D98" s="1">
        <f t="shared" si="29"/>
        <v>14.137214137214137</v>
      </c>
      <c r="E98" s="1">
        <f t="shared" si="29"/>
        <v>17.04781704781705</v>
      </c>
      <c r="F98" s="1">
        <f t="shared" si="29"/>
        <v>18.295218295218298</v>
      </c>
      <c r="G98" s="1">
        <f t="shared" si="29"/>
        <v>100</v>
      </c>
      <c r="I98" s="9">
        <v>1991</v>
      </c>
      <c r="J98" s="1">
        <f t="shared" si="30"/>
        <v>7.6923076923076925</v>
      </c>
      <c r="K98" s="1">
        <f t="shared" si="30"/>
        <v>0</v>
      </c>
      <c r="L98" s="1">
        <f t="shared" si="30"/>
        <v>7.6923076923076925</v>
      </c>
      <c r="M98" s="1">
        <f t="shared" si="30"/>
        <v>53.84615384615385</v>
      </c>
      <c r="N98" s="1">
        <f t="shared" si="30"/>
        <v>30.76923076923077</v>
      </c>
      <c r="O98" s="1">
        <f t="shared" si="30"/>
        <v>100</v>
      </c>
    </row>
    <row r="99" spans="1:15" ht="12.75">
      <c r="A99" s="9">
        <v>1992</v>
      </c>
      <c r="B99" s="1">
        <f t="shared" si="29"/>
        <v>31.062124248496993</v>
      </c>
      <c r="C99" s="1">
        <f t="shared" si="29"/>
        <v>23.04609218436874</v>
      </c>
      <c r="D99" s="1">
        <f t="shared" si="29"/>
        <v>9.619238476953909</v>
      </c>
      <c r="E99" s="1">
        <f t="shared" si="29"/>
        <v>19.839679358717436</v>
      </c>
      <c r="F99" s="1">
        <f t="shared" si="29"/>
        <v>16.432865731462925</v>
      </c>
      <c r="G99" s="1">
        <f t="shared" si="29"/>
        <v>100</v>
      </c>
      <c r="I99" s="9">
        <v>1992</v>
      </c>
      <c r="J99" s="1">
        <f t="shared" si="30"/>
        <v>22.22222222222222</v>
      </c>
      <c r="K99" s="1">
        <f t="shared" si="30"/>
        <v>33.33333333333333</v>
      </c>
      <c r="L99" s="1">
        <f t="shared" si="30"/>
        <v>11.11111111111111</v>
      </c>
      <c r="M99" s="1">
        <f t="shared" si="30"/>
        <v>33.33333333333333</v>
      </c>
      <c r="N99" s="1">
        <f t="shared" si="30"/>
        <v>0</v>
      </c>
      <c r="O99" s="1">
        <f t="shared" si="30"/>
        <v>100</v>
      </c>
    </row>
    <row r="100" spans="1:15" ht="12.75">
      <c r="A100" s="9">
        <v>1993</v>
      </c>
      <c r="B100" s="1">
        <f t="shared" si="29"/>
        <v>31.403508771929822</v>
      </c>
      <c r="C100" s="1">
        <f t="shared" si="29"/>
        <v>25.789473684210527</v>
      </c>
      <c r="D100" s="1">
        <f t="shared" si="29"/>
        <v>8.24561403508772</v>
      </c>
      <c r="E100" s="1">
        <f t="shared" si="29"/>
        <v>18.771929824561404</v>
      </c>
      <c r="F100" s="1">
        <f t="shared" si="29"/>
        <v>15.789473684210526</v>
      </c>
      <c r="G100" s="1">
        <f t="shared" si="29"/>
        <v>100</v>
      </c>
      <c r="I100" s="9">
        <v>1993</v>
      </c>
      <c r="J100" s="1">
        <f t="shared" si="30"/>
        <v>22.22222222222222</v>
      </c>
      <c r="K100" s="1">
        <f t="shared" si="30"/>
        <v>14.814814814814813</v>
      </c>
      <c r="L100" s="1">
        <f t="shared" si="30"/>
        <v>3.7037037037037033</v>
      </c>
      <c r="M100" s="1">
        <f t="shared" si="30"/>
        <v>48.148148148148145</v>
      </c>
      <c r="N100" s="1">
        <f t="shared" si="30"/>
        <v>11.11111111111111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28.46497764530551</v>
      </c>
      <c r="C101" s="1">
        <f t="shared" si="29"/>
        <v>23.248882265275707</v>
      </c>
      <c r="D101" s="1">
        <f t="shared" si="29"/>
        <v>7.898658718330849</v>
      </c>
      <c r="E101" s="1">
        <f t="shared" si="29"/>
        <v>19.523099850968702</v>
      </c>
      <c r="F101" s="1">
        <f t="shared" si="29"/>
        <v>20.864381520119224</v>
      </c>
      <c r="G101" s="1">
        <f t="shared" si="29"/>
        <v>100</v>
      </c>
      <c r="I101" s="9">
        <v>1994</v>
      </c>
      <c r="J101" s="1">
        <f t="shared" si="30"/>
        <v>17.857142857142858</v>
      </c>
      <c r="K101" s="1">
        <f t="shared" si="30"/>
        <v>25</v>
      </c>
      <c r="L101" s="1">
        <f t="shared" si="30"/>
        <v>10.714285714285714</v>
      </c>
      <c r="M101" s="1">
        <f t="shared" si="30"/>
        <v>39.285714285714285</v>
      </c>
      <c r="N101" s="1">
        <f t="shared" si="30"/>
        <v>7.142857142857142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26.3986013986014</v>
      </c>
      <c r="C102" s="1">
        <f t="shared" si="29"/>
        <v>24.65034965034965</v>
      </c>
      <c r="D102" s="1">
        <f t="shared" si="29"/>
        <v>8.916083916083917</v>
      </c>
      <c r="E102" s="1">
        <f t="shared" si="29"/>
        <v>16.783216783216783</v>
      </c>
      <c r="F102" s="1">
        <f t="shared" si="29"/>
        <v>23.251748251748253</v>
      </c>
      <c r="G102" s="1">
        <f t="shared" si="29"/>
        <v>100</v>
      </c>
      <c r="I102" s="9">
        <v>1995</v>
      </c>
      <c r="J102" s="1">
        <f t="shared" si="30"/>
        <v>11.538461538461538</v>
      </c>
      <c r="K102" s="1">
        <f t="shared" si="30"/>
        <v>42.30769230769231</v>
      </c>
      <c r="L102" s="1">
        <f t="shared" si="30"/>
        <v>7.6923076923076925</v>
      </c>
      <c r="M102" s="1">
        <f t="shared" si="30"/>
        <v>34.61538461538461</v>
      </c>
      <c r="N102" s="1">
        <f t="shared" si="30"/>
        <v>3.8461538461538463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26.61290322580645</v>
      </c>
      <c r="C103" s="1">
        <f t="shared" si="29"/>
        <v>23.387096774193548</v>
      </c>
      <c r="D103" s="1">
        <f t="shared" si="29"/>
        <v>11.491935483870968</v>
      </c>
      <c r="E103" s="1">
        <f t="shared" si="29"/>
        <v>15.120967741935484</v>
      </c>
      <c r="F103" s="1">
        <f t="shared" si="29"/>
        <v>23.387096774193548</v>
      </c>
      <c r="G103" s="1">
        <f t="shared" si="29"/>
        <v>100</v>
      </c>
      <c r="I103" s="9">
        <v>1996</v>
      </c>
      <c r="J103" s="1">
        <f t="shared" si="30"/>
        <v>18.75</v>
      </c>
      <c r="K103" s="1">
        <f t="shared" si="30"/>
        <v>18.75</v>
      </c>
      <c r="L103" s="1">
        <f t="shared" si="30"/>
        <v>0</v>
      </c>
      <c r="M103" s="1">
        <f t="shared" si="30"/>
        <v>56.25</v>
      </c>
      <c r="N103" s="1">
        <f t="shared" si="30"/>
        <v>6.25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31.79297597042514</v>
      </c>
      <c r="C104" s="1">
        <f t="shared" si="29"/>
        <v>17.375231053604438</v>
      </c>
      <c r="D104" s="1">
        <f t="shared" si="29"/>
        <v>10.720887245841034</v>
      </c>
      <c r="E104" s="1">
        <f t="shared" si="29"/>
        <v>16.266173752310536</v>
      </c>
      <c r="F104" s="1">
        <f t="shared" si="29"/>
        <v>23.844731977818853</v>
      </c>
      <c r="G104" s="1">
        <f t="shared" si="29"/>
        <v>100</v>
      </c>
      <c r="I104" s="9">
        <v>1997</v>
      </c>
      <c r="J104" s="1">
        <f t="shared" si="30"/>
        <v>10</v>
      </c>
      <c r="K104" s="1">
        <f t="shared" si="30"/>
        <v>23.333333333333332</v>
      </c>
      <c r="L104" s="1">
        <f t="shared" si="30"/>
        <v>10</v>
      </c>
      <c r="M104" s="1">
        <f t="shared" si="30"/>
        <v>43.333333333333336</v>
      </c>
      <c r="N104" s="1">
        <f t="shared" si="30"/>
        <v>13.333333333333334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35.31669865642994</v>
      </c>
      <c r="C105" s="1">
        <f t="shared" si="29"/>
        <v>17.08253358925144</v>
      </c>
      <c r="D105" s="1">
        <f t="shared" si="29"/>
        <v>10.748560460652591</v>
      </c>
      <c r="E105" s="1">
        <f t="shared" si="29"/>
        <v>16.50671785028791</v>
      </c>
      <c r="F105" s="1">
        <f t="shared" si="29"/>
        <v>20.34548944337812</v>
      </c>
      <c r="G105" s="1">
        <f t="shared" si="29"/>
        <v>100</v>
      </c>
      <c r="I105" s="9">
        <v>1998</v>
      </c>
      <c r="J105" s="1">
        <f aca="true" t="shared" si="31" ref="J105:O105">(J85/$O85)*100</f>
        <v>47.22222222222222</v>
      </c>
      <c r="K105" s="1">
        <f t="shared" si="31"/>
        <v>13.88888888888889</v>
      </c>
      <c r="L105" s="1">
        <f t="shared" si="31"/>
        <v>2.7777777777777777</v>
      </c>
      <c r="M105" s="1">
        <f t="shared" si="31"/>
        <v>22.22222222222222</v>
      </c>
      <c r="N105" s="1">
        <f t="shared" si="31"/>
        <v>13.88888888888889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24.78920741989882</v>
      </c>
      <c r="C106" s="1">
        <f t="shared" si="29"/>
        <v>19.05564924114671</v>
      </c>
      <c r="D106" s="1">
        <f t="shared" si="29"/>
        <v>13.99662731871838</v>
      </c>
      <c r="E106" s="1">
        <f t="shared" si="29"/>
        <v>18.54974704890388</v>
      </c>
      <c r="F106" s="1">
        <f t="shared" si="29"/>
        <v>23.608768971332207</v>
      </c>
      <c r="G106" s="1">
        <f t="shared" si="29"/>
        <v>100</v>
      </c>
      <c r="I106" s="9">
        <v>1999</v>
      </c>
      <c r="J106" s="1">
        <f aca="true" t="shared" si="32" ref="J106:O106">(J86/$O86)*100</f>
        <v>27.027027027027028</v>
      </c>
      <c r="K106" s="1">
        <f t="shared" si="32"/>
        <v>10.81081081081081</v>
      </c>
      <c r="L106" s="1">
        <f t="shared" si="32"/>
        <v>8.108108108108109</v>
      </c>
      <c r="M106" s="1">
        <f t="shared" si="32"/>
        <v>40.54054054054054</v>
      </c>
      <c r="N106" s="1">
        <f t="shared" si="32"/>
        <v>13.513513513513514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NEW HAMPSHIRE</v>
      </c>
      <c r="I108" s="4" t="str">
        <f>CONCATENATE("Percent of Total, Admissions by Admission-Type, All Races: ",$A$1)</f>
        <v>Percent of Total, Admissions by Admission-Type, All Races: NEW HAMPSHIRE</v>
      </c>
    </row>
    <row r="109" spans="1:13" s="4" customFormat="1" ht="12.75">
      <c r="A109" s="18" t="s">
        <v>100</v>
      </c>
      <c r="B109" s="14" t="s">
        <v>104</v>
      </c>
      <c r="C109" s="14" t="s">
        <v>101</v>
      </c>
      <c r="D109" s="14" t="s">
        <v>115</v>
      </c>
      <c r="E109" s="14" t="s">
        <v>102</v>
      </c>
      <c r="F109" s="14" t="s">
        <v>116</v>
      </c>
      <c r="G109" s="14" t="s">
        <v>93</v>
      </c>
      <c r="I109" s="18" t="s">
        <v>100</v>
      </c>
      <c r="J109" s="14" t="s">
        <v>104</v>
      </c>
      <c r="K109" s="14" t="s">
        <v>103</v>
      </c>
      <c r="L109" s="14" t="s">
        <v>102</v>
      </c>
      <c r="M109" s="14" t="s">
        <v>93</v>
      </c>
    </row>
    <row r="110" spans="1:13" ht="12.75">
      <c r="A110" s="9">
        <v>1983</v>
      </c>
      <c r="B110">
        <v>72</v>
      </c>
      <c r="C110">
        <v>7</v>
      </c>
      <c r="D110">
        <v>0</v>
      </c>
      <c r="E110">
        <v>1</v>
      </c>
      <c r="F110" s="2">
        <f>SUM(C110:D110)</f>
        <v>7</v>
      </c>
      <c r="G110">
        <v>80</v>
      </c>
      <c r="I110" s="9">
        <v>1983</v>
      </c>
      <c r="J110" s="1">
        <f>(B110/$G110)*100</f>
        <v>90</v>
      </c>
      <c r="K110" s="1">
        <f>((C110+D110)/$G110)*100</f>
        <v>8.75</v>
      </c>
      <c r="L110" s="1">
        <f>(E110/$G110)*100</f>
        <v>1.25</v>
      </c>
      <c r="M110" s="1">
        <f>(G110/$G110)*100</f>
        <v>100</v>
      </c>
    </row>
    <row r="111" spans="1:13" ht="12.75">
      <c r="A111" s="9">
        <v>1984</v>
      </c>
      <c r="B111">
        <v>183</v>
      </c>
      <c r="C111">
        <v>25</v>
      </c>
      <c r="D111">
        <v>0</v>
      </c>
      <c r="E111">
        <v>0</v>
      </c>
      <c r="F111" s="2">
        <f>SUM(C111:D111)</f>
        <v>25</v>
      </c>
      <c r="G111">
        <v>208</v>
      </c>
      <c r="I111" s="9">
        <v>1984</v>
      </c>
      <c r="J111" s="1">
        <f>(B111/$G111)*100</f>
        <v>87.98076923076923</v>
      </c>
      <c r="K111" s="1">
        <f>((C111+D111)/$G111)*100</f>
        <v>12.01923076923077</v>
      </c>
      <c r="L111" s="1">
        <f>(E111/$G111)*100</f>
        <v>0</v>
      </c>
      <c r="M111" s="1">
        <f>(G111/$G111)*100</f>
        <v>100</v>
      </c>
    </row>
    <row r="112" spans="1:13" ht="12.75">
      <c r="A112" s="9">
        <v>1985</v>
      </c>
      <c r="B112">
        <v>236</v>
      </c>
      <c r="C112">
        <v>52</v>
      </c>
      <c r="D112">
        <v>1</v>
      </c>
      <c r="E112">
        <v>17</v>
      </c>
      <c r="F112" s="2">
        <f>SUM(C112:D112)</f>
        <v>53</v>
      </c>
      <c r="G112">
        <v>306</v>
      </c>
      <c r="I112" s="9">
        <v>1985</v>
      </c>
      <c r="J112" s="1">
        <f>(B112/$G112)*100</f>
        <v>77.12418300653596</v>
      </c>
      <c r="K112" s="1">
        <f>((C112+D112)/$G112)*100</f>
        <v>17.320261437908496</v>
      </c>
      <c r="L112" s="1">
        <f>(E112/$G112)*100</f>
        <v>5.555555555555555</v>
      </c>
      <c r="M112" s="1">
        <f>(G112/$G112)*100</f>
        <v>100</v>
      </c>
    </row>
    <row r="113" spans="1:13" ht="12.75">
      <c r="A113" s="9">
        <v>1986</v>
      </c>
      <c r="B113">
        <v>279</v>
      </c>
      <c r="C113">
        <v>57</v>
      </c>
      <c r="D113">
        <v>0</v>
      </c>
      <c r="E113">
        <v>3</v>
      </c>
      <c r="F113" s="2">
        <f>SUM(C113:D113)</f>
        <v>57</v>
      </c>
      <c r="G113">
        <v>339</v>
      </c>
      <c r="I113" s="9">
        <v>1986</v>
      </c>
      <c r="J113" s="1">
        <f>(B113/$G113)*100</f>
        <v>82.30088495575221</v>
      </c>
      <c r="K113" s="1">
        <f>((C113+D113)/$G113)*100</f>
        <v>16.8141592920354</v>
      </c>
      <c r="L113" s="1">
        <f>(E113/$G113)*100</f>
        <v>0.8849557522123894</v>
      </c>
      <c r="M113" s="1">
        <f>(G113/$G113)*100</f>
        <v>100</v>
      </c>
    </row>
    <row r="114" spans="1:13" ht="12.75">
      <c r="A114" s="9">
        <v>1987</v>
      </c>
      <c r="B114">
        <v>263</v>
      </c>
      <c r="C114">
        <v>80</v>
      </c>
      <c r="D114">
        <v>2</v>
      </c>
      <c r="E114">
        <v>1</v>
      </c>
      <c r="F114" s="2">
        <f aca="true" t="shared" si="33" ref="F114:F126">SUM(C114:D114)</f>
        <v>82</v>
      </c>
      <c r="G114">
        <v>346</v>
      </c>
      <c r="I114" s="9">
        <v>1987</v>
      </c>
      <c r="J114" s="1">
        <f aca="true" t="shared" si="34" ref="J114:J126">(B114/$G114)*100</f>
        <v>76.01156069364163</v>
      </c>
      <c r="K114" s="1">
        <f aca="true" t="shared" si="35" ref="K114:K126">((C114+D114)/$G114)*100</f>
        <v>23.699421965317917</v>
      </c>
      <c r="L114" s="1">
        <f aca="true" t="shared" si="36" ref="L114:L126">(E114/$G114)*100</f>
        <v>0.2890173410404624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372</v>
      </c>
      <c r="C115">
        <v>61</v>
      </c>
      <c r="D115">
        <v>2</v>
      </c>
      <c r="E115">
        <v>0</v>
      </c>
      <c r="F115" s="2">
        <f t="shared" si="33"/>
        <v>63</v>
      </c>
      <c r="G115">
        <v>435</v>
      </c>
      <c r="I115" s="9">
        <v>1988</v>
      </c>
      <c r="J115" s="1">
        <f t="shared" si="34"/>
        <v>85.51724137931035</v>
      </c>
      <c r="K115" s="1">
        <f t="shared" si="35"/>
        <v>14.482758620689657</v>
      </c>
      <c r="L115" s="1">
        <f t="shared" si="36"/>
        <v>0</v>
      </c>
      <c r="M115" s="1">
        <f t="shared" si="37"/>
        <v>100</v>
      </c>
    </row>
    <row r="116" spans="1:13" ht="12.75">
      <c r="A116" s="9">
        <v>1989</v>
      </c>
      <c r="B116">
        <v>410</v>
      </c>
      <c r="C116">
        <v>89</v>
      </c>
      <c r="D116">
        <v>9</v>
      </c>
      <c r="E116">
        <v>0</v>
      </c>
      <c r="F116" s="2">
        <f t="shared" si="33"/>
        <v>98</v>
      </c>
      <c r="G116">
        <v>508</v>
      </c>
      <c r="I116" s="9">
        <v>1989</v>
      </c>
      <c r="J116" s="1">
        <f t="shared" si="34"/>
        <v>80.70866141732283</v>
      </c>
      <c r="K116" s="1">
        <f t="shared" si="35"/>
        <v>19.291338582677163</v>
      </c>
      <c r="L116" s="1">
        <f t="shared" si="36"/>
        <v>0</v>
      </c>
      <c r="M116" s="1">
        <f t="shared" si="37"/>
        <v>100</v>
      </c>
    </row>
    <row r="117" spans="1:13" ht="12.75">
      <c r="A117" s="9">
        <v>1990</v>
      </c>
      <c r="B117">
        <v>454</v>
      </c>
      <c r="C117">
        <v>88</v>
      </c>
      <c r="D117">
        <v>3</v>
      </c>
      <c r="E117">
        <v>0</v>
      </c>
      <c r="F117" s="2">
        <f t="shared" si="33"/>
        <v>91</v>
      </c>
      <c r="G117">
        <v>545</v>
      </c>
      <c r="I117" s="9">
        <v>1990</v>
      </c>
      <c r="J117" s="1">
        <f t="shared" si="34"/>
        <v>83.30275229357798</v>
      </c>
      <c r="K117" s="1">
        <f t="shared" si="35"/>
        <v>16.69724770642202</v>
      </c>
      <c r="L117" s="1">
        <f t="shared" si="36"/>
        <v>0</v>
      </c>
      <c r="M117" s="1">
        <f t="shared" si="37"/>
        <v>100</v>
      </c>
    </row>
    <row r="118" spans="1:13" ht="12.75">
      <c r="A118" s="9">
        <v>1991</v>
      </c>
      <c r="B118">
        <v>558</v>
      </c>
      <c r="C118">
        <v>89</v>
      </c>
      <c r="D118">
        <v>6</v>
      </c>
      <c r="E118">
        <v>0</v>
      </c>
      <c r="F118" s="2">
        <f t="shared" si="33"/>
        <v>95</v>
      </c>
      <c r="G118">
        <v>653</v>
      </c>
      <c r="I118" s="9">
        <v>1991</v>
      </c>
      <c r="J118" s="1">
        <f t="shared" si="34"/>
        <v>85.45176110260337</v>
      </c>
      <c r="K118" s="1">
        <f t="shared" si="35"/>
        <v>14.548238897396631</v>
      </c>
      <c r="L118" s="1">
        <f t="shared" si="36"/>
        <v>0</v>
      </c>
      <c r="M118" s="1">
        <f t="shared" si="37"/>
        <v>100</v>
      </c>
    </row>
    <row r="119" spans="1:13" ht="12.75">
      <c r="A119" s="9">
        <v>1992</v>
      </c>
      <c r="B119">
        <v>600</v>
      </c>
      <c r="C119">
        <v>126</v>
      </c>
      <c r="D119">
        <v>2</v>
      </c>
      <c r="E119">
        <v>1</v>
      </c>
      <c r="F119" s="2">
        <f t="shared" si="33"/>
        <v>128</v>
      </c>
      <c r="G119">
        <v>729</v>
      </c>
      <c r="I119" s="9">
        <v>1992</v>
      </c>
      <c r="J119" s="1">
        <f t="shared" si="34"/>
        <v>82.3045267489712</v>
      </c>
      <c r="K119" s="1">
        <f t="shared" si="35"/>
        <v>17.55829903978052</v>
      </c>
      <c r="L119" s="1">
        <f t="shared" si="36"/>
        <v>0.1371742112482853</v>
      </c>
      <c r="M119" s="1">
        <f t="shared" si="37"/>
        <v>100</v>
      </c>
    </row>
    <row r="120" spans="1:13" ht="12.75">
      <c r="A120" s="9">
        <v>1993</v>
      </c>
      <c r="B120">
        <v>679</v>
      </c>
      <c r="C120">
        <v>160</v>
      </c>
      <c r="D120">
        <v>2</v>
      </c>
      <c r="E120">
        <v>0</v>
      </c>
      <c r="F120" s="2">
        <f t="shared" si="33"/>
        <v>162</v>
      </c>
      <c r="G120">
        <v>841</v>
      </c>
      <c r="I120" s="9">
        <v>1993</v>
      </c>
      <c r="J120" s="1">
        <f t="shared" si="34"/>
        <v>80.7372175980975</v>
      </c>
      <c r="K120" s="1">
        <f t="shared" si="35"/>
        <v>19.2627824019025</v>
      </c>
      <c r="L120" s="1">
        <f t="shared" si="36"/>
        <v>0</v>
      </c>
      <c r="M120" s="1">
        <f t="shared" si="37"/>
        <v>100</v>
      </c>
    </row>
    <row r="121" spans="1:13" ht="12.75">
      <c r="A121" s="9">
        <v>1994</v>
      </c>
      <c r="B121">
        <v>755</v>
      </c>
      <c r="C121">
        <v>181</v>
      </c>
      <c r="D121">
        <v>2</v>
      </c>
      <c r="E121">
        <v>0</v>
      </c>
      <c r="F121" s="2">
        <f t="shared" si="33"/>
        <v>183</v>
      </c>
      <c r="G121">
        <v>938</v>
      </c>
      <c r="I121" s="9">
        <v>1994</v>
      </c>
      <c r="J121" s="1">
        <f t="shared" si="34"/>
        <v>80.4904051172708</v>
      </c>
      <c r="K121" s="1">
        <f t="shared" si="35"/>
        <v>19.50959488272921</v>
      </c>
      <c r="L121" s="1">
        <f t="shared" si="36"/>
        <v>0</v>
      </c>
      <c r="M121" s="1">
        <f t="shared" si="37"/>
        <v>100</v>
      </c>
    </row>
    <row r="122" spans="1:13" ht="12.75">
      <c r="A122" s="9">
        <v>1995</v>
      </c>
      <c r="B122">
        <v>653</v>
      </c>
      <c r="C122">
        <v>205</v>
      </c>
      <c r="D122">
        <v>10</v>
      </c>
      <c r="E122">
        <v>0</v>
      </c>
      <c r="F122" s="2">
        <f t="shared" si="33"/>
        <v>215</v>
      </c>
      <c r="G122">
        <v>868</v>
      </c>
      <c r="I122" s="9">
        <v>1995</v>
      </c>
      <c r="J122" s="1">
        <f t="shared" si="34"/>
        <v>75.23041474654379</v>
      </c>
      <c r="K122" s="1">
        <f t="shared" si="35"/>
        <v>24.76958525345622</v>
      </c>
      <c r="L122" s="1">
        <f t="shared" si="36"/>
        <v>0</v>
      </c>
      <c r="M122" s="1">
        <f t="shared" si="37"/>
        <v>100</v>
      </c>
    </row>
    <row r="123" spans="1:13" ht="12.75">
      <c r="A123" s="9">
        <v>1996</v>
      </c>
      <c r="B123">
        <v>552</v>
      </c>
      <c r="C123">
        <v>196</v>
      </c>
      <c r="D123">
        <v>13</v>
      </c>
      <c r="E123">
        <v>0</v>
      </c>
      <c r="F123" s="2">
        <f t="shared" si="33"/>
        <v>209</v>
      </c>
      <c r="G123">
        <v>761</v>
      </c>
      <c r="I123" s="9">
        <v>1996</v>
      </c>
      <c r="J123" s="1">
        <f t="shared" si="34"/>
        <v>72.53613666228647</v>
      </c>
      <c r="K123" s="1">
        <f t="shared" si="35"/>
        <v>27.463863337713533</v>
      </c>
      <c r="L123" s="1">
        <f t="shared" si="36"/>
        <v>0</v>
      </c>
      <c r="M123" s="1">
        <f t="shared" si="37"/>
        <v>100</v>
      </c>
    </row>
    <row r="124" spans="1:13" ht="12.75">
      <c r="A124" s="9">
        <v>1997</v>
      </c>
      <c r="B124">
        <v>621</v>
      </c>
      <c r="C124">
        <v>238</v>
      </c>
      <c r="D124">
        <v>52</v>
      </c>
      <c r="E124">
        <v>0</v>
      </c>
      <c r="F124" s="2">
        <f t="shared" si="33"/>
        <v>290</v>
      </c>
      <c r="G124">
        <v>911</v>
      </c>
      <c r="I124" s="9">
        <v>1997</v>
      </c>
      <c r="J124" s="1">
        <f t="shared" si="34"/>
        <v>68.1668496158068</v>
      </c>
      <c r="K124" s="1">
        <f t="shared" si="35"/>
        <v>31.833150384193193</v>
      </c>
      <c r="L124" s="1">
        <f t="shared" si="36"/>
        <v>0</v>
      </c>
      <c r="M124" s="1">
        <f t="shared" si="37"/>
        <v>100</v>
      </c>
    </row>
    <row r="125" spans="1:13" ht="12.75">
      <c r="A125" s="9">
        <v>1998</v>
      </c>
      <c r="B125">
        <v>607</v>
      </c>
      <c r="C125">
        <v>250</v>
      </c>
      <c r="D125">
        <v>9</v>
      </c>
      <c r="E125">
        <v>0</v>
      </c>
      <c r="F125" s="2">
        <f t="shared" si="33"/>
        <v>259</v>
      </c>
      <c r="G125">
        <v>866</v>
      </c>
      <c r="I125" s="9">
        <v>1998</v>
      </c>
      <c r="J125" s="1">
        <f t="shared" si="34"/>
        <v>70.09237875288684</v>
      </c>
      <c r="K125" s="1">
        <f t="shared" si="35"/>
        <v>29.907621247113163</v>
      </c>
      <c r="L125" s="1">
        <f t="shared" si="36"/>
        <v>0</v>
      </c>
      <c r="M125" s="1">
        <f t="shared" si="37"/>
        <v>100</v>
      </c>
    </row>
    <row r="126" spans="1:13" ht="12.75">
      <c r="A126" s="9">
        <v>1999</v>
      </c>
      <c r="B126">
        <v>682</v>
      </c>
      <c r="C126">
        <v>257</v>
      </c>
      <c r="D126">
        <v>6</v>
      </c>
      <c r="E126">
        <v>0</v>
      </c>
      <c r="F126" s="2">
        <f t="shared" si="33"/>
        <v>263</v>
      </c>
      <c r="G126">
        <v>945</v>
      </c>
      <c r="I126" s="9">
        <v>1999</v>
      </c>
      <c r="J126" s="1">
        <f t="shared" si="34"/>
        <v>72.16931216931218</v>
      </c>
      <c r="K126" s="1">
        <f t="shared" si="35"/>
        <v>27.83068783068783</v>
      </c>
      <c r="L126" s="1">
        <f t="shared" si="36"/>
        <v>0</v>
      </c>
      <c r="M126" s="1">
        <f t="shared" si="37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E1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34</v>
      </c>
    </row>
    <row r="2" spans="1:44" ht="12.75">
      <c r="A2" s="30" t="str">
        <f>CONCATENATE("Total Admissions, All Races: ",$A$1)</f>
        <v>Total Admissions, All Races: NEW HAMPSHIRE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NEW HAMPSHIRE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NEW HAMPSHIRE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NEW HAMPSHIRE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NEW HAMPSHIRE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105</v>
      </c>
      <c r="B3" s="19" t="s">
        <v>91</v>
      </c>
      <c r="C3" s="19" t="s">
        <v>92</v>
      </c>
      <c r="D3" s="19" t="s">
        <v>108</v>
      </c>
      <c r="E3" s="19" t="s">
        <v>109</v>
      </c>
      <c r="F3" s="19" t="s">
        <v>106</v>
      </c>
      <c r="G3" s="19" t="s">
        <v>107</v>
      </c>
      <c r="H3" s="19" t="s">
        <v>93</v>
      </c>
      <c r="J3" s="20" t="s">
        <v>105</v>
      </c>
      <c r="K3" s="19" t="s">
        <v>91</v>
      </c>
      <c r="L3" s="19" t="s">
        <v>92</v>
      </c>
      <c r="M3" s="19" t="s">
        <v>110</v>
      </c>
      <c r="N3" s="19" t="s">
        <v>93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105</v>
      </c>
      <c r="AA3" s="19" t="s">
        <v>91</v>
      </c>
      <c r="AB3" s="19" t="s">
        <v>92</v>
      </c>
      <c r="AC3" s="19" t="s">
        <v>108</v>
      </c>
      <c r="AD3" s="19" t="s">
        <v>109</v>
      </c>
      <c r="AE3" s="19" t="s">
        <v>106</v>
      </c>
      <c r="AF3" s="19" t="s">
        <v>107</v>
      </c>
      <c r="AG3" s="19" t="s">
        <v>93</v>
      </c>
      <c r="AJ3" s="20" t="s">
        <v>105</v>
      </c>
      <c r="AK3" s="19" t="s">
        <v>91</v>
      </c>
      <c r="AL3" s="19" t="s">
        <v>92</v>
      </c>
      <c r="AM3" s="19" t="s">
        <v>108</v>
      </c>
      <c r="AN3" s="19" t="s">
        <v>109</v>
      </c>
      <c r="AO3" s="19" t="s">
        <v>106</v>
      </c>
      <c r="AP3" s="19" t="s">
        <v>107</v>
      </c>
      <c r="AQ3" s="19" t="s">
        <v>93</v>
      </c>
      <c r="AR3" s="19" t="s">
        <v>110</v>
      </c>
    </row>
    <row r="4" spans="1:44" ht="12.75">
      <c r="A4" s="9">
        <v>1983</v>
      </c>
      <c r="B4">
        <v>77</v>
      </c>
      <c r="C4">
        <v>0</v>
      </c>
      <c r="D4">
        <v>0</v>
      </c>
      <c r="E4">
        <v>0</v>
      </c>
      <c r="F4">
        <v>3</v>
      </c>
      <c r="H4" s="2">
        <f>SUM(B4:G4)</f>
        <v>80</v>
      </c>
      <c r="J4" s="9">
        <v>1983</v>
      </c>
      <c r="K4" s="2">
        <f>B4</f>
        <v>77</v>
      </c>
      <c r="L4" s="2">
        <f>C4</f>
        <v>0</v>
      </c>
      <c r="M4" s="2">
        <f aca="true" t="shared" si="1" ref="M4:M21">N4-K4-L4</f>
        <v>3</v>
      </c>
      <c r="N4" s="2">
        <f>H4</f>
        <v>80</v>
      </c>
      <c r="P4" s="9">
        <f aca="true" t="shared" si="2" ref="P4:P21">A4</f>
        <v>1983</v>
      </c>
      <c r="Q4" s="7">
        <f aca="true" t="shared" si="3" ref="Q4:W7">(B4/$H4)*100</f>
        <v>96.25</v>
      </c>
      <c r="R4" s="7">
        <f t="shared" si="3"/>
        <v>0</v>
      </c>
      <c r="S4" s="7">
        <f t="shared" si="3"/>
        <v>0</v>
      </c>
      <c r="T4" s="7">
        <f t="shared" si="3"/>
        <v>0</v>
      </c>
      <c r="U4" s="7">
        <f t="shared" si="3"/>
        <v>3.75</v>
      </c>
      <c r="V4" s="7">
        <f t="shared" si="3"/>
        <v>0</v>
      </c>
      <c r="W4" s="7">
        <f t="shared" si="3"/>
        <v>100</v>
      </c>
      <c r="Z4" s="9">
        <v>1983</v>
      </c>
      <c r="AA4">
        <v>939719</v>
      </c>
      <c r="AB4">
        <v>4738</v>
      </c>
      <c r="AC4">
        <v>1588</v>
      </c>
      <c r="AD4">
        <v>5031</v>
      </c>
      <c r="AE4">
        <v>7047</v>
      </c>
      <c r="AG4">
        <f>SUM(AA4:AE4)</f>
        <v>958123</v>
      </c>
      <c r="AJ4" s="9">
        <v>1983</v>
      </c>
      <c r="AK4" s="1">
        <f aca="true" t="shared" si="4" ref="AK4:AO7">(B4/AA4)*100000</f>
        <v>8.193938826393847</v>
      </c>
      <c r="AL4" s="1">
        <f t="shared" si="4"/>
        <v>0</v>
      </c>
      <c r="AM4" s="1">
        <f t="shared" si="4"/>
        <v>0</v>
      </c>
      <c r="AN4" s="1">
        <f t="shared" si="4"/>
        <v>0</v>
      </c>
      <c r="AO4" s="1">
        <f t="shared" si="4"/>
        <v>42.57130693912303</v>
      </c>
      <c r="AP4" s="1"/>
      <c r="AQ4" s="1">
        <f>(H4/AG4)*100000</f>
        <v>8.34965865551709</v>
      </c>
      <c r="AR4" s="1">
        <f>(SUM(D4:F4)/SUM(AC4:AE4))*100000</f>
        <v>21.952290355627103</v>
      </c>
    </row>
    <row r="5" spans="1:44" ht="12.75">
      <c r="A5" s="9">
        <v>1984</v>
      </c>
      <c r="B5">
        <v>199</v>
      </c>
      <c r="C5">
        <v>6</v>
      </c>
      <c r="D5">
        <v>2</v>
      </c>
      <c r="E5">
        <v>0</v>
      </c>
      <c r="F5">
        <v>1</v>
      </c>
      <c r="H5" s="2">
        <f aca="true" t="shared" si="5" ref="H5:H21">SUM(B5:G5)</f>
        <v>208</v>
      </c>
      <c r="J5" s="9">
        <v>1984</v>
      </c>
      <c r="K5" s="2">
        <f aca="true" t="shared" si="6" ref="K5:L21">B5</f>
        <v>199</v>
      </c>
      <c r="L5" s="2">
        <f t="shared" si="6"/>
        <v>6</v>
      </c>
      <c r="M5" s="2">
        <f t="shared" si="1"/>
        <v>3</v>
      </c>
      <c r="N5" s="2">
        <f aca="true" t="shared" si="7" ref="N5:N21">H5</f>
        <v>208</v>
      </c>
      <c r="P5" s="9">
        <f t="shared" si="2"/>
        <v>1984</v>
      </c>
      <c r="Q5" s="7">
        <f t="shared" si="3"/>
        <v>95.67307692307693</v>
      </c>
      <c r="R5" s="7">
        <f t="shared" si="3"/>
        <v>2.8846153846153846</v>
      </c>
      <c r="S5" s="7">
        <f t="shared" si="3"/>
        <v>0.9615384615384616</v>
      </c>
      <c r="T5" s="7">
        <f t="shared" si="3"/>
        <v>0</v>
      </c>
      <c r="U5" s="7">
        <f t="shared" si="3"/>
        <v>0.4807692307692308</v>
      </c>
      <c r="V5" s="7">
        <f t="shared" si="3"/>
        <v>0</v>
      </c>
      <c r="W5" s="7">
        <f t="shared" si="3"/>
        <v>100</v>
      </c>
      <c r="Z5" s="9">
        <v>1984</v>
      </c>
      <c r="AA5">
        <v>957036</v>
      </c>
      <c r="AB5">
        <v>5018</v>
      </c>
      <c r="AC5">
        <v>1663</v>
      </c>
      <c r="AD5">
        <v>5567</v>
      </c>
      <c r="AE5">
        <v>7579</v>
      </c>
      <c r="AG5">
        <f>SUM(AA5:AE5)</f>
        <v>976863</v>
      </c>
      <c r="AJ5" s="9">
        <v>1984</v>
      </c>
      <c r="AK5" s="1">
        <f t="shared" si="4"/>
        <v>20.793366184762117</v>
      </c>
      <c r="AL5" s="1">
        <f t="shared" si="4"/>
        <v>119.56954962136308</v>
      </c>
      <c r="AM5" s="1">
        <f t="shared" si="4"/>
        <v>120.26458208057727</v>
      </c>
      <c r="AN5" s="1">
        <f t="shared" si="4"/>
        <v>0</v>
      </c>
      <c r="AO5" s="1">
        <f t="shared" si="4"/>
        <v>13.194352816994325</v>
      </c>
      <c r="AP5" s="1"/>
      <c r="AQ5" s="1">
        <f>(H5/AG5)*100000</f>
        <v>21.29264799669964</v>
      </c>
      <c r="AR5" s="1">
        <f>(SUM(D5:F5)/SUM(AC5:AE5))*100000</f>
        <v>20.257951245864003</v>
      </c>
    </row>
    <row r="6" spans="1:44" ht="12.75">
      <c r="A6" s="9">
        <v>1985</v>
      </c>
      <c r="B6">
        <v>290</v>
      </c>
      <c r="C6">
        <v>8</v>
      </c>
      <c r="D6">
        <v>0</v>
      </c>
      <c r="E6">
        <v>2</v>
      </c>
      <c r="F6">
        <v>6</v>
      </c>
      <c r="H6" s="2">
        <f t="shared" si="5"/>
        <v>306</v>
      </c>
      <c r="J6" s="9">
        <v>1985</v>
      </c>
      <c r="K6" s="2">
        <f t="shared" si="6"/>
        <v>290</v>
      </c>
      <c r="L6" s="2">
        <f t="shared" si="6"/>
        <v>8</v>
      </c>
      <c r="M6" s="2">
        <f t="shared" si="1"/>
        <v>8</v>
      </c>
      <c r="N6" s="2">
        <f t="shared" si="7"/>
        <v>306</v>
      </c>
      <c r="P6" s="9">
        <f t="shared" si="2"/>
        <v>1985</v>
      </c>
      <c r="Q6" s="7">
        <f t="shared" si="3"/>
        <v>94.77124183006535</v>
      </c>
      <c r="R6" s="7">
        <f t="shared" si="3"/>
        <v>2.6143790849673203</v>
      </c>
      <c r="S6" s="7">
        <f t="shared" si="3"/>
        <v>0</v>
      </c>
      <c r="T6" s="7">
        <f t="shared" si="3"/>
        <v>0.6535947712418301</v>
      </c>
      <c r="U6" s="7">
        <f t="shared" si="3"/>
        <v>1.9607843137254901</v>
      </c>
      <c r="V6" s="7">
        <f t="shared" si="3"/>
        <v>0</v>
      </c>
      <c r="W6" s="7">
        <f t="shared" si="3"/>
        <v>100</v>
      </c>
      <c r="Z6" s="9">
        <v>1985</v>
      </c>
      <c r="AA6">
        <v>975405</v>
      </c>
      <c r="AB6">
        <v>5334</v>
      </c>
      <c r="AC6">
        <v>1748</v>
      </c>
      <c r="AD6">
        <v>6149</v>
      </c>
      <c r="AE6">
        <v>8121</v>
      </c>
      <c r="AG6">
        <f>SUM(AA6:AE6)</f>
        <v>996757</v>
      </c>
      <c r="AJ6" s="9">
        <v>1985</v>
      </c>
      <c r="AK6" s="1">
        <f t="shared" si="4"/>
        <v>29.731239843962253</v>
      </c>
      <c r="AL6" s="1">
        <f t="shared" si="4"/>
        <v>149.98125234345707</v>
      </c>
      <c r="AM6" s="1">
        <f t="shared" si="4"/>
        <v>0</v>
      </c>
      <c r="AN6" s="1">
        <f t="shared" si="4"/>
        <v>32.52561392096276</v>
      </c>
      <c r="AO6" s="1">
        <f t="shared" si="4"/>
        <v>73.88252678241595</v>
      </c>
      <c r="AP6" s="1"/>
      <c r="AQ6" s="1">
        <f>(H6/AG6)*100000</f>
        <v>30.699558668762798</v>
      </c>
      <c r="AR6" s="1">
        <f>(SUM(D6:F6)/SUM(AC6:AE6))*100000</f>
        <v>49.9438132101386</v>
      </c>
    </row>
    <row r="7" spans="1:44" ht="12.75">
      <c r="A7" s="9">
        <v>1986</v>
      </c>
      <c r="B7">
        <v>313</v>
      </c>
      <c r="C7">
        <v>11</v>
      </c>
      <c r="D7">
        <v>5</v>
      </c>
      <c r="E7">
        <v>1</v>
      </c>
      <c r="F7">
        <v>9</v>
      </c>
      <c r="H7" s="2">
        <f t="shared" si="5"/>
        <v>339</v>
      </c>
      <c r="J7" s="9">
        <v>1986</v>
      </c>
      <c r="K7" s="2">
        <f t="shared" si="6"/>
        <v>313</v>
      </c>
      <c r="L7" s="2">
        <f t="shared" si="6"/>
        <v>11</v>
      </c>
      <c r="M7" s="2">
        <f t="shared" si="1"/>
        <v>15</v>
      </c>
      <c r="N7" s="2">
        <f t="shared" si="7"/>
        <v>339</v>
      </c>
      <c r="P7" s="9">
        <f t="shared" si="2"/>
        <v>1986</v>
      </c>
      <c r="Q7" s="7">
        <f t="shared" si="3"/>
        <v>92.33038348082596</v>
      </c>
      <c r="R7" s="7">
        <f t="shared" si="3"/>
        <v>3.2448377581120944</v>
      </c>
      <c r="S7" s="7">
        <f t="shared" si="3"/>
        <v>1.4749262536873156</v>
      </c>
      <c r="T7" s="7">
        <f t="shared" si="3"/>
        <v>0.2949852507374631</v>
      </c>
      <c r="U7" s="7">
        <f t="shared" si="3"/>
        <v>2.6548672566371683</v>
      </c>
      <c r="V7" s="7">
        <f t="shared" si="3"/>
        <v>0</v>
      </c>
      <c r="W7" s="7">
        <f t="shared" si="3"/>
        <v>100</v>
      </c>
      <c r="Z7" s="9">
        <v>1986</v>
      </c>
      <c r="AA7">
        <v>1002029</v>
      </c>
      <c r="AB7">
        <v>5648</v>
      </c>
      <c r="AC7">
        <v>1824</v>
      </c>
      <c r="AD7">
        <v>6791</v>
      </c>
      <c r="AE7">
        <v>8764</v>
      </c>
      <c r="AG7">
        <f>SUM(AA7:AE7)</f>
        <v>1025056</v>
      </c>
      <c r="AJ7" s="9">
        <v>1986</v>
      </c>
      <c r="AK7" s="1">
        <f t="shared" si="4"/>
        <v>31.236620896201604</v>
      </c>
      <c r="AL7" s="1">
        <f t="shared" si="4"/>
        <v>194.75920679886684</v>
      </c>
      <c r="AM7" s="1">
        <f t="shared" si="4"/>
        <v>274.12280701754383</v>
      </c>
      <c r="AN7" s="1">
        <f t="shared" si="4"/>
        <v>14.725371815638345</v>
      </c>
      <c r="AO7" s="1">
        <f t="shared" si="4"/>
        <v>102.6928343222273</v>
      </c>
      <c r="AP7" s="1"/>
      <c r="AQ7" s="1">
        <f>(H7/AG7)*100000</f>
        <v>33.071363905971964</v>
      </c>
      <c r="AR7" s="1">
        <f>(SUM(D7:F7)/SUM(AC7:AE7))*100000</f>
        <v>86.31106507854307</v>
      </c>
    </row>
    <row r="8" spans="1:44" ht="12.75">
      <c r="A8" s="9">
        <v>1987</v>
      </c>
      <c r="B8">
        <v>327</v>
      </c>
      <c r="C8">
        <v>9</v>
      </c>
      <c r="D8">
        <v>3</v>
      </c>
      <c r="E8">
        <v>0</v>
      </c>
      <c r="F8">
        <v>7</v>
      </c>
      <c r="H8" s="2">
        <f t="shared" si="5"/>
        <v>346</v>
      </c>
      <c r="J8" s="9">
        <v>1987</v>
      </c>
      <c r="K8" s="2">
        <f t="shared" si="6"/>
        <v>327</v>
      </c>
      <c r="L8" s="2">
        <f t="shared" si="6"/>
        <v>9</v>
      </c>
      <c r="M8" s="2">
        <f t="shared" si="1"/>
        <v>10</v>
      </c>
      <c r="N8" s="2">
        <f t="shared" si="7"/>
        <v>346</v>
      </c>
      <c r="P8" s="9">
        <f t="shared" si="2"/>
        <v>1987</v>
      </c>
      <c r="Q8" s="7">
        <f aca="true" t="shared" si="8" ref="Q8:Q21">(B8/$H8)*100</f>
        <v>94.50867052023122</v>
      </c>
      <c r="R8" s="7">
        <f aca="true" t="shared" si="9" ref="R8:W19">(C8/$H8)*100</f>
        <v>2.601156069364162</v>
      </c>
      <c r="S8" s="7">
        <f t="shared" si="9"/>
        <v>0.8670520231213872</v>
      </c>
      <c r="T8" s="7">
        <f t="shared" si="9"/>
        <v>0</v>
      </c>
      <c r="U8" s="7">
        <f t="shared" si="9"/>
        <v>2.023121387283237</v>
      </c>
      <c r="V8" s="7">
        <f t="shared" si="9"/>
        <v>0</v>
      </c>
      <c r="W8" s="7">
        <f t="shared" si="9"/>
        <v>100</v>
      </c>
      <c r="Z8" s="9">
        <v>1987</v>
      </c>
      <c r="AA8">
        <v>1029502</v>
      </c>
      <c r="AB8">
        <v>5981</v>
      </c>
      <c r="AC8">
        <v>1901</v>
      </c>
      <c r="AD8">
        <v>7436</v>
      </c>
      <c r="AE8">
        <v>9463</v>
      </c>
      <c r="AG8">
        <f aca="true" t="shared" si="10" ref="AG8:AG20">SUM(AA8:AE8)</f>
        <v>1054283</v>
      </c>
      <c r="AJ8" s="9">
        <v>1987</v>
      </c>
      <c r="AK8" s="1">
        <f aca="true" t="shared" si="11" ref="AK8:AK20">(B8/AA8)*100000</f>
        <v>31.762930038018382</v>
      </c>
      <c r="AL8" s="1">
        <f aca="true" t="shared" si="12" ref="AL8:AO19">(C8/AB8)*100000</f>
        <v>150.47650894499247</v>
      </c>
      <c r="AM8" s="1">
        <f t="shared" si="12"/>
        <v>157.81167806417673</v>
      </c>
      <c r="AN8" s="1">
        <f t="shared" si="12"/>
        <v>0</v>
      </c>
      <c r="AO8" s="1">
        <f t="shared" si="12"/>
        <v>73.97231321990911</v>
      </c>
      <c r="AP8" s="1"/>
      <c r="AQ8" s="1">
        <f aca="true" t="shared" si="13" ref="AQ8:AQ20">(H8/AG8)*100000</f>
        <v>32.81851267638765</v>
      </c>
      <c r="AR8" s="1">
        <f aca="true" t="shared" si="14" ref="AR8:AR20">(SUM(D8:F8)/SUM(AC8:AE8))*100000</f>
        <v>53.19148936170213</v>
      </c>
    </row>
    <row r="9" spans="1:44" ht="12.75">
      <c r="A9" s="9">
        <v>1988</v>
      </c>
      <c r="B9">
        <v>407</v>
      </c>
      <c r="C9">
        <v>12</v>
      </c>
      <c r="D9">
        <v>3</v>
      </c>
      <c r="E9">
        <v>0</v>
      </c>
      <c r="F9">
        <v>13</v>
      </c>
      <c r="H9" s="2">
        <f t="shared" si="5"/>
        <v>435</v>
      </c>
      <c r="J9" s="9">
        <v>1988</v>
      </c>
      <c r="K9" s="2">
        <f t="shared" si="6"/>
        <v>407</v>
      </c>
      <c r="L9" s="2">
        <f t="shared" si="6"/>
        <v>12</v>
      </c>
      <c r="M9" s="2">
        <f t="shared" si="1"/>
        <v>16</v>
      </c>
      <c r="N9" s="2">
        <f t="shared" si="7"/>
        <v>435</v>
      </c>
      <c r="P9" s="9">
        <f t="shared" si="2"/>
        <v>1988</v>
      </c>
      <c r="Q9" s="7">
        <f t="shared" si="8"/>
        <v>93.5632183908046</v>
      </c>
      <c r="R9" s="7">
        <f t="shared" si="9"/>
        <v>2.7586206896551726</v>
      </c>
      <c r="S9" s="7">
        <f t="shared" si="9"/>
        <v>0.6896551724137931</v>
      </c>
      <c r="T9" s="7">
        <f t="shared" si="9"/>
        <v>0</v>
      </c>
      <c r="U9" s="7">
        <f t="shared" si="9"/>
        <v>2.9885057471264367</v>
      </c>
      <c r="V9" s="7">
        <f t="shared" si="9"/>
        <v>0</v>
      </c>
      <c r="W9" s="7">
        <f t="shared" si="9"/>
        <v>100</v>
      </c>
      <c r="Z9" s="9">
        <v>1988</v>
      </c>
      <c r="AA9">
        <v>1056018</v>
      </c>
      <c r="AB9">
        <v>6282</v>
      </c>
      <c r="AC9">
        <v>1969</v>
      </c>
      <c r="AD9">
        <v>8094</v>
      </c>
      <c r="AE9">
        <v>10213</v>
      </c>
      <c r="AG9">
        <f t="shared" si="10"/>
        <v>1082576</v>
      </c>
      <c r="AJ9" s="9">
        <v>1988</v>
      </c>
      <c r="AK9" s="1">
        <f t="shared" si="11"/>
        <v>38.54100971763739</v>
      </c>
      <c r="AL9" s="1">
        <f t="shared" si="12"/>
        <v>191.0219675262655</v>
      </c>
      <c r="AM9" s="1">
        <f t="shared" si="12"/>
        <v>152.36160487557137</v>
      </c>
      <c r="AN9" s="1">
        <f t="shared" si="12"/>
        <v>0</v>
      </c>
      <c r="AO9" s="1">
        <f t="shared" si="12"/>
        <v>127.28874963282091</v>
      </c>
      <c r="AP9" s="1"/>
      <c r="AQ9" s="1">
        <f t="shared" si="13"/>
        <v>40.181936418320745</v>
      </c>
      <c r="AR9" s="1">
        <f t="shared" si="14"/>
        <v>78.9110278161373</v>
      </c>
    </row>
    <row r="10" spans="1:44" ht="12.75">
      <c r="A10" s="9">
        <v>1989</v>
      </c>
      <c r="B10">
        <v>458</v>
      </c>
      <c r="C10">
        <v>21</v>
      </c>
      <c r="D10">
        <v>2</v>
      </c>
      <c r="E10">
        <v>2</v>
      </c>
      <c r="F10">
        <v>25</v>
      </c>
      <c r="H10" s="2">
        <f t="shared" si="5"/>
        <v>508</v>
      </c>
      <c r="J10" s="9">
        <v>1989</v>
      </c>
      <c r="K10" s="2">
        <f t="shared" si="6"/>
        <v>458</v>
      </c>
      <c r="L10" s="2">
        <f t="shared" si="6"/>
        <v>21</v>
      </c>
      <c r="M10" s="2">
        <f t="shared" si="1"/>
        <v>29</v>
      </c>
      <c r="N10" s="2">
        <f t="shared" si="7"/>
        <v>508</v>
      </c>
      <c r="P10" s="9">
        <f t="shared" si="2"/>
        <v>1989</v>
      </c>
      <c r="Q10" s="7">
        <f t="shared" si="8"/>
        <v>90.15748031496062</v>
      </c>
      <c r="R10" s="7">
        <f t="shared" si="9"/>
        <v>4.133858267716536</v>
      </c>
      <c r="S10" s="7">
        <f t="shared" si="9"/>
        <v>0.39370078740157477</v>
      </c>
      <c r="T10" s="7">
        <f t="shared" si="9"/>
        <v>0.39370078740157477</v>
      </c>
      <c r="U10" s="7">
        <f t="shared" si="9"/>
        <v>4.921259842519685</v>
      </c>
      <c r="V10" s="7">
        <f t="shared" si="9"/>
        <v>0</v>
      </c>
      <c r="W10" s="7">
        <f t="shared" si="9"/>
        <v>100</v>
      </c>
      <c r="Z10" s="9">
        <v>1989</v>
      </c>
      <c r="AA10">
        <v>1076205</v>
      </c>
      <c r="AB10">
        <v>6599</v>
      </c>
      <c r="AC10">
        <v>2031</v>
      </c>
      <c r="AD10">
        <v>8776</v>
      </c>
      <c r="AE10">
        <v>10913</v>
      </c>
      <c r="AG10">
        <f t="shared" si="10"/>
        <v>1104524</v>
      </c>
      <c r="AJ10" s="9">
        <v>1989</v>
      </c>
      <c r="AK10" s="1">
        <f t="shared" si="11"/>
        <v>42.55694779340367</v>
      </c>
      <c r="AL10" s="1">
        <f t="shared" si="12"/>
        <v>318.23003485376574</v>
      </c>
      <c r="AM10" s="1">
        <f t="shared" si="12"/>
        <v>98.47365829640572</v>
      </c>
      <c r="AN10" s="1">
        <f t="shared" si="12"/>
        <v>22.789425706472198</v>
      </c>
      <c r="AO10" s="1">
        <f t="shared" si="12"/>
        <v>229.08457802620728</v>
      </c>
      <c r="AP10" s="1"/>
      <c r="AQ10" s="1">
        <f t="shared" si="13"/>
        <v>45.99266290275268</v>
      </c>
      <c r="AR10" s="1">
        <f t="shared" si="14"/>
        <v>133.51749539594843</v>
      </c>
    </row>
    <row r="11" spans="1:44" ht="12.75">
      <c r="A11" s="9">
        <v>1990</v>
      </c>
      <c r="B11">
        <v>477</v>
      </c>
      <c r="C11">
        <v>27</v>
      </c>
      <c r="D11">
        <v>0</v>
      </c>
      <c r="E11">
        <v>1</v>
      </c>
      <c r="F11">
        <v>40</v>
      </c>
      <c r="H11" s="2">
        <f t="shared" si="5"/>
        <v>545</v>
      </c>
      <c r="J11" s="9">
        <v>1990</v>
      </c>
      <c r="K11" s="2">
        <f t="shared" si="6"/>
        <v>477</v>
      </c>
      <c r="L11" s="2">
        <f t="shared" si="6"/>
        <v>27</v>
      </c>
      <c r="M11" s="2">
        <f t="shared" si="1"/>
        <v>41</v>
      </c>
      <c r="N11" s="2">
        <f t="shared" si="7"/>
        <v>545</v>
      </c>
      <c r="P11" s="9">
        <f t="shared" si="2"/>
        <v>1990</v>
      </c>
      <c r="Q11" s="7">
        <f t="shared" si="8"/>
        <v>87.5229357798165</v>
      </c>
      <c r="R11" s="7">
        <f t="shared" si="9"/>
        <v>4.954128440366973</v>
      </c>
      <c r="S11" s="7">
        <f t="shared" si="9"/>
        <v>0</v>
      </c>
      <c r="T11" s="7">
        <f t="shared" si="9"/>
        <v>0.1834862385321101</v>
      </c>
      <c r="U11" s="7">
        <f t="shared" si="9"/>
        <v>7.339449541284404</v>
      </c>
      <c r="V11" s="7">
        <f t="shared" si="9"/>
        <v>0</v>
      </c>
      <c r="W11" s="7">
        <f t="shared" si="9"/>
        <v>100</v>
      </c>
      <c r="Z11" s="9">
        <v>1990</v>
      </c>
      <c r="AA11">
        <v>1082272</v>
      </c>
      <c r="AB11">
        <v>6783</v>
      </c>
      <c r="AC11">
        <v>2050</v>
      </c>
      <c r="AD11">
        <v>9321</v>
      </c>
      <c r="AE11">
        <v>11405</v>
      </c>
      <c r="AG11">
        <f t="shared" si="10"/>
        <v>1111831</v>
      </c>
      <c r="AJ11" s="9">
        <v>1990</v>
      </c>
      <c r="AK11" s="1">
        <f t="shared" si="11"/>
        <v>44.07394813873038</v>
      </c>
      <c r="AL11" s="1">
        <f t="shared" si="12"/>
        <v>398.05395842547546</v>
      </c>
      <c r="AM11" s="1">
        <f t="shared" si="12"/>
        <v>0</v>
      </c>
      <c r="AN11" s="1">
        <f t="shared" si="12"/>
        <v>10.7284626113078</v>
      </c>
      <c r="AO11" s="1">
        <f t="shared" si="12"/>
        <v>350.72336694432266</v>
      </c>
      <c r="AP11" s="1"/>
      <c r="AQ11" s="1">
        <f t="shared" si="13"/>
        <v>49.01824108160323</v>
      </c>
      <c r="AR11" s="1">
        <f t="shared" si="14"/>
        <v>180.01404987706357</v>
      </c>
    </row>
    <row r="12" spans="1:44" ht="12.75">
      <c r="A12" s="9">
        <v>1991</v>
      </c>
      <c r="B12">
        <v>566</v>
      </c>
      <c r="C12">
        <v>21</v>
      </c>
      <c r="D12">
        <v>3</v>
      </c>
      <c r="E12">
        <v>3</v>
      </c>
      <c r="F12">
        <v>60</v>
      </c>
      <c r="H12" s="2">
        <f t="shared" si="5"/>
        <v>653</v>
      </c>
      <c r="J12" s="9">
        <v>1991</v>
      </c>
      <c r="K12" s="2">
        <f t="shared" si="6"/>
        <v>566</v>
      </c>
      <c r="L12" s="2">
        <f t="shared" si="6"/>
        <v>21</v>
      </c>
      <c r="M12" s="2">
        <f t="shared" si="1"/>
        <v>66</v>
      </c>
      <c r="N12" s="2">
        <f t="shared" si="7"/>
        <v>653</v>
      </c>
      <c r="P12" s="9">
        <f t="shared" si="2"/>
        <v>1991</v>
      </c>
      <c r="Q12" s="7">
        <f t="shared" si="8"/>
        <v>86.67687595712098</v>
      </c>
      <c r="R12" s="7">
        <f t="shared" si="9"/>
        <v>3.215926493108729</v>
      </c>
      <c r="S12" s="7">
        <f t="shared" si="9"/>
        <v>0.45941807044410415</v>
      </c>
      <c r="T12" s="7">
        <f t="shared" si="9"/>
        <v>0.45941807044410415</v>
      </c>
      <c r="U12" s="7">
        <f t="shared" si="9"/>
        <v>9.188361408882082</v>
      </c>
      <c r="V12" s="7">
        <f t="shared" si="9"/>
        <v>0</v>
      </c>
      <c r="W12" s="7">
        <f t="shared" si="9"/>
        <v>100</v>
      </c>
      <c r="Z12" s="9">
        <v>1991</v>
      </c>
      <c r="AA12">
        <v>1077996</v>
      </c>
      <c r="AB12">
        <v>6061</v>
      </c>
      <c r="AC12">
        <v>1996</v>
      </c>
      <c r="AD12">
        <v>9467</v>
      </c>
      <c r="AE12">
        <v>11535</v>
      </c>
      <c r="AG12">
        <f t="shared" si="10"/>
        <v>1107055</v>
      </c>
      <c r="AJ12" s="9">
        <v>1991</v>
      </c>
      <c r="AK12" s="1">
        <f t="shared" si="11"/>
        <v>52.5048330420521</v>
      </c>
      <c r="AL12" s="1">
        <f t="shared" si="12"/>
        <v>346.4774789638673</v>
      </c>
      <c r="AM12" s="1">
        <f t="shared" si="12"/>
        <v>150.3006012024048</v>
      </c>
      <c r="AN12" s="1">
        <f t="shared" si="12"/>
        <v>31.689025034329774</v>
      </c>
      <c r="AO12" s="1">
        <f t="shared" si="12"/>
        <v>520.1560468140442</v>
      </c>
      <c r="AP12" s="1"/>
      <c r="AQ12" s="1">
        <f t="shared" si="13"/>
        <v>58.98532593231592</v>
      </c>
      <c r="AR12" s="1">
        <f t="shared" si="14"/>
        <v>286.98147665014346</v>
      </c>
    </row>
    <row r="13" spans="1:44" ht="12.75">
      <c r="A13" s="9">
        <v>1992</v>
      </c>
      <c r="B13">
        <v>621</v>
      </c>
      <c r="C13">
        <v>12</v>
      </c>
      <c r="D13">
        <v>0</v>
      </c>
      <c r="E13">
        <v>6</v>
      </c>
      <c r="F13">
        <v>90</v>
      </c>
      <c r="H13" s="2">
        <f t="shared" si="5"/>
        <v>729</v>
      </c>
      <c r="J13" s="9">
        <v>1992</v>
      </c>
      <c r="K13" s="2">
        <f t="shared" si="6"/>
        <v>621</v>
      </c>
      <c r="L13" s="2">
        <f t="shared" si="6"/>
        <v>12</v>
      </c>
      <c r="M13" s="2">
        <f t="shared" si="1"/>
        <v>96</v>
      </c>
      <c r="N13" s="2">
        <f t="shared" si="7"/>
        <v>729</v>
      </c>
      <c r="P13" s="9">
        <f t="shared" si="2"/>
        <v>1992</v>
      </c>
      <c r="Q13" s="7">
        <f t="shared" si="8"/>
        <v>85.18518518518519</v>
      </c>
      <c r="R13" s="7">
        <f t="shared" si="9"/>
        <v>1.646090534979424</v>
      </c>
      <c r="S13" s="7">
        <f t="shared" si="9"/>
        <v>0</v>
      </c>
      <c r="T13" s="7">
        <f t="shared" si="9"/>
        <v>0.823045267489712</v>
      </c>
      <c r="U13" s="7">
        <f t="shared" si="9"/>
        <v>12.345679012345679</v>
      </c>
      <c r="V13" s="7">
        <f t="shared" si="9"/>
        <v>0</v>
      </c>
      <c r="W13" s="7">
        <f t="shared" si="9"/>
        <v>100</v>
      </c>
      <c r="Z13" s="9">
        <v>1992</v>
      </c>
      <c r="AA13">
        <v>1082659</v>
      </c>
      <c r="AB13">
        <v>6137</v>
      </c>
      <c r="AC13">
        <v>1999</v>
      </c>
      <c r="AD13">
        <v>9955</v>
      </c>
      <c r="AE13">
        <v>12016</v>
      </c>
      <c r="AG13">
        <f t="shared" si="10"/>
        <v>1112766</v>
      </c>
      <c r="AJ13" s="9">
        <v>1992</v>
      </c>
      <c r="AK13" s="1">
        <f t="shared" si="11"/>
        <v>57.358780557867256</v>
      </c>
      <c r="AL13" s="1">
        <f t="shared" si="12"/>
        <v>195.5352778230406</v>
      </c>
      <c r="AM13" s="1">
        <f t="shared" si="12"/>
        <v>0</v>
      </c>
      <c r="AN13" s="1">
        <f t="shared" si="12"/>
        <v>60.27122049221497</v>
      </c>
      <c r="AO13" s="1">
        <f t="shared" si="12"/>
        <v>749.0013315579228</v>
      </c>
      <c r="AP13" s="1"/>
      <c r="AQ13" s="1">
        <f t="shared" si="13"/>
        <v>65.51242579302387</v>
      </c>
      <c r="AR13" s="1">
        <f t="shared" si="14"/>
        <v>400.50062578222776</v>
      </c>
    </row>
    <row r="14" spans="1:44" ht="12.75">
      <c r="A14" s="9">
        <v>1993</v>
      </c>
      <c r="B14">
        <v>710</v>
      </c>
      <c r="C14">
        <v>31</v>
      </c>
      <c r="D14">
        <v>0</v>
      </c>
      <c r="E14">
        <v>3</v>
      </c>
      <c r="F14">
        <v>97</v>
      </c>
      <c r="H14" s="2">
        <f t="shared" si="5"/>
        <v>841</v>
      </c>
      <c r="J14" s="9">
        <v>1993</v>
      </c>
      <c r="K14" s="2">
        <f t="shared" si="6"/>
        <v>710</v>
      </c>
      <c r="L14" s="2">
        <f t="shared" si="6"/>
        <v>31</v>
      </c>
      <c r="M14" s="2">
        <f t="shared" si="1"/>
        <v>100</v>
      </c>
      <c r="N14" s="2">
        <f t="shared" si="7"/>
        <v>841</v>
      </c>
      <c r="P14" s="9">
        <f t="shared" si="2"/>
        <v>1993</v>
      </c>
      <c r="Q14" s="7">
        <f t="shared" si="8"/>
        <v>84.42330558858502</v>
      </c>
      <c r="R14" s="7">
        <f t="shared" si="9"/>
        <v>3.686087990487515</v>
      </c>
      <c r="S14" s="7">
        <f t="shared" si="9"/>
        <v>0</v>
      </c>
      <c r="T14" s="7">
        <f t="shared" si="9"/>
        <v>0.356718192627824</v>
      </c>
      <c r="U14" s="7">
        <f t="shared" si="9"/>
        <v>11.533888228299643</v>
      </c>
      <c r="V14" s="7">
        <f t="shared" si="9"/>
        <v>0</v>
      </c>
      <c r="W14" s="7">
        <f t="shared" si="9"/>
        <v>100</v>
      </c>
      <c r="Z14" s="9">
        <v>1993</v>
      </c>
      <c r="AA14" s="2">
        <v>1090195</v>
      </c>
      <c r="AB14">
        <v>6167</v>
      </c>
      <c r="AC14" s="2">
        <v>1947</v>
      </c>
      <c r="AD14" s="2">
        <v>10593</v>
      </c>
      <c r="AE14">
        <v>13289</v>
      </c>
      <c r="AG14">
        <f t="shared" si="10"/>
        <v>1122191</v>
      </c>
      <c r="AJ14" s="9">
        <v>1993</v>
      </c>
      <c r="AK14" s="1">
        <f t="shared" si="11"/>
        <v>65.12596370374108</v>
      </c>
      <c r="AL14" s="1">
        <f t="shared" si="12"/>
        <v>502.6755310523755</v>
      </c>
      <c r="AM14" s="1">
        <f t="shared" si="12"/>
        <v>0</v>
      </c>
      <c r="AN14" s="1">
        <f t="shared" si="12"/>
        <v>28.32058906825262</v>
      </c>
      <c r="AO14" s="1">
        <f t="shared" si="12"/>
        <v>729.92700729927</v>
      </c>
      <c r="AP14" s="1"/>
      <c r="AQ14" s="1">
        <f t="shared" si="13"/>
        <v>74.94267909829966</v>
      </c>
      <c r="AR14" s="1">
        <f t="shared" si="14"/>
        <v>387.1617174493786</v>
      </c>
    </row>
    <row r="15" spans="1:44" ht="12.75">
      <c r="A15" s="9">
        <v>1994</v>
      </c>
      <c r="B15">
        <v>832</v>
      </c>
      <c r="C15">
        <v>35</v>
      </c>
      <c r="D15">
        <v>4</v>
      </c>
      <c r="E15">
        <v>5</v>
      </c>
      <c r="F15">
        <v>62</v>
      </c>
      <c r="H15" s="2">
        <f t="shared" si="5"/>
        <v>938</v>
      </c>
      <c r="J15" s="9">
        <v>1994</v>
      </c>
      <c r="K15" s="2">
        <f t="shared" si="6"/>
        <v>832</v>
      </c>
      <c r="L15" s="2">
        <f t="shared" si="6"/>
        <v>35</v>
      </c>
      <c r="M15" s="2">
        <f t="shared" si="1"/>
        <v>71</v>
      </c>
      <c r="N15" s="2">
        <f t="shared" si="7"/>
        <v>938</v>
      </c>
      <c r="P15" s="9">
        <f t="shared" si="2"/>
        <v>1994</v>
      </c>
      <c r="Q15" s="7">
        <f t="shared" si="8"/>
        <v>88.69936034115139</v>
      </c>
      <c r="R15" s="7">
        <f t="shared" si="9"/>
        <v>3.731343283582089</v>
      </c>
      <c r="S15" s="7">
        <f t="shared" si="9"/>
        <v>0.42643923240938164</v>
      </c>
      <c r="T15" s="7">
        <f t="shared" si="9"/>
        <v>0.5330490405117271</v>
      </c>
      <c r="U15" s="7">
        <f t="shared" si="9"/>
        <v>6.609808102345416</v>
      </c>
      <c r="V15" s="7">
        <f t="shared" si="9"/>
        <v>0</v>
      </c>
      <c r="W15" s="7">
        <f t="shared" si="9"/>
        <v>100</v>
      </c>
      <c r="Z15" s="9">
        <v>1994</v>
      </c>
      <c r="AA15">
        <v>1099649</v>
      </c>
      <c r="AB15">
        <v>6543</v>
      </c>
      <c r="AC15">
        <v>1964</v>
      </c>
      <c r="AD15">
        <v>10618</v>
      </c>
      <c r="AE15">
        <v>14280</v>
      </c>
      <c r="AG15">
        <f t="shared" si="10"/>
        <v>1133054</v>
      </c>
      <c r="AJ15" s="9">
        <v>1994</v>
      </c>
      <c r="AK15" s="1">
        <f t="shared" si="11"/>
        <v>75.66050621607441</v>
      </c>
      <c r="AL15" s="1">
        <f t="shared" si="12"/>
        <v>534.9228182790769</v>
      </c>
      <c r="AM15" s="1">
        <f t="shared" si="12"/>
        <v>203.66598778004072</v>
      </c>
      <c r="AN15" s="1">
        <f t="shared" si="12"/>
        <v>47.08984742889433</v>
      </c>
      <c r="AO15" s="1">
        <f t="shared" si="12"/>
        <v>434.17366946778714</v>
      </c>
      <c r="AP15" s="1"/>
      <c r="AQ15" s="1">
        <f t="shared" si="13"/>
        <v>82.78510997710612</v>
      </c>
      <c r="AR15" s="1">
        <f t="shared" si="14"/>
        <v>264.31390067753705</v>
      </c>
    </row>
    <row r="16" spans="1:44" ht="12.75">
      <c r="A16" s="9">
        <v>1995</v>
      </c>
      <c r="B16">
        <v>766</v>
      </c>
      <c r="C16">
        <v>34</v>
      </c>
      <c r="D16">
        <v>1</v>
      </c>
      <c r="E16">
        <v>5</v>
      </c>
      <c r="F16">
        <v>62</v>
      </c>
      <c r="H16" s="2">
        <f t="shared" si="5"/>
        <v>868</v>
      </c>
      <c r="J16" s="9">
        <v>1995</v>
      </c>
      <c r="K16" s="2">
        <f t="shared" si="6"/>
        <v>766</v>
      </c>
      <c r="L16" s="2">
        <f t="shared" si="6"/>
        <v>34</v>
      </c>
      <c r="M16" s="2">
        <f t="shared" si="1"/>
        <v>68</v>
      </c>
      <c r="N16" s="2">
        <f t="shared" si="7"/>
        <v>868</v>
      </c>
      <c r="P16" s="9">
        <f t="shared" si="2"/>
        <v>1995</v>
      </c>
      <c r="Q16" s="7">
        <f t="shared" si="8"/>
        <v>88.24884792626729</v>
      </c>
      <c r="R16" s="7">
        <f t="shared" si="9"/>
        <v>3.9170506912442393</v>
      </c>
      <c r="S16" s="7">
        <f t="shared" si="9"/>
        <v>0.1152073732718894</v>
      </c>
      <c r="T16" s="7">
        <f t="shared" si="9"/>
        <v>0.5760368663594471</v>
      </c>
      <c r="U16" s="7">
        <f t="shared" si="9"/>
        <v>7.142857142857142</v>
      </c>
      <c r="V16" s="7">
        <f t="shared" si="9"/>
        <v>0</v>
      </c>
      <c r="W16" s="7">
        <f t="shared" si="9"/>
        <v>100</v>
      </c>
      <c r="Z16" s="9">
        <v>1995</v>
      </c>
      <c r="AA16">
        <v>1110546</v>
      </c>
      <c r="AB16">
        <v>6665</v>
      </c>
      <c r="AC16">
        <v>2040</v>
      </c>
      <c r="AD16">
        <v>11527</v>
      </c>
      <c r="AE16">
        <v>14826</v>
      </c>
      <c r="AG16">
        <f t="shared" si="10"/>
        <v>1145604</v>
      </c>
      <c r="AJ16" s="9">
        <v>1995</v>
      </c>
      <c r="AK16" s="1">
        <f t="shared" si="11"/>
        <v>68.97508072605727</v>
      </c>
      <c r="AL16" s="1">
        <f t="shared" si="12"/>
        <v>510.12753188297074</v>
      </c>
      <c r="AM16" s="1">
        <f t="shared" si="12"/>
        <v>49.01960784313725</v>
      </c>
      <c r="AN16" s="1">
        <f t="shared" si="12"/>
        <v>43.37642057777392</v>
      </c>
      <c r="AO16" s="1">
        <f t="shared" si="12"/>
        <v>418.18427087548895</v>
      </c>
      <c r="AP16" s="1"/>
      <c r="AQ16" s="1">
        <f t="shared" si="13"/>
        <v>75.76789187188592</v>
      </c>
      <c r="AR16" s="1">
        <f t="shared" si="14"/>
        <v>239.4956503363505</v>
      </c>
    </row>
    <row r="17" spans="1:44" ht="12.75">
      <c r="A17" s="9">
        <v>1996</v>
      </c>
      <c r="B17">
        <v>680</v>
      </c>
      <c r="C17">
        <v>28</v>
      </c>
      <c r="D17">
        <v>0</v>
      </c>
      <c r="E17">
        <v>5</v>
      </c>
      <c r="F17">
        <v>48</v>
      </c>
      <c r="H17" s="2">
        <f t="shared" si="5"/>
        <v>761</v>
      </c>
      <c r="J17" s="9">
        <v>1996</v>
      </c>
      <c r="K17" s="2">
        <f t="shared" si="6"/>
        <v>680</v>
      </c>
      <c r="L17" s="2">
        <f t="shared" si="6"/>
        <v>28</v>
      </c>
      <c r="M17" s="2">
        <f t="shared" si="1"/>
        <v>53</v>
      </c>
      <c r="N17" s="2">
        <f t="shared" si="7"/>
        <v>761</v>
      </c>
      <c r="P17" s="9">
        <f t="shared" si="2"/>
        <v>1996</v>
      </c>
      <c r="Q17" s="7">
        <f t="shared" si="8"/>
        <v>89.35611038107753</v>
      </c>
      <c r="R17" s="7">
        <f t="shared" si="9"/>
        <v>3.679369250985545</v>
      </c>
      <c r="S17" s="7">
        <f t="shared" si="9"/>
        <v>0</v>
      </c>
      <c r="T17" s="7">
        <f t="shared" si="9"/>
        <v>0.657030223390276</v>
      </c>
      <c r="U17" s="7">
        <f t="shared" si="9"/>
        <v>6.307490144546649</v>
      </c>
      <c r="V17" s="7">
        <f t="shared" si="9"/>
        <v>0</v>
      </c>
      <c r="W17" s="7">
        <f t="shared" si="9"/>
        <v>100</v>
      </c>
      <c r="Z17" s="9">
        <v>1996</v>
      </c>
      <c r="AA17">
        <v>1123245</v>
      </c>
      <c r="AB17">
        <v>7068</v>
      </c>
      <c r="AC17">
        <v>2137</v>
      </c>
      <c r="AD17">
        <v>12506</v>
      </c>
      <c r="AE17">
        <v>15812</v>
      </c>
      <c r="AG17">
        <f t="shared" si="10"/>
        <v>1160768</v>
      </c>
      <c r="AJ17" s="9">
        <v>1996</v>
      </c>
      <c r="AK17" s="1">
        <f t="shared" si="11"/>
        <v>60.53888510520857</v>
      </c>
      <c r="AL17" s="1">
        <f t="shared" si="12"/>
        <v>396.15166949632146</v>
      </c>
      <c r="AM17" s="1">
        <f t="shared" si="12"/>
        <v>0</v>
      </c>
      <c r="AN17" s="1">
        <f t="shared" si="12"/>
        <v>39.980809211578446</v>
      </c>
      <c r="AO17" s="1">
        <f t="shared" si="12"/>
        <v>303.56691120667847</v>
      </c>
      <c r="AP17" s="1"/>
      <c r="AQ17" s="1">
        <f t="shared" si="13"/>
        <v>65.5600430060098</v>
      </c>
      <c r="AR17" s="1">
        <f t="shared" si="14"/>
        <v>174.02725332457723</v>
      </c>
    </row>
    <row r="18" spans="1:44" ht="12.75">
      <c r="A18" s="9">
        <v>1997</v>
      </c>
      <c r="B18">
        <v>796</v>
      </c>
      <c r="C18">
        <v>46</v>
      </c>
      <c r="D18">
        <v>2</v>
      </c>
      <c r="E18">
        <v>11</v>
      </c>
      <c r="F18">
        <v>56</v>
      </c>
      <c r="H18" s="2">
        <f t="shared" si="5"/>
        <v>911</v>
      </c>
      <c r="J18" s="9">
        <v>1997</v>
      </c>
      <c r="K18" s="2">
        <f t="shared" si="6"/>
        <v>796</v>
      </c>
      <c r="L18" s="2">
        <f t="shared" si="6"/>
        <v>46</v>
      </c>
      <c r="M18" s="2">
        <f t="shared" si="1"/>
        <v>69</v>
      </c>
      <c r="N18" s="2">
        <f t="shared" si="7"/>
        <v>911</v>
      </c>
      <c r="P18" s="9">
        <f t="shared" si="2"/>
        <v>1997</v>
      </c>
      <c r="Q18" s="7">
        <f t="shared" si="8"/>
        <v>87.37650933040615</v>
      </c>
      <c r="R18" s="7">
        <f t="shared" si="9"/>
        <v>5.049396267837541</v>
      </c>
      <c r="S18" s="7">
        <f t="shared" si="9"/>
        <v>0.21953896816684962</v>
      </c>
      <c r="T18" s="7">
        <f t="shared" si="9"/>
        <v>1.2074643249176729</v>
      </c>
      <c r="U18" s="7">
        <f t="shared" si="9"/>
        <v>6.147091108671789</v>
      </c>
      <c r="V18" s="7">
        <f t="shared" si="9"/>
        <v>0</v>
      </c>
      <c r="W18" s="7">
        <f t="shared" si="9"/>
        <v>100</v>
      </c>
      <c r="Z18" s="9">
        <v>1997</v>
      </c>
      <c r="AA18">
        <v>1133915</v>
      </c>
      <c r="AB18">
        <v>7233</v>
      </c>
      <c r="AC18">
        <v>2123</v>
      </c>
      <c r="AD18">
        <v>13074</v>
      </c>
      <c r="AE18">
        <v>16894</v>
      </c>
      <c r="AG18">
        <f t="shared" si="10"/>
        <v>1173239</v>
      </c>
      <c r="AJ18" s="9">
        <v>1997</v>
      </c>
      <c r="AK18" s="1">
        <f t="shared" si="11"/>
        <v>70.19926537703444</v>
      </c>
      <c r="AL18" s="1">
        <f t="shared" si="12"/>
        <v>635.9740080188027</v>
      </c>
      <c r="AM18" s="1">
        <f t="shared" si="12"/>
        <v>94.20631182289213</v>
      </c>
      <c r="AN18" s="1">
        <f t="shared" si="12"/>
        <v>84.13645403090102</v>
      </c>
      <c r="AO18" s="1">
        <f t="shared" si="12"/>
        <v>331.47863146679293</v>
      </c>
      <c r="AP18" s="1"/>
      <c r="AQ18" s="1">
        <f t="shared" si="13"/>
        <v>77.64828820044339</v>
      </c>
      <c r="AR18" s="1">
        <f t="shared" si="14"/>
        <v>215.01355520239318</v>
      </c>
    </row>
    <row r="19" spans="1:44" ht="12.75">
      <c r="A19" s="9">
        <v>1998</v>
      </c>
      <c r="B19">
        <v>756</v>
      </c>
      <c r="C19">
        <v>43</v>
      </c>
      <c r="D19">
        <v>5</v>
      </c>
      <c r="E19">
        <v>2</v>
      </c>
      <c r="F19">
        <v>60</v>
      </c>
      <c r="H19" s="2">
        <f t="shared" si="5"/>
        <v>866</v>
      </c>
      <c r="J19" s="9">
        <v>1998</v>
      </c>
      <c r="K19" s="2">
        <f t="shared" si="6"/>
        <v>756</v>
      </c>
      <c r="L19" s="2">
        <f t="shared" si="6"/>
        <v>43</v>
      </c>
      <c r="M19" s="2">
        <f t="shared" si="1"/>
        <v>67</v>
      </c>
      <c r="N19" s="2">
        <f t="shared" si="7"/>
        <v>866</v>
      </c>
      <c r="P19" s="9">
        <f t="shared" si="2"/>
        <v>1998</v>
      </c>
      <c r="Q19" s="7">
        <f t="shared" si="8"/>
        <v>87.29792147806005</v>
      </c>
      <c r="R19" s="7">
        <f t="shared" si="9"/>
        <v>4.965357967667437</v>
      </c>
      <c r="S19" s="7">
        <f t="shared" si="9"/>
        <v>0.5773672055427251</v>
      </c>
      <c r="T19" s="7">
        <f t="shared" si="9"/>
        <v>0.23094688221709006</v>
      </c>
      <c r="U19" s="7">
        <f t="shared" si="9"/>
        <v>6.928406466512701</v>
      </c>
      <c r="V19" s="7">
        <f t="shared" si="9"/>
        <v>0</v>
      </c>
      <c r="W19" s="7">
        <f t="shared" si="9"/>
        <v>100</v>
      </c>
      <c r="Z19" s="9">
        <v>1998</v>
      </c>
      <c r="AA19">
        <v>1144611</v>
      </c>
      <c r="AB19">
        <v>7256</v>
      </c>
      <c r="AC19">
        <v>2282</v>
      </c>
      <c r="AD19">
        <v>13745</v>
      </c>
      <c r="AE19">
        <v>17929</v>
      </c>
      <c r="AG19">
        <f t="shared" si="10"/>
        <v>1185823</v>
      </c>
      <c r="AJ19" s="9">
        <v>1998</v>
      </c>
      <c r="AK19" s="1">
        <f t="shared" si="11"/>
        <v>66.04864010567782</v>
      </c>
      <c r="AL19" s="1">
        <f t="shared" si="12"/>
        <v>592.6130099228225</v>
      </c>
      <c r="AM19" s="1">
        <f t="shared" si="12"/>
        <v>219.10604732690624</v>
      </c>
      <c r="AN19" s="1">
        <f t="shared" si="12"/>
        <v>14.550745725718444</v>
      </c>
      <c r="AO19" s="1">
        <f t="shared" si="12"/>
        <v>334.65335489988286</v>
      </c>
      <c r="AP19" s="1"/>
      <c r="AQ19" s="1">
        <f t="shared" si="13"/>
        <v>73.02944874572343</v>
      </c>
      <c r="AR19" s="1">
        <f t="shared" si="14"/>
        <v>197.31417128048065</v>
      </c>
    </row>
    <row r="20" spans="1:44" ht="12.75">
      <c r="A20" s="9">
        <v>1999</v>
      </c>
      <c r="B20">
        <v>828</v>
      </c>
      <c r="C20">
        <v>51</v>
      </c>
      <c r="D20">
        <v>2</v>
      </c>
      <c r="E20">
        <v>5</v>
      </c>
      <c r="F20">
        <v>59</v>
      </c>
      <c r="H20" s="2">
        <f t="shared" si="5"/>
        <v>945</v>
      </c>
      <c r="J20" s="9">
        <v>1999</v>
      </c>
      <c r="K20" s="2">
        <f t="shared" si="6"/>
        <v>828</v>
      </c>
      <c r="L20" s="2">
        <f t="shared" si="6"/>
        <v>51</v>
      </c>
      <c r="M20" s="2">
        <f t="shared" si="1"/>
        <v>66</v>
      </c>
      <c r="N20" s="2">
        <f t="shared" si="7"/>
        <v>945</v>
      </c>
      <c r="P20" s="9">
        <f t="shared" si="2"/>
        <v>1999</v>
      </c>
      <c r="Q20" s="7">
        <f t="shared" si="8"/>
        <v>87.61904761904762</v>
      </c>
      <c r="R20" s="7">
        <f aca="true" t="shared" si="15" ref="R20:W21">(C20/$H20)*100</f>
        <v>5.396825396825397</v>
      </c>
      <c r="S20" s="7">
        <f t="shared" si="15"/>
        <v>0.21164021164021166</v>
      </c>
      <c r="T20" s="7">
        <f t="shared" si="15"/>
        <v>0.5291005291005291</v>
      </c>
      <c r="U20" s="7">
        <f t="shared" si="15"/>
        <v>6.243386243386243</v>
      </c>
      <c r="V20" s="7">
        <f t="shared" si="15"/>
        <v>0</v>
      </c>
      <c r="W20" s="7">
        <f t="shared" si="15"/>
        <v>100</v>
      </c>
      <c r="Z20" s="9">
        <v>1999</v>
      </c>
      <c r="AA20">
        <v>1156781</v>
      </c>
      <c r="AB20">
        <v>7708</v>
      </c>
      <c r="AC20">
        <v>2429</v>
      </c>
      <c r="AD20">
        <v>14664</v>
      </c>
      <c r="AE20">
        <v>19552</v>
      </c>
      <c r="AG20">
        <f t="shared" si="10"/>
        <v>1201134</v>
      </c>
      <c r="AJ20" s="9">
        <v>1999</v>
      </c>
      <c r="AK20" s="1">
        <f t="shared" si="11"/>
        <v>71.57793912590196</v>
      </c>
      <c r="AL20" s="1">
        <f>(C20/AB20)*100000</f>
        <v>661.6502335236119</v>
      </c>
      <c r="AM20" s="1">
        <f>(D20/AC20)*100000</f>
        <v>82.33841086867024</v>
      </c>
      <c r="AN20" s="1">
        <f>(E20/AD20)*100000</f>
        <v>34.09710856519367</v>
      </c>
      <c r="AO20" s="1">
        <f>(F20/AE20)*100000</f>
        <v>301.759410801964</v>
      </c>
      <c r="AP20" s="1"/>
      <c r="AQ20" s="1">
        <f t="shared" si="13"/>
        <v>78.6756515093237</v>
      </c>
      <c r="AR20" s="1">
        <f t="shared" si="14"/>
        <v>180.10642652476463</v>
      </c>
    </row>
    <row r="21" spans="1:23" s="4" customFormat="1" ht="12.75">
      <c r="A21" s="13" t="s">
        <v>93</v>
      </c>
      <c r="B21" s="21">
        <f aca="true" t="shared" si="16" ref="B21:G21">SUM(B4:B20)</f>
        <v>9103</v>
      </c>
      <c r="C21" s="21">
        <f t="shared" si="16"/>
        <v>395</v>
      </c>
      <c r="D21" s="21">
        <f t="shared" si="16"/>
        <v>32</v>
      </c>
      <c r="E21" s="21">
        <f t="shared" si="16"/>
        <v>51</v>
      </c>
      <c r="F21" s="21">
        <f t="shared" si="16"/>
        <v>698</v>
      </c>
      <c r="G21" s="21">
        <f t="shared" si="16"/>
        <v>0</v>
      </c>
      <c r="H21" s="21">
        <f t="shared" si="5"/>
        <v>10279</v>
      </c>
      <c r="J21" s="13" t="s">
        <v>93</v>
      </c>
      <c r="K21" s="21">
        <f t="shared" si="6"/>
        <v>9103</v>
      </c>
      <c r="L21" s="21">
        <f t="shared" si="6"/>
        <v>395</v>
      </c>
      <c r="M21" s="21">
        <f t="shared" si="1"/>
        <v>781</v>
      </c>
      <c r="N21" s="21">
        <f t="shared" si="7"/>
        <v>10279</v>
      </c>
      <c r="P21" s="13" t="str">
        <f t="shared" si="2"/>
        <v>Total</v>
      </c>
      <c r="Q21" s="22">
        <f t="shared" si="8"/>
        <v>88.55919836559977</v>
      </c>
      <c r="R21" s="22">
        <f t="shared" si="15"/>
        <v>3.84278626325518</v>
      </c>
      <c r="S21" s="22">
        <f t="shared" si="15"/>
        <v>0.31131433018776145</v>
      </c>
      <c r="T21" s="22">
        <f t="shared" si="15"/>
        <v>0.4961572137367448</v>
      </c>
      <c r="U21" s="22">
        <f t="shared" si="15"/>
        <v>6.790543827220547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NEW HAMPSHIRE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NEW HAMPSHIRE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NEW HAMPSHIRE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NEW HAMPSHIRE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NEW HAMPSHIRE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105</v>
      </c>
      <c r="B24" s="19" t="s">
        <v>91</v>
      </c>
      <c r="C24" s="19" t="s">
        <v>92</v>
      </c>
      <c r="D24" s="19" t="s">
        <v>108</v>
      </c>
      <c r="E24" s="19" t="s">
        <v>109</v>
      </c>
      <c r="F24" s="19" t="s">
        <v>106</v>
      </c>
      <c r="G24" s="19" t="s">
        <v>107</v>
      </c>
      <c r="H24" s="19" t="s">
        <v>93</v>
      </c>
      <c r="J24" s="20" t="s">
        <v>105</v>
      </c>
      <c r="K24" s="19" t="s">
        <v>91</v>
      </c>
      <c r="L24" s="19" t="s">
        <v>92</v>
      </c>
      <c r="M24" s="19" t="s">
        <v>110</v>
      </c>
      <c r="N24" s="19" t="s">
        <v>93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105</v>
      </c>
      <c r="AA24" s="19" t="s">
        <v>91</v>
      </c>
      <c r="AB24" s="19" t="s">
        <v>92</v>
      </c>
      <c r="AC24" s="19" t="s">
        <v>108</v>
      </c>
      <c r="AD24" s="19" t="s">
        <v>109</v>
      </c>
      <c r="AE24" s="19" t="s">
        <v>106</v>
      </c>
      <c r="AF24" s="19" t="s">
        <v>107</v>
      </c>
      <c r="AG24" s="19" t="s">
        <v>93</v>
      </c>
      <c r="AJ24" s="20" t="s">
        <v>105</v>
      </c>
      <c r="AK24" s="19" t="s">
        <v>91</v>
      </c>
      <c r="AL24" s="19" t="s">
        <v>92</v>
      </c>
      <c r="AM24" s="19" t="s">
        <v>108</v>
      </c>
      <c r="AN24" s="19" t="s">
        <v>109</v>
      </c>
      <c r="AO24" s="19" t="s">
        <v>106</v>
      </c>
      <c r="AP24" s="19" t="s">
        <v>107</v>
      </c>
      <c r="AQ24" s="19" t="s">
        <v>93</v>
      </c>
      <c r="AR24" s="19" t="s">
        <v>110</v>
      </c>
    </row>
    <row r="25" spans="1:44" ht="12.75">
      <c r="A25" s="9">
        <v>1983</v>
      </c>
      <c r="B25">
        <v>70</v>
      </c>
      <c r="C25">
        <v>0</v>
      </c>
      <c r="D25">
        <v>0</v>
      </c>
      <c r="E25">
        <v>0</v>
      </c>
      <c r="F25">
        <v>2</v>
      </c>
      <c r="H25" s="2">
        <f>SUM(B25:G25)</f>
        <v>72</v>
      </c>
      <c r="J25" s="9">
        <v>1983</v>
      </c>
      <c r="K25" s="2">
        <f>B25</f>
        <v>70</v>
      </c>
      <c r="L25" s="2">
        <f>C25</f>
        <v>0</v>
      </c>
      <c r="M25" s="2">
        <f aca="true" t="shared" si="18" ref="M25:M42">N25-K25-L25</f>
        <v>2</v>
      </c>
      <c r="N25" s="2">
        <f>H25</f>
        <v>72</v>
      </c>
      <c r="P25" s="9">
        <f aca="true" t="shared" si="19" ref="P25:P42">A25</f>
        <v>1983</v>
      </c>
      <c r="Q25" s="2">
        <f aca="true" t="shared" si="20" ref="Q25:W28">(B25/$H25)*100</f>
        <v>97.22222222222221</v>
      </c>
      <c r="R25" s="2">
        <f t="shared" si="20"/>
        <v>0</v>
      </c>
      <c r="S25" s="1">
        <f t="shared" si="20"/>
        <v>0</v>
      </c>
      <c r="T25" s="1">
        <f t="shared" si="20"/>
        <v>0</v>
      </c>
      <c r="U25" s="1">
        <f t="shared" si="20"/>
        <v>2.7777777777777777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939719</v>
      </c>
      <c r="AB25" s="2">
        <f>AB4</f>
        <v>4738</v>
      </c>
      <c r="AC25" s="1">
        <f>AC4</f>
        <v>1588</v>
      </c>
      <c r="AD25" s="1">
        <f>AD4</f>
        <v>5031</v>
      </c>
      <c r="AE25" s="1">
        <f>AE4</f>
        <v>7047</v>
      </c>
      <c r="AF25" s="1"/>
      <c r="AG25" s="2">
        <f aca="true" t="shared" si="21" ref="AG25:AG41">AG4</f>
        <v>958123</v>
      </c>
      <c r="AJ25" s="9">
        <v>1983</v>
      </c>
      <c r="AK25" s="1">
        <f aca="true" t="shared" si="22" ref="AK25:AO28">(B25/AA25)*100000</f>
        <v>7.44903529672168</v>
      </c>
      <c r="AL25" s="1">
        <f t="shared" si="22"/>
        <v>0</v>
      </c>
      <c r="AM25" s="1">
        <f t="shared" si="22"/>
        <v>0</v>
      </c>
      <c r="AN25" s="1">
        <f t="shared" si="22"/>
        <v>0</v>
      </c>
      <c r="AO25" s="1">
        <f t="shared" si="22"/>
        <v>28.380871292748687</v>
      </c>
      <c r="AP25" s="1"/>
      <c r="AQ25" s="1">
        <f>(H25/AG25)*100000</f>
        <v>7.51469278996538</v>
      </c>
      <c r="AR25" s="1">
        <f>(SUM(D25:F25)/SUM(AC25:AE25))*100000</f>
        <v>14.634860237084736</v>
      </c>
    </row>
    <row r="26" spans="1:44" ht="12.75">
      <c r="A26" s="9">
        <v>1984</v>
      </c>
      <c r="B26">
        <v>175</v>
      </c>
      <c r="C26">
        <v>6</v>
      </c>
      <c r="D26">
        <v>1</v>
      </c>
      <c r="E26">
        <v>0</v>
      </c>
      <c r="F26">
        <v>1</v>
      </c>
      <c r="H26" s="2">
        <f aca="true" t="shared" si="23" ref="H26:H42">SUM(B26:G26)</f>
        <v>183</v>
      </c>
      <c r="J26" s="9">
        <v>1984</v>
      </c>
      <c r="K26" s="2">
        <f aca="true" t="shared" si="24" ref="K26:L41">B26</f>
        <v>175</v>
      </c>
      <c r="L26" s="2">
        <f t="shared" si="24"/>
        <v>6</v>
      </c>
      <c r="M26" s="2">
        <f t="shared" si="18"/>
        <v>2</v>
      </c>
      <c r="N26" s="2">
        <f aca="true" t="shared" si="25" ref="N26:N41">H26</f>
        <v>183</v>
      </c>
      <c r="P26" s="9">
        <f t="shared" si="19"/>
        <v>1984</v>
      </c>
      <c r="Q26" s="2">
        <f t="shared" si="20"/>
        <v>95.62841530054644</v>
      </c>
      <c r="R26" s="2">
        <f t="shared" si="20"/>
        <v>3.278688524590164</v>
      </c>
      <c r="S26" s="1">
        <f t="shared" si="20"/>
        <v>0.546448087431694</v>
      </c>
      <c r="T26" s="1">
        <f t="shared" si="20"/>
        <v>0</v>
      </c>
      <c r="U26" s="1">
        <f t="shared" si="20"/>
        <v>0.546448087431694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957036</v>
      </c>
      <c r="AB26" s="2">
        <f t="shared" si="26"/>
        <v>5018</v>
      </c>
      <c r="AC26" s="1">
        <f t="shared" si="26"/>
        <v>1663</v>
      </c>
      <c r="AD26" s="1">
        <f t="shared" si="26"/>
        <v>5567</v>
      </c>
      <c r="AE26" s="1">
        <f t="shared" si="26"/>
        <v>7579</v>
      </c>
      <c r="AF26" s="1"/>
      <c r="AG26" s="2">
        <f t="shared" si="21"/>
        <v>976863</v>
      </c>
      <c r="AJ26" s="9">
        <v>1984</v>
      </c>
      <c r="AK26" s="1">
        <f t="shared" si="22"/>
        <v>18.285623529313423</v>
      </c>
      <c r="AL26" s="1">
        <f t="shared" si="22"/>
        <v>119.56954962136308</v>
      </c>
      <c r="AM26" s="1">
        <f t="shared" si="22"/>
        <v>60.132291040288635</v>
      </c>
      <c r="AN26" s="1">
        <f t="shared" si="22"/>
        <v>0</v>
      </c>
      <c r="AO26" s="1">
        <f t="shared" si="22"/>
        <v>13.194352816994325</v>
      </c>
      <c r="AP26" s="1"/>
      <c r="AQ26" s="1">
        <f>(H26/AG26)*100000</f>
        <v>18.733435497096316</v>
      </c>
      <c r="AR26" s="1">
        <f>(SUM(D26:F26)/SUM(AC26:AE26))*100000</f>
        <v>13.505300830576003</v>
      </c>
    </row>
    <row r="27" spans="1:44" ht="12.75">
      <c r="A27" s="9">
        <v>1985</v>
      </c>
      <c r="B27">
        <v>223</v>
      </c>
      <c r="C27">
        <v>6</v>
      </c>
      <c r="D27">
        <v>0</v>
      </c>
      <c r="E27">
        <v>2</v>
      </c>
      <c r="F27">
        <v>5</v>
      </c>
      <c r="H27" s="2">
        <f t="shared" si="23"/>
        <v>236</v>
      </c>
      <c r="J27" s="9">
        <v>1985</v>
      </c>
      <c r="K27" s="2">
        <f t="shared" si="24"/>
        <v>223</v>
      </c>
      <c r="L27" s="2">
        <f t="shared" si="24"/>
        <v>6</v>
      </c>
      <c r="M27" s="2">
        <f t="shared" si="18"/>
        <v>7</v>
      </c>
      <c r="N27" s="2">
        <f t="shared" si="25"/>
        <v>236</v>
      </c>
      <c r="P27" s="9">
        <f t="shared" si="19"/>
        <v>1985</v>
      </c>
      <c r="Q27" s="2">
        <f t="shared" si="20"/>
        <v>94.49152542372882</v>
      </c>
      <c r="R27" s="2">
        <f t="shared" si="20"/>
        <v>2.5423728813559325</v>
      </c>
      <c r="S27" s="1">
        <f t="shared" si="20"/>
        <v>0</v>
      </c>
      <c r="T27" s="1">
        <f t="shared" si="20"/>
        <v>0.847457627118644</v>
      </c>
      <c r="U27" s="1">
        <f t="shared" si="20"/>
        <v>2.11864406779661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975405</v>
      </c>
      <c r="AB27" s="2">
        <f t="shared" si="26"/>
        <v>5334</v>
      </c>
      <c r="AC27" s="1">
        <f t="shared" si="26"/>
        <v>1748</v>
      </c>
      <c r="AD27" s="1">
        <f t="shared" si="26"/>
        <v>6149</v>
      </c>
      <c r="AE27" s="1">
        <f t="shared" si="26"/>
        <v>8121</v>
      </c>
      <c r="AF27" s="1"/>
      <c r="AG27" s="2">
        <f t="shared" si="21"/>
        <v>996757</v>
      </c>
      <c r="AJ27" s="9">
        <v>1985</v>
      </c>
      <c r="AK27" s="1">
        <f t="shared" si="22"/>
        <v>22.86229822483994</v>
      </c>
      <c r="AL27" s="1">
        <f t="shared" si="22"/>
        <v>112.48593925759282</v>
      </c>
      <c r="AM27" s="1">
        <f t="shared" si="22"/>
        <v>0</v>
      </c>
      <c r="AN27" s="1">
        <f t="shared" si="22"/>
        <v>32.52561392096276</v>
      </c>
      <c r="AO27" s="1">
        <f t="shared" si="22"/>
        <v>61.56877231867997</v>
      </c>
      <c r="AP27" s="1"/>
      <c r="AQ27" s="1">
        <f>(H27/AG27)*100000</f>
        <v>23.67678380989549</v>
      </c>
      <c r="AR27" s="1">
        <f>(SUM(D27:F27)/SUM(AC27:AE27))*100000</f>
        <v>43.700836558871266</v>
      </c>
    </row>
    <row r="28" spans="1:44" ht="12.75">
      <c r="A28" s="9">
        <v>1986</v>
      </c>
      <c r="B28">
        <v>258</v>
      </c>
      <c r="C28">
        <v>10</v>
      </c>
      <c r="D28">
        <v>3</v>
      </c>
      <c r="E28">
        <v>1</v>
      </c>
      <c r="F28">
        <v>7</v>
      </c>
      <c r="H28" s="2">
        <f t="shared" si="23"/>
        <v>279</v>
      </c>
      <c r="J28" s="9">
        <v>1986</v>
      </c>
      <c r="K28" s="2">
        <f t="shared" si="24"/>
        <v>258</v>
      </c>
      <c r="L28" s="2">
        <f t="shared" si="24"/>
        <v>10</v>
      </c>
      <c r="M28" s="2">
        <f t="shared" si="18"/>
        <v>11</v>
      </c>
      <c r="N28" s="2">
        <f t="shared" si="25"/>
        <v>279</v>
      </c>
      <c r="P28" s="9">
        <f t="shared" si="19"/>
        <v>1986</v>
      </c>
      <c r="Q28" s="2">
        <f t="shared" si="20"/>
        <v>92.47311827956989</v>
      </c>
      <c r="R28" s="2">
        <f t="shared" si="20"/>
        <v>3.584229390681003</v>
      </c>
      <c r="S28" s="1">
        <f t="shared" si="20"/>
        <v>1.0752688172043012</v>
      </c>
      <c r="T28" s="1">
        <f t="shared" si="20"/>
        <v>0.35842293906810035</v>
      </c>
      <c r="U28" s="1">
        <f t="shared" si="20"/>
        <v>2.5089605734767026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1002029</v>
      </c>
      <c r="AB28" s="2">
        <f t="shared" si="26"/>
        <v>5648</v>
      </c>
      <c r="AC28" s="1">
        <f t="shared" si="26"/>
        <v>1824</v>
      </c>
      <c r="AD28" s="1">
        <f t="shared" si="26"/>
        <v>6791</v>
      </c>
      <c r="AE28" s="1">
        <f t="shared" si="26"/>
        <v>8764</v>
      </c>
      <c r="AF28" s="1"/>
      <c r="AG28" s="2">
        <f t="shared" si="21"/>
        <v>1025056</v>
      </c>
      <c r="AJ28" s="9">
        <v>1986</v>
      </c>
      <c r="AK28" s="1">
        <f t="shared" si="22"/>
        <v>25.747757799424967</v>
      </c>
      <c r="AL28" s="1">
        <f t="shared" si="22"/>
        <v>177.05382436260624</v>
      </c>
      <c r="AM28" s="1">
        <f t="shared" si="22"/>
        <v>164.4736842105263</v>
      </c>
      <c r="AN28" s="1">
        <f t="shared" si="22"/>
        <v>14.725371815638345</v>
      </c>
      <c r="AO28" s="1">
        <f t="shared" si="22"/>
        <v>79.87220447284345</v>
      </c>
      <c r="AP28" s="1"/>
      <c r="AQ28" s="1">
        <f>(H28/AG28)*100000</f>
        <v>27.218025161552152</v>
      </c>
      <c r="AR28" s="1">
        <f>(SUM(D28:F28)/SUM(AC28:AE28))*100000</f>
        <v>63.29478105759826</v>
      </c>
    </row>
    <row r="29" spans="1:44" ht="12.75">
      <c r="A29" s="9">
        <v>1987</v>
      </c>
      <c r="B29">
        <v>248</v>
      </c>
      <c r="C29">
        <v>7</v>
      </c>
      <c r="D29">
        <v>2</v>
      </c>
      <c r="E29">
        <v>0</v>
      </c>
      <c r="F29">
        <v>6</v>
      </c>
      <c r="H29" s="2">
        <f t="shared" si="23"/>
        <v>263</v>
      </c>
      <c r="J29" s="9">
        <v>1987</v>
      </c>
      <c r="K29" s="2">
        <f t="shared" si="24"/>
        <v>248</v>
      </c>
      <c r="L29" s="2">
        <f t="shared" si="24"/>
        <v>7</v>
      </c>
      <c r="M29" s="2">
        <f t="shared" si="18"/>
        <v>8</v>
      </c>
      <c r="N29" s="2">
        <f t="shared" si="25"/>
        <v>263</v>
      </c>
      <c r="P29" s="9">
        <f t="shared" si="19"/>
        <v>1987</v>
      </c>
      <c r="Q29" s="2">
        <f aca="true" t="shared" si="27" ref="Q29:Q42">(B29/$H29)*100</f>
        <v>94.29657794676805</v>
      </c>
      <c r="R29" s="2">
        <f aca="true" t="shared" si="28" ref="R29:W40">(C29/$H29)*100</f>
        <v>2.6615969581749046</v>
      </c>
      <c r="S29" s="1">
        <f t="shared" si="28"/>
        <v>0.7604562737642585</v>
      </c>
      <c r="T29" s="1">
        <f t="shared" si="28"/>
        <v>0</v>
      </c>
      <c r="U29" s="1">
        <f t="shared" si="28"/>
        <v>2.2813688212927756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1029502</v>
      </c>
      <c r="AB29" s="2">
        <f t="shared" si="26"/>
        <v>5981</v>
      </c>
      <c r="AC29" s="1">
        <f t="shared" si="26"/>
        <v>1901</v>
      </c>
      <c r="AD29" s="1">
        <f t="shared" si="26"/>
        <v>7436</v>
      </c>
      <c r="AE29" s="1">
        <f t="shared" si="26"/>
        <v>9463</v>
      </c>
      <c r="AF29" s="1"/>
      <c r="AG29" s="2">
        <f t="shared" si="21"/>
        <v>1054283</v>
      </c>
      <c r="AJ29" s="9">
        <v>1987</v>
      </c>
      <c r="AK29" s="1">
        <f aca="true" t="shared" si="29" ref="AK29:AK41">(B29/AA29)*100000</f>
        <v>24.089316970729538</v>
      </c>
      <c r="AL29" s="1">
        <f aca="true" t="shared" si="30" ref="AL29:AL40">(C29/AB29)*100000</f>
        <v>117.03728473499416</v>
      </c>
      <c r="AM29" s="1">
        <f aca="true" t="shared" si="31" ref="AM29:AM40">(D29/AC29)*100000</f>
        <v>105.20778537611783</v>
      </c>
      <c r="AN29" s="1">
        <f aca="true" t="shared" si="32" ref="AN29:AN40">(E29/AD29)*100000</f>
        <v>0</v>
      </c>
      <c r="AO29" s="1">
        <f aca="true" t="shared" si="33" ref="AO29:AO40">(F29/AE29)*100000</f>
        <v>63.40483990277925</v>
      </c>
      <c r="AP29" s="1"/>
      <c r="AQ29" s="1">
        <f aca="true" t="shared" si="34" ref="AQ29:AQ41">(H29/AG29)*100000</f>
        <v>24.945863681762866</v>
      </c>
      <c r="AR29" s="1">
        <f aca="true" t="shared" si="35" ref="AR29:AR41">(SUM(D29:F29)/SUM(AC29:AE29))*100000</f>
        <v>42.5531914893617</v>
      </c>
    </row>
    <row r="30" spans="1:44" ht="12.75">
      <c r="A30" s="9">
        <v>1988</v>
      </c>
      <c r="B30">
        <v>345</v>
      </c>
      <c r="C30">
        <v>11</v>
      </c>
      <c r="D30">
        <v>3</v>
      </c>
      <c r="E30">
        <v>0</v>
      </c>
      <c r="F30">
        <v>13</v>
      </c>
      <c r="H30" s="2">
        <f t="shared" si="23"/>
        <v>372</v>
      </c>
      <c r="J30" s="9">
        <v>1988</v>
      </c>
      <c r="K30" s="2">
        <f t="shared" si="24"/>
        <v>345</v>
      </c>
      <c r="L30" s="2">
        <f t="shared" si="24"/>
        <v>11</v>
      </c>
      <c r="M30" s="2">
        <f t="shared" si="18"/>
        <v>16</v>
      </c>
      <c r="N30" s="2">
        <f t="shared" si="25"/>
        <v>372</v>
      </c>
      <c r="P30" s="9">
        <f t="shared" si="19"/>
        <v>1988</v>
      </c>
      <c r="Q30" s="2">
        <f t="shared" si="27"/>
        <v>92.74193548387096</v>
      </c>
      <c r="R30" s="2">
        <f t="shared" si="28"/>
        <v>2.956989247311828</v>
      </c>
      <c r="S30" s="1">
        <f t="shared" si="28"/>
        <v>0.8064516129032258</v>
      </c>
      <c r="T30" s="1">
        <f t="shared" si="28"/>
        <v>0</v>
      </c>
      <c r="U30" s="1">
        <f t="shared" si="28"/>
        <v>3.494623655913978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1056018</v>
      </c>
      <c r="AB30" s="2">
        <f t="shared" si="26"/>
        <v>6282</v>
      </c>
      <c r="AC30" s="1">
        <f t="shared" si="26"/>
        <v>1969</v>
      </c>
      <c r="AD30" s="1">
        <f t="shared" si="26"/>
        <v>8094</v>
      </c>
      <c r="AE30" s="1">
        <f t="shared" si="26"/>
        <v>10213</v>
      </c>
      <c r="AF30" s="1"/>
      <c r="AG30" s="2">
        <f t="shared" si="21"/>
        <v>1082576</v>
      </c>
      <c r="AJ30" s="9">
        <v>1988</v>
      </c>
      <c r="AK30" s="1">
        <f t="shared" si="29"/>
        <v>32.669897672198765</v>
      </c>
      <c r="AL30" s="1">
        <f t="shared" si="30"/>
        <v>175.10347023241007</v>
      </c>
      <c r="AM30" s="1">
        <f t="shared" si="31"/>
        <v>152.36160487557137</v>
      </c>
      <c r="AN30" s="1">
        <f t="shared" si="32"/>
        <v>0</v>
      </c>
      <c r="AO30" s="1">
        <f t="shared" si="33"/>
        <v>127.28874963282091</v>
      </c>
      <c r="AP30" s="1"/>
      <c r="AQ30" s="1">
        <f t="shared" si="34"/>
        <v>34.36248355773636</v>
      </c>
      <c r="AR30" s="1">
        <f t="shared" si="35"/>
        <v>78.9110278161373</v>
      </c>
    </row>
    <row r="31" spans="1:44" ht="12.75">
      <c r="A31" s="9">
        <v>1989</v>
      </c>
      <c r="B31">
        <v>365</v>
      </c>
      <c r="C31">
        <v>17</v>
      </c>
      <c r="D31">
        <v>2</v>
      </c>
      <c r="E31">
        <v>2</v>
      </c>
      <c r="F31">
        <v>24</v>
      </c>
      <c r="H31" s="2">
        <f t="shared" si="23"/>
        <v>410</v>
      </c>
      <c r="J31" s="9">
        <v>1989</v>
      </c>
      <c r="K31" s="2">
        <f t="shared" si="24"/>
        <v>365</v>
      </c>
      <c r="L31" s="2">
        <f t="shared" si="24"/>
        <v>17</v>
      </c>
      <c r="M31" s="2">
        <f t="shared" si="18"/>
        <v>28</v>
      </c>
      <c r="N31" s="2">
        <f t="shared" si="25"/>
        <v>410</v>
      </c>
      <c r="P31" s="9">
        <f t="shared" si="19"/>
        <v>1989</v>
      </c>
      <c r="Q31" s="2">
        <f t="shared" si="27"/>
        <v>89.02439024390245</v>
      </c>
      <c r="R31" s="2">
        <f t="shared" si="28"/>
        <v>4.146341463414634</v>
      </c>
      <c r="S31" s="1">
        <f t="shared" si="28"/>
        <v>0.4878048780487805</v>
      </c>
      <c r="T31" s="1">
        <f t="shared" si="28"/>
        <v>0.4878048780487805</v>
      </c>
      <c r="U31" s="1">
        <f t="shared" si="28"/>
        <v>5.853658536585367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1076205</v>
      </c>
      <c r="AB31" s="2">
        <f t="shared" si="26"/>
        <v>6599</v>
      </c>
      <c r="AC31" s="1">
        <f t="shared" si="26"/>
        <v>2031</v>
      </c>
      <c r="AD31" s="1">
        <f t="shared" si="26"/>
        <v>8776</v>
      </c>
      <c r="AE31" s="1">
        <f t="shared" si="26"/>
        <v>10913</v>
      </c>
      <c r="AF31" s="1"/>
      <c r="AG31" s="2">
        <f t="shared" si="21"/>
        <v>1104524</v>
      </c>
      <c r="AJ31" s="9">
        <v>1989</v>
      </c>
      <c r="AK31" s="1">
        <f t="shared" si="29"/>
        <v>33.9154714947431</v>
      </c>
      <c r="AL31" s="1">
        <f t="shared" si="30"/>
        <v>257.6147901197151</v>
      </c>
      <c r="AM31" s="1">
        <f t="shared" si="31"/>
        <v>98.47365829640572</v>
      </c>
      <c r="AN31" s="1">
        <f t="shared" si="32"/>
        <v>22.789425706472198</v>
      </c>
      <c r="AO31" s="1">
        <f t="shared" si="33"/>
        <v>219.92119490515898</v>
      </c>
      <c r="AP31" s="1"/>
      <c r="AQ31" s="1">
        <f t="shared" si="34"/>
        <v>37.120062578993306</v>
      </c>
      <c r="AR31" s="1">
        <f t="shared" si="35"/>
        <v>128.91344383057088</v>
      </c>
    </row>
    <row r="32" spans="1:44" ht="12.75">
      <c r="A32" s="9">
        <v>1990</v>
      </c>
      <c r="B32">
        <v>390</v>
      </c>
      <c r="C32">
        <v>24</v>
      </c>
      <c r="D32">
        <v>0</v>
      </c>
      <c r="E32">
        <v>1</v>
      </c>
      <c r="F32">
        <v>39</v>
      </c>
      <c r="H32" s="2">
        <f t="shared" si="23"/>
        <v>454</v>
      </c>
      <c r="J32" s="9">
        <v>1990</v>
      </c>
      <c r="K32" s="2">
        <f t="shared" si="24"/>
        <v>390</v>
      </c>
      <c r="L32" s="2">
        <f t="shared" si="24"/>
        <v>24</v>
      </c>
      <c r="M32" s="2">
        <f t="shared" si="18"/>
        <v>40</v>
      </c>
      <c r="N32" s="2">
        <f t="shared" si="25"/>
        <v>454</v>
      </c>
      <c r="P32" s="9">
        <f t="shared" si="19"/>
        <v>1990</v>
      </c>
      <c r="Q32" s="2">
        <f t="shared" si="27"/>
        <v>85.90308370044053</v>
      </c>
      <c r="R32" s="2">
        <f t="shared" si="28"/>
        <v>5.286343612334802</v>
      </c>
      <c r="S32" s="1">
        <f t="shared" si="28"/>
        <v>0</v>
      </c>
      <c r="T32" s="1">
        <f t="shared" si="28"/>
        <v>0.22026431718061676</v>
      </c>
      <c r="U32" s="1">
        <f t="shared" si="28"/>
        <v>8.590308370044053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1082272</v>
      </c>
      <c r="AB32" s="2">
        <f t="shared" si="26"/>
        <v>6783</v>
      </c>
      <c r="AC32" s="1">
        <f t="shared" si="26"/>
        <v>2050</v>
      </c>
      <c r="AD32" s="1">
        <f t="shared" si="26"/>
        <v>9321</v>
      </c>
      <c r="AE32" s="1">
        <f t="shared" si="26"/>
        <v>11405</v>
      </c>
      <c r="AF32" s="1"/>
      <c r="AG32" s="2">
        <f t="shared" si="21"/>
        <v>1111831</v>
      </c>
      <c r="AJ32" s="9">
        <v>1990</v>
      </c>
      <c r="AK32" s="1">
        <f t="shared" si="29"/>
        <v>36.035303509653765</v>
      </c>
      <c r="AL32" s="1">
        <f t="shared" si="30"/>
        <v>353.8257408226449</v>
      </c>
      <c r="AM32" s="1">
        <f t="shared" si="31"/>
        <v>0</v>
      </c>
      <c r="AN32" s="1">
        <f t="shared" si="32"/>
        <v>10.7284626113078</v>
      </c>
      <c r="AO32" s="1">
        <f t="shared" si="33"/>
        <v>341.95528277071463</v>
      </c>
      <c r="AP32" s="1"/>
      <c r="AQ32" s="1">
        <f t="shared" si="34"/>
        <v>40.833543946876816</v>
      </c>
      <c r="AR32" s="1">
        <f t="shared" si="35"/>
        <v>175.62346329469617</v>
      </c>
    </row>
    <row r="33" spans="1:44" ht="12.75">
      <c r="A33" s="9">
        <v>1991</v>
      </c>
      <c r="B33">
        <v>481</v>
      </c>
      <c r="C33">
        <v>13</v>
      </c>
      <c r="D33">
        <v>3</v>
      </c>
      <c r="E33">
        <v>3</v>
      </c>
      <c r="F33">
        <v>58</v>
      </c>
      <c r="H33" s="2">
        <f t="shared" si="23"/>
        <v>558</v>
      </c>
      <c r="J33" s="9">
        <v>1991</v>
      </c>
      <c r="K33" s="2">
        <f t="shared" si="24"/>
        <v>481</v>
      </c>
      <c r="L33" s="2">
        <f t="shared" si="24"/>
        <v>13</v>
      </c>
      <c r="M33" s="2">
        <f t="shared" si="18"/>
        <v>64</v>
      </c>
      <c r="N33" s="2">
        <f t="shared" si="25"/>
        <v>558</v>
      </c>
      <c r="P33" s="9">
        <f t="shared" si="19"/>
        <v>1991</v>
      </c>
      <c r="Q33" s="2">
        <f t="shared" si="27"/>
        <v>86.20071684587813</v>
      </c>
      <c r="R33" s="2">
        <f t="shared" si="28"/>
        <v>2.3297491039426523</v>
      </c>
      <c r="S33" s="1">
        <f t="shared" si="28"/>
        <v>0.5376344086021506</v>
      </c>
      <c r="T33" s="1">
        <f t="shared" si="28"/>
        <v>0.5376344086021506</v>
      </c>
      <c r="U33" s="1">
        <f t="shared" si="28"/>
        <v>10.39426523297491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1077996</v>
      </c>
      <c r="AB33" s="2">
        <f t="shared" si="26"/>
        <v>6061</v>
      </c>
      <c r="AC33" s="1">
        <f t="shared" si="26"/>
        <v>1996</v>
      </c>
      <c r="AD33" s="1">
        <f t="shared" si="26"/>
        <v>9467</v>
      </c>
      <c r="AE33" s="1">
        <f t="shared" si="26"/>
        <v>11535</v>
      </c>
      <c r="AF33" s="1"/>
      <c r="AG33" s="2">
        <f t="shared" si="21"/>
        <v>1107055</v>
      </c>
      <c r="AJ33" s="9">
        <v>1991</v>
      </c>
      <c r="AK33" s="1">
        <f t="shared" si="29"/>
        <v>44.61983161347538</v>
      </c>
      <c r="AL33" s="1">
        <f t="shared" si="30"/>
        <v>214.4860584062036</v>
      </c>
      <c r="AM33" s="1">
        <f t="shared" si="31"/>
        <v>150.3006012024048</v>
      </c>
      <c r="AN33" s="1">
        <f t="shared" si="32"/>
        <v>31.689025034329774</v>
      </c>
      <c r="AO33" s="1">
        <f t="shared" si="33"/>
        <v>502.81751192024274</v>
      </c>
      <c r="AP33" s="1"/>
      <c r="AQ33" s="1">
        <f t="shared" si="34"/>
        <v>50.40399980127455</v>
      </c>
      <c r="AR33" s="1">
        <f t="shared" si="35"/>
        <v>278.2850682668058</v>
      </c>
    </row>
    <row r="34" spans="1:44" ht="12.75">
      <c r="A34" s="9">
        <v>1992</v>
      </c>
      <c r="B34">
        <v>499</v>
      </c>
      <c r="C34">
        <v>9</v>
      </c>
      <c r="D34">
        <v>0</v>
      </c>
      <c r="E34">
        <v>6</v>
      </c>
      <c r="F34">
        <v>86</v>
      </c>
      <c r="H34" s="2">
        <f t="shared" si="23"/>
        <v>600</v>
      </c>
      <c r="J34" s="9">
        <v>1992</v>
      </c>
      <c r="K34" s="2">
        <f t="shared" si="24"/>
        <v>499</v>
      </c>
      <c r="L34" s="2">
        <f t="shared" si="24"/>
        <v>9</v>
      </c>
      <c r="M34" s="2">
        <f t="shared" si="18"/>
        <v>92</v>
      </c>
      <c r="N34" s="2">
        <f t="shared" si="25"/>
        <v>600</v>
      </c>
      <c r="P34" s="9">
        <f t="shared" si="19"/>
        <v>1992</v>
      </c>
      <c r="Q34" s="2">
        <f t="shared" si="27"/>
        <v>83.16666666666667</v>
      </c>
      <c r="R34" s="2">
        <f t="shared" si="28"/>
        <v>1.5</v>
      </c>
      <c r="S34" s="1">
        <f t="shared" si="28"/>
        <v>0</v>
      </c>
      <c r="T34" s="1">
        <f t="shared" si="28"/>
        <v>1</v>
      </c>
      <c r="U34" s="1">
        <f t="shared" si="28"/>
        <v>14.333333333333334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1082659</v>
      </c>
      <c r="AB34" s="2">
        <f t="shared" si="26"/>
        <v>6137</v>
      </c>
      <c r="AC34" s="1">
        <f t="shared" si="26"/>
        <v>1999</v>
      </c>
      <c r="AD34" s="1">
        <f t="shared" si="26"/>
        <v>9955</v>
      </c>
      <c r="AE34" s="1">
        <f t="shared" si="26"/>
        <v>12016</v>
      </c>
      <c r="AF34" s="1"/>
      <c r="AG34" s="2">
        <f t="shared" si="21"/>
        <v>1112766</v>
      </c>
      <c r="AJ34" s="9">
        <v>1992</v>
      </c>
      <c r="AK34" s="1">
        <f t="shared" si="29"/>
        <v>46.09022785567755</v>
      </c>
      <c r="AL34" s="1">
        <f t="shared" si="30"/>
        <v>146.6514583672804</v>
      </c>
      <c r="AM34" s="1">
        <f t="shared" si="31"/>
        <v>0</v>
      </c>
      <c r="AN34" s="1">
        <f t="shared" si="32"/>
        <v>60.27122049221497</v>
      </c>
      <c r="AO34" s="1">
        <f t="shared" si="33"/>
        <v>715.7123834886818</v>
      </c>
      <c r="AP34" s="1"/>
      <c r="AQ34" s="1">
        <f t="shared" si="34"/>
        <v>53.91969201071924</v>
      </c>
      <c r="AR34" s="1">
        <f t="shared" si="35"/>
        <v>383.8130997079683</v>
      </c>
    </row>
    <row r="35" spans="1:44" ht="12.75">
      <c r="A35" s="9">
        <v>1993</v>
      </c>
      <c r="B35">
        <v>570</v>
      </c>
      <c r="C35">
        <v>27</v>
      </c>
      <c r="D35">
        <v>0</v>
      </c>
      <c r="E35">
        <v>2</v>
      </c>
      <c r="F35">
        <v>80</v>
      </c>
      <c r="H35" s="2">
        <f t="shared" si="23"/>
        <v>679</v>
      </c>
      <c r="J35" s="9">
        <v>1993</v>
      </c>
      <c r="K35" s="2">
        <f t="shared" si="24"/>
        <v>570</v>
      </c>
      <c r="L35" s="2">
        <f t="shared" si="24"/>
        <v>27</v>
      </c>
      <c r="M35" s="2">
        <f t="shared" si="18"/>
        <v>82</v>
      </c>
      <c r="N35" s="2">
        <f t="shared" si="25"/>
        <v>679</v>
      </c>
      <c r="P35" s="9">
        <f t="shared" si="19"/>
        <v>1993</v>
      </c>
      <c r="Q35" s="2">
        <f t="shared" si="27"/>
        <v>83.94698085419735</v>
      </c>
      <c r="R35" s="2">
        <f t="shared" si="28"/>
        <v>3.9764359351988214</v>
      </c>
      <c r="S35" s="1">
        <f t="shared" si="28"/>
        <v>0</v>
      </c>
      <c r="T35" s="1">
        <f t="shared" si="28"/>
        <v>0.29455081001472755</v>
      </c>
      <c r="U35" s="1">
        <f t="shared" si="28"/>
        <v>11.7820324005891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1090195</v>
      </c>
      <c r="AB35" s="2">
        <f t="shared" si="26"/>
        <v>6167</v>
      </c>
      <c r="AC35" s="1">
        <f t="shared" si="26"/>
        <v>1947</v>
      </c>
      <c r="AD35" s="1">
        <f t="shared" si="26"/>
        <v>10593</v>
      </c>
      <c r="AE35" s="1">
        <f t="shared" si="26"/>
        <v>13289</v>
      </c>
      <c r="AF35" s="1"/>
      <c r="AG35" s="2">
        <f t="shared" si="21"/>
        <v>1122191</v>
      </c>
      <c r="AJ35" s="9">
        <v>1993</v>
      </c>
      <c r="AK35" s="1">
        <f t="shared" si="29"/>
        <v>52.28422438187663</v>
      </c>
      <c r="AL35" s="1">
        <f t="shared" si="30"/>
        <v>437.81417220690776</v>
      </c>
      <c r="AM35" s="1">
        <f t="shared" si="31"/>
        <v>0</v>
      </c>
      <c r="AN35" s="1">
        <f t="shared" si="32"/>
        <v>18.880392712168415</v>
      </c>
      <c r="AO35" s="1">
        <f t="shared" si="33"/>
        <v>602.0016555045527</v>
      </c>
      <c r="AP35" s="1"/>
      <c r="AQ35" s="1">
        <f t="shared" si="34"/>
        <v>60.506633897438135</v>
      </c>
      <c r="AR35" s="1">
        <f t="shared" si="35"/>
        <v>317.47260830849046</v>
      </c>
    </row>
    <row r="36" spans="1:44" ht="12.75">
      <c r="A36" s="9">
        <v>1994</v>
      </c>
      <c r="B36">
        <v>671</v>
      </c>
      <c r="C36">
        <v>28</v>
      </c>
      <c r="D36">
        <v>4</v>
      </c>
      <c r="E36">
        <v>3</v>
      </c>
      <c r="F36">
        <v>49</v>
      </c>
      <c r="H36" s="2">
        <f t="shared" si="23"/>
        <v>755</v>
      </c>
      <c r="J36" s="9">
        <v>1994</v>
      </c>
      <c r="K36" s="2">
        <f t="shared" si="24"/>
        <v>671</v>
      </c>
      <c r="L36" s="2">
        <f t="shared" si="24"/>
        <v>28</v>
      </c>
      <c r="M36" s="2">
        <f t="shared" si="18"/>
        <v>56</v>
      </c>
      <c r="N36" s="2">
        <f t="shared" si="25"/>
        <v>755</v>
      </c>
      <c r="P36" s="9">
        <f t="shared" si="19"/>
        <v>1994</v>
      </c>
      <c r="Q36" s="2">
        <f t="shared" si="27"/>
        <v>88.87417218543047</v>
      </c>
      <c r="R36" s="2">
        <f t="shared" si="28"/>
        <v>3.708609271523179</v>
      </c>
      <c r="S36" s="1">
        <f t="shared" si="28"/>
        <v>0.5298013245033113</v>
      </c>
      <c r="T36" s="1">
        <f t="shared" si="28"/>
        <v>0.3973509933774834</v>
      </c>
      <c r="U36" s="1">
        <f t="shared" si="28"/>
        <v>6.490066225165562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1099649</v>
      </c>
      <c r="AB36" s="2">
        <f t="shared" si="26"/>
        <v>6543</v>
      </c>
      <c r="AC36" s="1">
        <f t="shared" si="26"/>
        <v>1964</v>
      </c>
      <c r="AD36" s="1">
        <f t="shared" si="26"/>
        <v>10618</v>
      </c>
      <c r="AE36" s="1">
        <f t="shared" si="26"/>
        <v>14280</v>
      </c>
      <c r="AF36" s="1"/>
      <c r="AG36" s="2">
        <f t="shared" si="21"/>
        <v>1133054</v>
      </c>
      <c r="AJ36" s="9">
        <v>1994</v>
      </c>
      <c r="AK36" s="1">
        <f t="shared" si="29"/>
        <v>61.01947075839655</v>
      </c>
      <c r="AL36" s="1">
        <f t="shared" si="30"/>
        <v>427.93825462326146</v>
      </c>
      <c r="AM36" s="1">
        <f t="shared" si="31"/>
        <v>203.66598778004072</v>
      </c>
      <c r="AN36" s="1">
        <f t="shared" si="32"/>
        <v>28.2539084573366</v>
      </c>
      <c r="AO36" s="1">
        <f t="shared" si="33"/>
        <v>343.1372549019608</v>
      </c>
      <c r="AP36" s="1"/>
      <c r="AQ36" s="1">
        <f t="shared" si="34"/>
        <v>66.63407039735088</v>
      </c>
      <c r="AR36" s="1">
        <f t="shared" si="35"/>
        <v>208.47293574566302</v>
      </c>
    </row>
    <row r="37" spans="1:44" ht="12.75">
      <c r="A37" s="9">
        <v>1995</v>
      </c>
      <c r="B37">
        <v>572</v>
      </c>
      <c r="C37">
        <v>26</v>
      </c>
      <c r="D37">
        <v>1</v>
      </c>
      <c r="E37">
        <v>4</v>
      </c>
      <c r="F37">
        <v>50</v>
      </c>
      <c r="H37" s="2">
        <f t="shared" si="23"/>
        <v>653</v>
      </c>
      <c r="J37" s="9">
        <v>1995</v>
      </c>
      <c r="K37" s="2">
        <f t="shared" si="24"/>
        <v>572</v>
      </c>
      <c r="L37" s="2">
        <f t="shared" si="24"/>
        <v>26</v>
      </c>
      <c r="M37" s="2">
        <f t="shared" si="18"/>
        <v>55</v>
      </c>
      <c r="N37" s="2">
        <f t="shared" si="25"/>
        <v>653</v>
      </c>
      <c r="P37" s="9">
        <f t="shared" si="19"/>
        <v>1995</v>
      </c>
      <c r="Q37" s="2">
        <f t="shared" si="27"/>
        <v>87.59571209800919</v>
      </c>
      <c r="R37" s="2">
        <f t="shared" si="28"/>
        <v>3.9816232771822357</v>
      </c>
      <c r="S37" s="1">
        <f t="shared" si="28"/>
        <v>0.1531393568147014</v>
      </c>
      <c r="T37" s="1">
        <f t="shared" si="28"/>
        <v>0.6125574272588056</v>
      </c>
      <c r="U37" s="1">
        <f t="shared" si="28"/>
        <v>7.656967840735068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1110546</v>
      </c>
      <c r="AB37" s="2">
        <f t="shared" si="26"/>
        <v>6665</v>
      </c>
      <c r="AC37" s="1">
        <f t="shared" si="26"/>
        <v>2040</v>
      </c>
      <c r="AD37" s="1">
        <f t="shared" si="26"/>
        <v>11527</v>
      </c>
      <c r="AE37" s="1">
        <f t="shared" si="26"/>
        <v>14826</v>
      </c>
      <c r="AF37" s="1"/>
      <c r="AG37" s="2">
        <f t="shared" si="21"/>
        <v>1145604</v>
      </c>
      <c r="AJ37" s="9">
        <v>1995</v>
      </c>
      <c r="AK37" s="1">
        <f t="shared" si="29"/>
        <v>51.5061960513117</v>
      </c>
      <c r="AL37" s="1">
        <f t="shared" si="30"/>
        <v>390.0975243810953</v>
      </c>
      <c r="AM37" s="1">
        <f t="shared" si="31"/>
        <v>49.01960784313725</v>
      </c>
      <c r="AN37" s="1">
        <f t="shared" si="32"/>
        <v>34.70113646221914</v>
      </c>
      <c r="AO37" s="1">
        <f t="shared" si="33"/>
        <v>337.2453797382976</v>
      </c>
      <c r="AP37" s="1"/>
      <c r="AQ37" s="1">
        <f t="shared" si="34"/>
        <v>57.00049929993261</v>
      </c>
      <c r="AR37" s="1">
        <f t="shared" si="35"/>
        <v>193.7097171838129</v>
      </c>
    </row>
    <row r="38" spans="1:44" ht="12.75">
      <c r="A38" s="9">
        <v>1996</v>
      </c>
      <c r="B38">
        <v>496</v>
      </c>
      <c r="C38">
        <v>16</v>
      </c>
      <c r="D38">
        <v>0</v>
      </c>
      <c r="E38">
        <v>3</v>
      </c>
      <c r="F38">
        <v>37</v>
      </c>
      <c r="H38" s="2">
        <f t="shared" si="23"/>
        <v>552</v>
      </c>
      <c r="J38" s="9">
        <v>1996</v>
      </c>
      <c r="K38" s="2">
        <f t="shared" si="24"/>
        <v>496</v>
      </c>
      <c r="L38" s="2">
        <f t="shared" si="24"/>
        <v>16</v>
      </c>
      <c r="M38" s="2">
        <f t="shared" si="18"/>
        <v>40</v>
      </c>
      <c r="N38" s="2">
        <f t="shared" si="25"/>
        <v>552</v>
      </c>
      <c r="P38" s="9">
        <f t="shared" si="19"/>
        <v>1996</v>
      </c>
      <c r="Q38" s="2">
        <f t="shared" si="27"/>
        <v>89.85507246376811</v>
      </c>
      <c r="R38" s="2">
        <f t="shared" si="28"/>
        <v>2.898550724637681</v>
      </c>
      <c r="S38" s="1">
        <f t="shared" si="28"/>
        <v>0</v>
      </c>
      <c r="T38" s="1">
        <f t="shared" si="28"/>
        <v>0.5434782608695652</v>
      </c>
      <c r="U38" s="1">
        <f t="shared" si="28"/>
        <v>6.702898550724639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1123245</v>
      </c>
      <c r="AB38" s="2">
        <f t="shared" si="26"/>
        <v>7068</v>
      </c>
      <c r="AC38" s="1">
        <f t="shared" si="26"/>
        <v>2137</v>
      </c>
      <c r="AD38" s="1">
        <f t="shared" si="26"/>
        <v>12506</v>
      </c>
      <c r="AE38" s="1">
        <f t="shared" si="26"/>
        <v>15812</v>
      </c>
      <c r="AF38" s="1"/>
      <c r="AG38" s="2">
        <f t="shared" si="21"/>
        <v>1160768</v>
      </c>
      <c r="AJ38" s="9">
        <v>1996</v>
      </c>
      <c r="AK38" s="1">
        <f t="shared" si="29"/>
        <v>44.15777501791683</v>
      </c>
      <c r="AL38" s="1">
        <f t="shared" si="30"/>
        <v>226.37238256932656</v>
      </c>
      <c r="AM38" s="1">
        <f t="shared" si="31"/>
        <v>0</v>
      </c>
      <c r="AN38" s="1">
        <f t="shared" si="32"/>
        <v>23.988485526947066</v>
      </c>
      <c r="AO38" s="1">
        <f t="shared" si="33"/>
        <v>233.99949405514798</v>
      </c>
      <c r="AP38" s="1"/>
      <c r="AQ38" s="1">
        <f t="shared" si="34"/>
        <v>47.55472239069306</v>
      </c>
      <c r="AR38" s="1">
        <f t="shared" si="35"/>
        <v>131.34132326383187</v>
      </c>
    </row>
    <row r="39" spans="1:44" ht="12.75">
      <c r="A39" s="9">
        <v>1997</v>
      </c>
      <c r="B39">
        <v>541</v>
      </c>
      <c r="C39">
        <v>30</v>
      </c>
      <c r="D39">
        <v>2</v>
      </c>
      <c r="E39">
        <v>10</v>
      </c>
      <c r="F39">
        <v>38</v>
      </c>
      <c r="H39" s="2">
        <f t="shared" si="23"/>
        <v>621</v>
      </c>
      <c r="J39" s="9">
        <v>1997</v>
      </c>
      <c r="K39" s="2">
        <f t="shared" si="24"/>
        <v>541</v>
      </c>
      <c r="L39" s="2">
        <f t="shared" si="24"/>
        <v>30</v>
      </c>
      <c r="M39" s="2">
        <f t="shared" si="18"/>
        <v>50</v>
      </c>
      <c r="N39" s="2">
        <f t="shared" si="25"/>
        <v>621</v>
      </c>
      <c r="P39" s="9">
        <f t="shared" si="19"/>
        <v>1997</v>
      </c>
      <c r="Q39" s="2">
        <f t="shared" si="27"/>
        <v>87.11755233494364</v>
      </c>
      <c r="R39" s="2">
        <f t="shared" si="28"/>
        <v>4.830917874396135</v>
      </c>
      <c r="S39" s="1">
        <f t="shared" si="28"/>
        <v>0.322061191626409</v>
      </c>
      <c r="T39" s="1">
        <f t="shared" si="28"/>
        <v>1.610305958132045</v>
      </c>
      <c r="U39" s="1">
        <f t="shared" si="28"/>
        <v>6.119162640901772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1133915</v>
      </c>
      <c r="AB39" s="2">
        <f t="shared" si="26"/>
        <v>7233</v>
      </c>
      <c r="AC39" s="1">
        <f t="shared" si="26"/>
        <v>2123</v>
      </c>
      <c r="AD39" s="1">
        <f t="shared" si="26"/>
        <v>13074</v>
      </c>
      <c r="AE39" s="1">
        <f t="shared" si="26"/>
        <v>16894</v>
      </c>
      <c r="AF39" s="1"/>
      <c r="AG39" s="2">
        <f t="shared" si="21"/>
        <v>1173239</v>
      </c>
      <c r="AJ39" s="9">
        <v>1997</v>
      </c>
      <c r="AK39" s="1">
        <f t="shared" si="29"/>
        <v>47.71080724745682</v>
      </c>
      <c r="AL39" s="1">
        <f t="shared" si="30"/>
        <v>414.765657403567</v>
      </c>
      <c r="AM39" s="1">
        <f t="shared" si="31"/>
        <v>94.20631182289213</v>
      </c>
      <c r="AN39" s="1">
        <f t="shared" si="32"/>
        <v>76.48768548263729</v>
      </c>
      <c r="AO39" s="1">
        <f t="shared" si="33"/>
        <v>224.93192849532377</v>
      </c>
      <c r="AP39" s="1"/>
      <c r="AQ39" s="1">
        <f t="shared" si="34"/>
        <v>52.9303918468445</v>
      </c>
      <c r="AR39" s="1">
        <f t="shared" si="35"/>
        <v>155.8069240597052</v>
      </c>
    </row>
    <row r="40" spans="1:44" ht="12.75">
      <c r="A40" s="9">
        <v>1998</v>
      </c>
      <c r="B40">
        <v>521</v>
      </c>
      <c r="C40">
        <v>36</v>
      </c>
      <c r="D40">
        <v>2</v>
      </c>
      <c r="E40">
        <v>1</v>
      </c>
      <c r="F40">
        <v>47</v>
      </c>
      <c r="H40" s="2">
        <f t="shared" si="23"/>
        <v>607</v>
      </c>
      <c r="J40" s="9">
        <v>1998</v>
      </c>
      <c r="K40" s="2">
        <f t="shared" si="24"/>
        <v>521</v>
      </c>
      <c r="L40" s="2">
        <f t="shared" si="24"/>
        <v>36</v>
      </c>
      <c r="M40" s="2">
        <f t="shared" si="18"/>
        <v>50</v>
      </c>
      <c r="N40" s="2">
        <f t="shared" si="25"/>
        <v>607</v>
      </c>
      <c r="P40" s="9">
        <f t="shared" si="19"/>
        <v>1998</v>
      </c>
      <c r="Q40" s="2">
        <f t="shared" si="27"/>
        <v>85.83196046128501</v>
      </c>
      <c r="R40" s="2">
        <f t="shared" si="28"/>
        <v>5.930807248764415</v>
      </c>
      <c r="S40" s="1">
        <f t="shared" si="28"/>
        <v>0.3294892915980231</v>
      </c>
      <c r="T40" s="1">
        <f t="shared" si="28"/>
        <v>0.16474464579901155</v>
      </c>
      <c r="U40" s="1">
        <f t="shared" si="28"/>
        <v>7.742998352553541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1144611</v>
      </c>
      <c r="AB40" s="2">
        <f t="shared" si="26"/>
        <v>7256</v>
      </c>
      <c r="AC40" s="1">
        <f t="shared" si="26"/>
        <v>2282</v>
      </c>
      <c r="AD40" s="1">
        <f t="shared" si="26"/>
        <v>13745</v>
      </c>
      <c r="AE40" s="1">
        <f t="shared" si="26"/>
        <v>17929</v>
      </c>
      <c r="AF40" s="1"/>
      <c r="AG40" s="2">
        <f t="shared" si="21"/>
        <v>1185823</v>
      </c>
      <c r="AJ40" s="9">
        <v>1998</v>
      </c>
      <c r="AK40" s="1">
        <f t="shared" si="29"/>
        <v>45.517647480235645</v>
      </c>
      <c r="AL40" s="1">
        <f t="shared" si="30"/>
        <v>496.1411245865491</v>
      </c>
      <c r="AM40" s="1">
        <f t="shared" si="31"/>
        <v>87.64241893076249</v>
      </c>
      <c r="AN40" s="1">
        <f t="shared" si="32"/>
        <v>7.275372862859222</v>
      </c>
      <c r="AO40" s="1">
        <f t="shared" si="33"/>
        <v>262.14512800490826</v>
      </c>
      <c r="AP40" s="1"/>
      <c r="AQ40" s="1">
        <f t="shared" si="34"/>
        <v>51.188077815997836</v>
      </c>
      <c r="AR40" s="1">
        <f t="shared" si="35"/>
        <v>147.24938155259747</v>
      </c>
    </row>
    <row r="41" spans="1:44" ht="12.75">
      <c r="A41" s="9">
        <v>1999</v>
      </c>
      <c r="B41">
        <v>593</v>
      </c>
      <c r="C41">
        <v>37</v>
      </c>
      <c r="D41">
        <v>1</v>
      </c>
      <c r="E41">
        <v>4</v>
      </c>
      <c r="F41">
        <v>47</v>
      </c>
      <c r="H41" s="2">
        <f t="shared" si="23"/>
        <v>682</v>
      </c>
      <c r="J41" s="9">
        <v>1999</v>
      </c>
      <c r="K41" s="2">
        <f t="shared" si="24"/>
        <v>593</v>
      </c>
      <c r="L41" s="2">
        <f t="shared" si="24"/>
        <v>37</v>
      </c>
      <c r="M41" s="2">
        <f t="shared" si="18"/>
        <v>52</v>
      </c>
      <c r="N41" s="2">
        <f t="shared" si="25"/>
        <v>682</v>
      </c>
      <c r="P41" s="9">
        <f t="shared" si="19"/>
        <v>1999</v>
      </c>
      <c r="Q41" s="2">
        <f t="shared" si="27"/>
        <v>86.95014662756599</v>
      </c>
      <c r="R41" s="2">
        <f aca="true" t="shared" si="36" ref="R41:W42">(C41/$H41)*100</f>
        <v>5.425219941348973</v>
      </c>
      <c r="S41" s="1">
        <f t="shared" si="36"/>
        <v>0.1466275659824047</v>
      </c>
      <c r="T41" s="1">
        <f t="shared" si="36"/>
        <v>0.5865102639296188</v>
      </c>
      <c r="U41" s="1">
        <f t="shared" si="36"/>
        <v>6.89149560117302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1156781</v>
      </c>
      <c r="AB41" s="2">
        <f t="shared" si="26"/>
        <v>7708</v>
      </c>
      <c r="AC41" s="1">
        <f t="shared" si="26"/>
        <v>2429</v>
      </c>
      <c r="AD41" s="1">
        <f t="shared" si="26"/>
        <v>14664</v>
      </c>
      <c r="AE41" s="1">
        <f t="shared" si="26"/>
        <v>19552</v>
      </c>
      <c r="AF41" s="1"/>
      <c r="AG41" s="2">
        <f t="shared" si="21"/>
        <v>1201134</v>
      </c>
      <c r="AJ41" s="9">
        <v>1999</v>
      </c>
      <c r="AK41" s="1">
        <f t="shared" si="29"/>
        <v>51.26294432567616</v>
      </c>
      <c r="AL41" s="1">
        <f>(C41/AB41)*100000</f>
        <v>480.0207576543851</v>
      </c>
      <c r="AM41" s="1">
        <f>(D41/AC41)*100000</f>
        <v>41.16920543433512</v>
      </c>
      <c r="AN41" s="1">
        <f>(E41/AD41)*100000</f>
        <v>27.277686852154936</v>
      </c>
      <c r="AO41" s="1">
        <f>(F41/AE41)*100000</f>
        <v>240.3846153846154</v>
      </c>
      <c r="AP41" s="1"/>
      <c r="AQ41" s="1">
        <f t="shared" si="34"/>
        <v>56.77967653900397</v>
      </c>
      <c r="AR41" s="1">
        <f t="shared" si="35"/>
        <v>141.90203301951155</v>
      </c>
    </row>
    <row r="42" spans="1:23" s="4" customFormat="1" ht="12.75">
      <c r="A42" s="13" t="s">
        <v>93</v>
      </c>
      <c r="B42" s="21">
        <f aca="true" t="shared" si="37" ref="B42:G42">SUM(B25:B41)</f>
        <v>7018</v>
      </c>
      <c r="C42" s="21">
        <f t="shared" si="37"/>
        <v>303</v>
      </c>
      <c r="D42" s="21">
        <f t="shared" si="37"/>
        <v>24</v>
      </c>
      <c r="E42" s="21">
        <f t="shared" si="37"/>
        <v>42</v>
      </c>
      <c r="F42" s="21">
        <f t="shared" si="37"/>
        <v>589</v>
      </c>
      <c r="G42" s="21">
        <f t="shared" si="37"/>
        <v>0</v>
      </c>
      <c r="H42" s="21">
        <f t="shared" si="23"/>
        <v>7976</v>
      </c>
      <c r="J42" s="13" t="s">
        <v>93</v>
      </c>
      <c r="K42" s="21">
        <f>B42</f>
        <v>7018</v>
      </c>
      <c r="L42" s="21">
        <f>C42</f>
        <v>303</v>
      </c>
      <c r="M42" s="21">
        <f t="shared" si="18"/>
        <v>655</v>
      </c>
      <c r="N42" s="21">
        <f>H42</f>
        <v>7976</v>
      </c>
      <c r="P42" s="13" t="str">
        <f t="shared" si="19"/>
        <v>Total</v>
      </c>
      <c r="Q42" s="21">
        <f t="shared" si="27"/>
        <v>87.98896690070211</v>
      </c>
      <c r="R42" s="21">
        <f t="shared" si="36"/>
        <v>3.798896690070211</v>
      </c>
      <c r="S42" s="23">
        <f t="shared" si="36"/>
        <v>0.3009027081243731</v>
      </c>
      <c r="T42" s="23">
        <f t="shared" si="36"/>
        <v>0.526579739217653</v>
      </c>
      <c r="U42" s="23">
        <f t="shared" si="36"/>
        <v>7.384653961885657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NEW HAMPSHIRE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NEW HAMPSHIRE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NEW HAMPSHIRE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NEW HAMPSHIRE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NEW HAMPSHIRE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105</v>
      </c>
      <c r="B46" s="19" t="s">
        <v>91</v>
      </c>
      <c r="C46" s="19" t="s">
        <v>92</v>
      </c>
      <c r="D46" s="19" t="s">
        <v>108</v>
      </c>
      <c r="E46" s="19" t="s">
        <v>109</v>
      </c>
      <c r="F46" s="19" t="s">
        <v>106</v>
      </c>
      <c r="G46" s="19" t="s">
        <v>107</v>
      </c>
      <c r="H46" s="19" t="s">
        <v>93</v>
      </c>
      <c r="J46" s="20" t="s">
        <v>105</v>
      </c>
      <c r="K46" s="19" t="s">
        <v>91</v>
      </c>
      <c r="L46" s="19" t="s">
        <v>92</v>
      </c>
      <c r="M46" s="19" t="s">
        <v>110</v>
      </c>
      <c r="N46" s="19" t="s">
        <v>93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105</v>
      </c>
      <c r="AA46" s="19" t="s">
        <v>91</v>
      </c>
      <c r="AB46" s="19" t="s">
        <v>92</v>
      </c>
      <c r="AC46" s="19" t="s">
        <v>108</v>
      </c>
      <c r="AD46" s="19" t="s">
        <v>109</v>
      </c>
      <c r="AE46" s="19" t="s">
        <v>106</v>
      </c>
      <c r="AF46" s="19" t="s">
        <v>107</v>
      </c>
      <c r="AG46" s="19" t="s">
        <v>93</v>
      </c>
      <c r="AJ46" s="20" t="s">
        <v>105</v>
      </c>
      <c r="AK46" s="19" t="s">
        <v>91</v>
      </c>
      <c r="AL46" s="19" t="s">
        <v>92</v>
      </c>
      <c r="AM46" s="19" t="s">
        <v>108</v>
      </c>
      <c r="AN46" s="19" t="s">
        <v>109</v>
      </c>
      <c r="AO46" s="19" t="s">
        <v>106</v>
      </c>
      <c r="AP46" s="19" t="s">
        <v>107</v>
      </c>
      <c r="AQ46" s="19" t="s">
        <v>93</v>
      </c>
      <c r="AR46" s="19" t="s">
        <v>110</v>
      </c>
    </row>
    <row r="47" spans="1:44" ht="12.75">
      <c r="A47" s="9">
        <v>1983</v>
      </c>
      <c r="B47" s="2">
        <f aca="true" t="shared" si="39" ref="B47:H56">B4-B25</f>
        <v>7</v>
      </c>
      <c r="C47" s="2">
        <f t="shared" si="39"/>
        <v>0</v>
      </c>
      <c r="D47">
        <f t="shared" si="39"/>
        <v>0</v>
      </c>
      <c r="E47">
        <f t="shared" si="39"/>
        <v>0</v>
      </c>
      <c r="F47">
        <f t="shared" si="39"/>
        <v>1</v>
      </c>
      <c r="G47">
        <f t="shared" si="39"/>
        <v>0</v>
      </c>
      <c r="H47" s="2">
        <f t="shared" si="39"/>
        <v>8</v>
      </c>
      <c r="J47" s="9">
        <v>1983</v>
      </c>
      <c r="K47" s="2">
        <f aca="true" t="shared" si="40" ref="K47:N64">K4-K25</f>
        <v>7</v>
      </c>
      <c r="L47" s="2">
        <f t="shared" si="40"/>
        <v>0</v>
      </c>
      <c r="M47" s="2">
        <f t="shared" si="40"/>
        <v>1</v>
      </c>
      <c r="N47" s="2">
        <f t="shared" si="40"/>
        <v>8</v>
      </c>
      <c r="P47" s="9">
        <f>A47</f>
        <v>1983</v>
      </c>
      <c r="Q47" s="2">
        <f aca="true" t="shared" si="41" ref="Q47:W50">(B47/$H47)*100</f>
        <v>87.5</v>
      </c>
      <c r="R47" s="2">
        <f t="shared" si="41"/>
        <v>0</v>
      </c>
      <c r="S47" s="1">
        <f t="shared" si="41"/>
        <v>0</v>
      </c>
      <c r="T47" s="1">
        <f t="shared" si="41"/>
        <v>0</v>
      </c>
      <c r="U47" s="1">
        <f t="shared" si="41"/>
        <v>12.5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939719</v>
      </c>
      <c r="AB47" s="2">
        <f aca="true" t="shared" si="42" ref="AB47:AG47">AB25</f>
        <v>4738</v>
      </c>
      <c r="AC47" s="1">
        <f t="shared" si="42"/>
        <v>1588</v>
      </c>
      <c r="AD47" s="1">
        <f t="shared" si="42"/>
        <v>5031</v>
      </c>
      <c r="AE47" s="1">
        <f t="shared" si="42"/>
        <v>7047</v>
      </c>
      <c r="AF47" s="1"/>
      <c r="AG47" s="2">
        <f t="shared" si="42"/>
        <v>958123</v>
      </c>
      <c r="AJ47" s="9">
        <v>1983</v>
      </c>
      <c r="AK47" s="1">
        <f aca="true" t="shared" si="43" ref="AK47:AO50">(B47/AA47)*100000</f>
        <v>0.7449035296721679</v>
      </c>
      <c r="AL47" s="1">
        <f t="shared" si="43"/>
        <v>0</v>
      </c>
      <c r="AM47" s="1">
        <f t="shared" si="43"/>
        <v>0</v>
      </c>
      <c r="AN47" s="1">
        <f t="shared" si="43"/>
        <v>0</v>
      </c>
      <c r="AO47" s="1">
        <f t="shared" si="43"/>
        <v>14.190435646374343</v>
      </c>
      <c r="AP47" s="1"/>
      <c r="AQ47" s="1">
        <f>(H47/AG47)*100000</f>
        <v>0.8349658655517089</v>
      </c>
      <c r="AR47" s="1">
        <f>(SUM(D47:F47)/SUM(AC47:AE47))*100000</f>
        <v>7.317430118542368</v>
      </c>
    </row>
    <row r="48" spans="1:44" ht="12.75">
      <c r="A48" s="9">
        <v>1984</v>
      </c>
      <c r="B48" s="2">
        <f t="shared" si="39"/>
        <v>24</v>
      </c>
      <c r="C48" s="2">
        <f t="shared" si="39"/>
        <v>0</v>
      </c>
      <c r="D48">
        <f t="shared" si="39"/>
        <v>1</v>
      </c>
      <c r="E48">
        <f t="shared" si="39"/>
        <v>0</v>
      </c>
      <c r="F48">
        <f t="shared" si="39"/>
        <v>0</v>
      </c>
      <c r="G48">
        <f t="shared" si="39"/>
        <v>0</v>
      </c>
      <c r="H48" s="2">
        <f t="shared" si="39"/>
        <v>25</v>
      </c>
      <c r="J48" s="9">
        <v>1984</v>
      </c>
      <c r="K48" s="2">
        <f t="shared" si="40"/>
        <v>24</v>
      </c>
      <c r="L48" s="2">
        <f t="shared" si="40"/>
        <v>0</v>
      </c>
      <c r="M48" s="2">
        <f t="shared" si="40"/>
        <v>1</v>
      </c>
      <c r="N48" s="2">
        <f t="shared" si="40"/>
        <v>25</v>
      </c>
      <c r="P48" s="9">
        <f aca="true" t="shared" si="44" ref="P48:P64">A48</f>
        <v>1984</v>
      </c>
      <c r="Q48" s="2">
        <f t="shared" si="41"/>
        <v>96</v>
      </c>
      <c r="R48" s="2">
        <f t="shared" si="41"/>
        <v>0</v>
      </c>
      <c r="S48" s="1">
        <f t="shared" si="41"/>
        <v>4</v>
      </c>
      <c r="T48" s="1">
        <f t="shared" si="41"/>
        <v>0</v>
      </c>
      <c r="U48" s="1">
        <f t="shared" si="41"/>
        <v>0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957036</v>
      </c>
      <c r="AB48" s="2">
        <f t="shared" si="45"/>
        <v>5018</v>
      </c>
      <c r="AC48" s="1">
        <f t="shared" si="45"/>
        <v>1663</v>
      </c>
      <c r="AD48" s="1">
        <f t="shared" si="45"/>
        <v>5567</v>
      </c>
      <c r="AE48" s="1">
        <f t="shared" si="45"/>
        <v>7579</v>
      </c>
      <c r="AF48" s="1"/>
      <c r="AG48" s="2">
        <f t="shared" si="45"/>
        <v>976863</v>
      </c>
      <c r="AJ48" s="9">
        <v>1984</v>
      </c>
      <c r="AK48" s="1">
        <f t="shared" si="43"/>
        <v>2.507742655448698</v>
      </c>
      <c r="AL48" s="1">
        <f t="shared" si="43"/>
        <v>0</v>
      </c>
      <c r="AM48" s="1">
        <f t="shared" si="43"/>
        <v>60.132291040288635</v>
      </c>
      <c r="AN48" s="1">
        <f t="shared" si="43"/>
        <v>0</v>
      </c>
      <c r="AO48" s="1">
        <f t="shared" si="43"/>
        <v>0</v>
      </c>
      <c r="AP48" s="1"/>
      <c r="AQ48" s="1">
        <f>(H48/AG48)*100000</f>
        <v>2.559212499603322</v>
      </c>
      <c r="AR48" s="1">
        <f>(SUM(D48:F48)/SUM(AC48:AE48))*100000</f>
        <v>6.752650415288001</v>
      </c>
    </row>
    <row r="49" spans="1:44" ht="12.75">
      <c r="A49" s="9">
        <v>1985</v>
      </c>
      <c r="B49" s="2">
        <f t="shared" si="39"/>
        <v>67</v>
      </c>
      <c r="C49" s="2">
        <f t="shared" si="39"/>
        <v>2</v>
      </c>
      <c r="D49">
        <f t="shared" si="39"/>
        <v>0</v>
      </c>
      <c r="E49">
        <f t="shared" si="39"/>
        <v>0</v>
      </c>
      <c r="F49">
        <f t="shared" si="39"/>
        <v>1</v>
      </c>
      <c r="G49">
        <f t="shared" si="39"/>
        <v>0</v>
      </c>
      <c r="H49" s="2">
        <f t="shared" si="39"/>
        <v>70</v>
      </c>
      <c r="J49" s="9">
        <v>1985</v>
      </c>
      <c r="K49" s="2">
        <f t="shared" si="40"/>
        <v>67</v>
      </c>
      <c r="L49" s="2">
        <f t="shared" si="40"/>
        <v>2</v>
      </c>
      <c r="M49" s="2">
        <f t="shared" si="40"/>
        <v>1</v>
      </c>
      <c r="N49" s="2">
        <f t="shared" si="40"/>
        <v>70</v>
      </c>
      <c r="O49" s="2"/>
      <c r="P49" s="9">
        <f t="shared" si="44"/>
        <v>1985</v>
      </c>
      <c r="Q49" s="2">
        <f t="shared" si="41"/>
        <v>95.71428571428572</v>
      </c>
      <c r="R49" s="2">
        <f t="shared" si="41"/>
        <v>2.857142857142857</v>
      </c>
      <c r="S49" s="1">
        <f t="shared" si="41"/>
        <v>0</v>
      </c>
      <c r="T49" s="1">
        <f t="shared" si="41"/>
        <v>0</v>
      </c>
      <c r="U49" s="1">
        <f t="shared" si="41"/>
        <v>1.4285714285714286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975405</v>
      </c>
      <c r="AB49" s="2">
        <f t="shared" si="45"/>
        <v>5334</v>
      </c>
      <c r="AC49" s="1">
        <f t="shared" si="45"/>
        <v>1748</v>
      </c>
      <c r="AD49" s="1">
        <f t="shared" si="45"/>
        <v>6149</v>
      </c>
      <c r="AE49" s="1">
        <f t="shared" si="45"/>
        <v>8121</v>
      </c>
      <c r="AF49" s="1"/>
      <c r="AG49" s="2">
        <f t="shared" si="45"/>
        <v>996757</v>
      </c>
      <c r="AJ49" s="9">
        <v>1985</v>
      </c>
      <c r="AK49" s="1">
        <f t="shared" si="43"/>
        <v>6.868941619122313</v>
      </c>
      <c r="AL49" s="1">
        <f t="shared" si="43"/>
        <v>37.49531308586427</v>
      </c>
      <c r="AM49" s="1">
        <f t="shared" si="43"/>
        <v>0</v>
      </c>
      <c r="AN49" s="1">
        <f t="shared" si="43"/>
        <v>0</v>
      </c>
      <c r="AO49" s="1">
        <f t="shared" si="43"/>
        <v>12.313754463735991</v>
      </c>
      <c r="AP49" s="1"/>
      <c r="AQ49" s="1">
        <f>(H49/AG49)*100000</f>
        <v>7.022774858867307</v>
      </c>
      <c r="AR49" s="1">
        <f>(SUM(D49:F49)/SUM(AC49:AE49))*100000</f>
        <v>6.242976651267325</v>
      </c>
    </row>
    <row r="50" spans="1:44" ht="12.75">
      <c r="A50" s="9">
        <v>1986</v>
      </c>
      <c r="B50" s="2">
        <f t="shared" si="39"/>
        <v>55</v>
      </c>
      <c r="C50" s="2">
        <f t="shared" si="39"/>
        <v>1</v>
      </c>
      <c r="D50">
        <f t="shared" si="39"/>
        <v>2</v>
      </c>
      <c r="E50">
        <f t="shared" si="39"/>
        <v>0</v>
      </c>
      <c r="F50">
        <f t="shared" si="39"/>
        <v>2</v>
      </c>
      <c r="G50">
        <f t="shared" si="39"/>
        <v>0</v>
      </c>
      <c r="H50" s="2">
        <f t="shared" si="39"/>
        <v>60</v>
      </c>
      <c r="J50" s="9">
        <v>1986</v>
      </c>
      <c r="K50" s="2">
        <f t="shared" si="40"/>
        <v>55</v>
      </c>
      <c r="L50" s="2">
        <f t="shared" si="40"/>
        <v>1</v>
      </c>
      <c r="M50" s="2">
        <f t="shared" si="40"/>
        <v>4</v>
      </c>
      <c r="N50" s="2">
        <f t="shared" si="40"/>
        <v>60</v>
      </c>
      <c r="O50" s="2"/>
      <c r="P50" s="9">
        <f t="shared" si="44"/>
        <v>1986</v>
      </c>
      <c r="Q50" s="2">
        <f t="shared" si="41"/>
        <v>91.66666666666666</v>
      </c>
      <c r="R50" s="2">
        <f t="shared" si="41"/>
        <v>1.6666666666666667</v>
      </c>
      <c r="S50" s="1">
        <f t="shared" si="41"/>
        <v>3.3333333333333335</v>
      </c>
      <c r="T50" s="1">
        <f t="shared" si="41"/>
        <v>0</v>
      </c>
      <c r="U50" s="1">
        <f t="shared" si="41"/>
        <v>3.3333333333333335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1002029</v>
      </c>
      <c r="AB50" s="2">
        <f t="shared" si="45"/>
        <v>5648</v>
      </c>
      <c r="AC50" s="1">
        <f t="shared" si="45"/>
        <v>1824</v>
      </c>
      <c r="AD50" s="1">
        <f t="shared" si="45"/>
        <v>6791</v>
      </c>
      <c r="AE50" s="1">
        <f t="shared" si="45"/>
        <v>8764</v>
      </c>
      <c r="AF50" s="1"/>
      <c r="AG50" s="2">
        <f t="shared" si="45"/>
        <v>1025056</v>
      </c>
      <c r="AJ50" s="9">
        <v>1986</v>
      </c>
      <c r="AK50" s="1">
        <f t="shared" si="43"/>
        <v>5.48886309677664</v>
      </c>
      <c r="AL50" s="1">
        <f t="shared" si="43"/>
        <v>17.705382436260624</v>
      </c>
      <c r="AM50" s="1">
        <f t="shared" si="43"/>
        <v>109.64912280701753</v>
      </c>
      <c r="AN50" s="1">
        <f t="shared" si="43"/>
        <v>0</v>
      </c>
      <c r="AO50" s="1">
        <f t="shared" si="43"/>
        <v>22.82062984938384</v>
      </c>
      <c r="AP50" s="1"/>
      <c r="AQ50" s="1">
        <f>(H50/AG50)*100000</f>
        <v>5.853338744419816</v>
      </c>
      <c r="AR50" s="1">
        <f>(SUM(D50:F50)/SUM(AC50:AE50))*100000</f>
        <v>23.01628402094482</v>
      </c>
    </row>
    <row r="51" spans="1:44" ht="12.75">
      <c r="A51" s="9">
        <v>1987</v>
      </c>
      <c r="B51" s="2">
        <f t="shared" si="39"/>
        <v>79</v>
      </c>
      <c r="C51" s="2">
        <f t="shared" si="39"/>
        <v>2</v>
      </c>
      <c r="D51">
        <f t="shared" si="39"/>
        <v>1</v>
      </c>
      <c r="E51">
        <f t="shared" si="39"/>
        <v>0</v>
      </c>
      <c r="F51">
        <f t="shared" si="39"/>
        <v>1</v>
      </c>
      <c r="G51">
        <f t="shared" si="39"/>
        <v>0</v>
      </c>
      <c r="H51" s="2">
        <f t="shared" si="39"/>
        <v>83</v>
      </c>
      <c r="J51" s="9">
        <v>1987</v>
      </c>
      <c r="K51" s="2">
        <f t="shared" si="40"/>
        <v>79</v>
      </c>
      <c r="L51" s="2">
        <f t="shared" si="40"/>
        <v>2</v>
      </c>
      <c r="M51" s="2">
        <f t="shared" si="40"/>
        <v>2</v>
      </c>
      <c r="N51" s="2">
        <f t="shared" si="40"/>
        <v>83</v>
      </c>
      <c r="O51" s="2"/>
      <c r="P51" s="9">
        <f t="shared" si="44"/>
        <v>1987</v>
      </c>
      <c r="Q51" s="2">
        <f aca="true" t="shared" si="46" ref="Q51:Q64">(B51/$H51)*100</f>
        <v>95.18072289156626</v>
      </c>
      <c r="R51" s="2">
        <f aca="true" t="shared" si="47" ref="R51:R64">(C51/$H51)*100</f>
        <v>2.4096385542168677</v>
      </c>
      <c r="S51" s="1">
        <f aca="true" t="shared" si="48" ref="S51:S64">(D51/$H51)*100</f>
        <v>1.2048192771084338</v>
      </c>
      <c r="T51" s="1">
        <f aca="true" t="shared" si="49" ref="T51:T64">(E51/$H51)*100</f>
        <v>0</v>
      </c>
      <c r="U51" s="1">
        <f aca="true" t="shared" si="50" ref="U51:U64">(F51/$H51)*100</f>
        <v>1.2048192771084338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1029502</v>
      </c>
      <c r="AB51" s="2">
        <f t="shared" si="45"/>
        <v>5981</v>
      </c>
      <c r="AC51" s="1">
        <f t="shared" si="45"/>
        <v>1901</v>
      </c>
      <c r="AD51" s="1">
        <f t="shared" si="45"/>
        <v>7436</v>
      </c>
      <c r="AE51" s="1">
        <f t="shared" si="45"/>
        <v>9463</v>
      </c>
      <c r="AF51" s="1"/>
      <c r="AG51" s="2">
        <f t="shared" si="45"/>
        <v>1054283</v>
      </c>
      <c r="AJ51" s="9">
        <v>1987</v>
      </c>
      <c r="AK51" s="1">
        <f aca="true" t="shared" si="53" ref="AK51:AK63">(B51/AA51)*100000</f>
        <v>7.673613067288845</v>
      </c>
      <c r="AL51" s="1">
        <f aca="true" t="shared" si="54" ref="AL51:AL62">(C51/AB51)*100000</f>
        <v>33.43922420999833</v>
      </c>
      <c r="AM51" s="1">
        <f aca="true" t="shared" si="55" ref="AM51:AM62">(D51/AC51)*100000</f>
        <v>52.60389268805891</v>
      </c>
      <c r="AN51" s="1">
        <f aca="true" t="shared" si="56" ref="AN51:AN62">(E51/AD51)*100000</f>
        <v>0</v>
      </c>
      <c r="AO51" s="1">
        <f aca="true" t="shared" si="57" ref="AO51:AO62">(F51/AE51)*100000</f>
        <v>10.567473317129874</v>
      </c>
      <c r="AP51" s="1"/>
      <c r="AQ51" s="1">
        <f aca="true" t="shared" si="58" ref="AQ51:AQ63">(H51/AG51)*100000</f>
        <v>7.872648994624783</v>
      </c>
      <c r="AR51" s="1">
        <f aca="true" t="shared" si="59" ref="AR51:AR63">(SUM(D51:F51)/SUM(AC51:AE51))*100000</f>
        <v>10.638297872340425</v>
      </c>
    </row>
    <row r="52" spans="1:44" ht="12.75">
      <c r="A52" s="9">
        <v>1988</v>
      </c>
      <c r="B52" s="2">
        <f t="shared" si="39"/>
        <v>62</v>
      </c>
      <c r="C52" s="2">
        <f t="shared" si="39"/>
        <v>1</v>
      </c>
      <c r="D52">
        <f t="shared" si="39"/>
        <v>0</v>
      </c>
      <c r="E52">
        <f t="shared" si="39"/>
        <v>0</v>
      </c>
      <c r="F52">
        <f t="shared" si="39"/>
        <v>0</v>
      </c>
      <c r="G52">
        <f t="shared" si="39"/>
        <v>0</v>
      </c>
      <c r="H52" s="2">
        <f t="shared" si="39"/>
        <v>63</v>
      </c>
      <c r="J52" s="9">
        <v>1988</v>
      </c>
      <c r="K52" s="2">
        <f t="shared" si="40"/>
        <v>62</v>
      </c>
      <c r="L52" s="2">
        <f t="shared" si="40"/>
        <v>1</v>
      </c>
      <c r="M52" s="2">
        <f t="shared" si="40"/>
        <v>0</v>
      </c>
      <c r="N52" s="2">
        <f t="shared" si="40"/>
        <v>63</v>
      </c>
      <c r="O52" s="2"/>
      <c r="P52" s="9">
        <f t="shared" si="44"/>
        <v>1988</v>
      </c>
      <c r="Q52" s="2">
        <f t="shared" si="46"/>
        <v>98.4126984126984</v>
      </c>
      <c r="R52" s="2">
        <f t="shared" si="47"/>
        <v>1.5873015873015872</v>
      </c>
      <c r="S52" s="1">
        <f t="shared" si="48"/>
        <v>0</v>
      </c>
      <c r="T52" s="1">
        <f t="shared" si="49"/>
        <v>0</v>
      </c>
      <c r="U52" s="1">
        <f t="shared" si="50"/>
        <v>0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1056018</v>
      </c>
      <c r="AB52" s="2">
        <f t="shared" si="45"/>
        <v>6282</v>
      </c>
      <c r="AC52" s="1">
        <f t="shared" si="45"/>
        <v>1969</v>
      </c>
      <c r="AD52" s="1">
        <f t="shared" si="45"/>
        <v>8094</v>
      </c>
      <c r="AE52" s="1">
        <f t="shared" si="45"/>
        <v>10213</v>
      </c>
      <c r="AF52" s="1"/>
      <c r="AG52" s="2">
        <f t="shared" si="45"/>
        <v>1082576</v>
      </c>
      <c r="AJ52" s="9">
        <v>1988</v>
      </c>
      <c r="AK52" s="1">
        <f t="shared" si="53"/>
        <v>5.871112045438619</v>
      </c>
      <c r="AL52" s="1">
        <f t="shared" si="54"/>
        <v>15.918497293855461</v>
      </c>
      <c r="AM52" s="1">
        <f t="shared" si="55"/>
        <v>0</v>
      </c>
      <c r="AN52" s="1">
        <f t="shared" si="56"/>
        <v>0</v>
      </c>
      <c r="AO52" s="1">
        <f t="shared" si="57"/>
        <v>0</v>
      </c>
      <c r="AP52" s="1"/>
      <c r="AQ52" s="1">
        <f t="shared" si="58"/>
        <v>5.819452860584384</v>
      </c>
      <c r="AR52" s="1">
        <f t="shared" si="59"/>
        <v>0</v>
      </c>
    </row>
    <row r="53" spans="1:44" ht="12.75">
      <c r="A53" s="9">
        <v>1989</v>
      </c>
      <c r="B53" s="2">
        <f t="shared" si="39"/>
        <v>93</v>
      </c>
      <c r="C53" s="2">
        <f t="shared" si="39"/>
        <v>4</v>
      </c>
      <c r="D53">
        <f t="shared" si="39"/>
        <v>0</v>
      </c>
      <c r="E53">
        <f t="shared" si="39"/>
        <v>0</v>
      </c>
      <c r="F53">
        <f t="shared" si="39"/>
        <v>1</v>
      </c>
      <c r="G53">
        <f t="shared" si="39"/>
        <v>0</v>
      </c>
      <c r="H53" s="2">
        <f t="shared" si="39"/>
        <v>98</v>
      </c>
      <c r="J53" s="9">
        <v>1989</v>
      </c>
      <c r="K53" s="2">
        <f t="shared" si="40"/>
        <v>93</v>
      </c>
      <c r="L53" s="2">
        <f t="shared" si="40"/>
        <v>4</v>
      </c>
      <c r="M53" s="2">
        <f t="shared" si="40"/>
        <v>1</v>
      </c>
      <c r="N53" s="2">
        <f t="shared" si="40"/>
        <v>98</v>
      </c>
      <c r="O53" s="2"/>
      <c r="P53" s="9">
        <f t="shared" si="44"/>
        <v>1989</v>
      </c>
      <c r="Q53" s="2">
        <f t="shared" si="46"/>
        <v>94.89795918367348</v>
      </c>
      <c r="R53" s="2">
        <f t="shared" si="47"/>
        <v>4.081632653061225</v>
      </c>
      <c r="S53" s="1">
        <f t="shared" si="48"/>
        <v>0</v>
      </c>
      <c r="T53" s="1">
        <f t="shared" si="49"/>
        <v>0</v>
      </c>
      <c r="U53" s="1">
        <f t="shared" si="50"/>
        <v>1.0204081632653061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1076205</v>
      </c>
      <c r="AB53" s="2">
        <f t="shared" si="45"/>
        <v>6599</v>
      </c>
      <c r="AC53" s="1">
        <f t="shared" si="45"/>
        <v>2031</v>
      </c>
      <c r="AD53" s="1">
        <f t="shared" si="45"/>
        <v>8776</v>
      </c>
      <c r="AE53" s="1">
        <f t="shared" si="45"/>
        <v>10913</v>
      </c>
      <c r="AF53" s="1"/>
      <c r="AG53" s="2">
        <f t="shared" si="45"/>
        <v>1104524</v>
      </c>
      <c r="AJ53" s="9">
        <v>1989</v>
      </c>
      <c r="AK53" s="1">
        <f t="shared" si="53"/>
        <v>8.64147629866057</v>
      </c>
      <c r="AL53" s="1">
        <f t="shared" si="54"/>
        <v>60.61524473405061</v>
      </c>
      <c r="AM53" s="1">
        <f t="shared" si="55"/>
        <v>0</v>
      </c>
      <c r="AN53" s="1">
        <f t="shared" si="56"/>
        <v>0</v>
      </c>
      <c r="AO53" s="1">
        <f t="shared" si="57"/>
        <v>9.163383121048291</v>
      </c>
      <c r="AP53" s="1"/>
      <c r="AQ53" s="1">
        <f t="shared" si="58"/>
        <v>8.872600323759375</v>
      </c>
      <c r="AR53" s="1">
        <f t="shared" si="59"/>
        <v>4.6040515653775325</v>
      </c>
    </row>
    <row r="54" spans="1:44" ht="12.75">
      <c r="A54" s="9">
        <v>1990</v>
      </c>
      <c r="B54" s="2">
        <f t="shared" si="39"/>
        <v>87</v>
      </c>
      <c r="C54" s="2">
        <f t="shared" si="39"/>
        <v>3</v>
      </c>
      <c r="D54">
        <f t="shared" si="39"/>
        <v>0</v>
      </c>
      <c r="E54">
        <f t="shared" si="39"/>
        <v>0</v>
      </c>
      <c r="F54">
        <f t="shared" si="39"/>
        <v>1</v>
      </c>
      <c r="G54">
        <f t="shared" si="39"/>
        <v>0</v>
      </c>
      <c r="H54" s="2">
        <f t="shared" si="39"/>
        <v>91</v>
      </c>
      <c r="J54" s="9">
        <v>1990</v>
      </c>
      <c r="K54" s="2">
        <f t="shared" si="40"/>
        <v>87</v>
      </c>
      <c r="L54" s="2">
        <f t="shared" si="40"/>
        <v>3</v>
      </c>
      <c r="M54" s="2">
        <f t="shared" si="40"/>
        <v>1</v>
      </c>
      <c r="N54" s="2">
        <f t="shared" si="40"/>
        <v>91</v>
      </c>
      <c r="O54" s="2"/>
      <c r="P54" s="9">
        <f t="shared" si="44"/>
        <v>1990</v>
      </c>
      <c r="Q54" s="2">
        <f t="shared" si="46"/>
        <v>95.6043956043956</v>
      </c>
      <c r="R54" s="2">
        <f t="shared" si="47"/>
        <v>3.296703296703297</v>
      </c>
      <c r="S54" s="1">
        <f t="shared" si="48"/>
        <v>0</v>
      </c>
      <c r="T54" s="1">
        <f t="shared" si="49"/>
        <v>0</v>
      </c>
      <c r="U54" s="1">
        <f t="shared" si="50"/>
        <v>1.098901098901099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1082272</v>
      </c>
      <c r="AB54" s="2">
        <f t="shared" si="45"/>
        <v>6783</v>
      </c>
      <c r="AC54" s="1">
        <f t="shared" si="45"/>
        <v>2050</v>
      </c>
      <c r="AD54" s="1">
        <f t="shared" si="45"/>
        <v>9321</v>
      </c>
      <c r="AE54" s="1">
        <f t="shared" si="45"/>
        <v>11405</v>
      </c>
      <c r="AF54" s="1"/>
      <c r="AG54" s="2">
        <f t="shared" si="45"/>
        <v>1111831</v>
      </c>
      <c r="AJ54" s="9">
        <v>1990</v>
      </c>
      <c r="AK54" s="1">
        <f t="shared" si="53"/>
        <v>8.03864462907661</v>
      </c>
      <c r="AL54" s="1">
        <f t="shared" si="54"/>
        <v>44.22821760283061</v>
      </c>
      <c r="AM54" s="1">
        <f t="shared" si="55"/>
        <v>0</v>
      </c>
      <c r="AN54" s="1">
        <f t="shared" si="56"/>
        <v>0</v>
      </c>
      <c r="AO54" s="1">
        <f t="shared" si="57"/>
        <v>8.768084173608067</v>
      </c>
      <c r="AP54" s="1"/>
      <c r="AQ54" s="1">
        <f t="shared" si="58"/>
        <v>8.184697134726411</v>
      </c>
      <c r="AR54" s="1">
        <f t="shared" si="59"/>
        <v>4.390586582367404</v>
      </c>
    </row>
    <row r="55" spans="1:44" ht="12.75">
      <c r="A55" s="9">
        <v>1991</v>
      </c>
      <c r="B55" s="2">
        <f t="shared" si="39"/>
        <v>85</v>
      </c>
      <c r="C55" s="2">
        <f t="shared" si="39"/>
        <v>8</v>
      </c>
      <c r="D55">
        <f t="shared" si="39"/>
        <v>0</v>
      </c>
      <c r="E55">
        <f t="shared" si="39"/>
        <v>0</v>
      </c>
      <c r="F55">
        <f t="shared" si="39"/>
        <v>2</v>
      </c>
      <c r="G55">
        <f t="shared" si="39"/>
        <v>0</v>
      </c>
      <c r="H55" s="2">
        <f t="shared" si="39"/>
        <v>95</v>
      </c>
      <c r="J55" s="9">
        <v>1991</v>
      </c>
      <c r="K55" s="2">
        <f t="shared" si="40"/>
        <v>85</v>
      </c>
      <c r="L55" s="2">
        <f t="shared" si="40"/>
        <v>8</v>
      </c>
      <c r="M55" s="2">
        <f t="shared" si="40"/>
        <v>2</v>
      </c>
      <c r="N55" s="2">
        <f t="shared" si="40"/>
        <v>95</v>
      </c>
      <c r="O55" s="2"/>
      <c r="P55" s="9">
        <f t="shared" si="44"/>
        <v>1991</v>
      </c>
      <c r="Q55" s="2">
        <f t="shared" si="46"/>
        <v>89.47368421052632</v>
      </c>
      <c r="R55" s="2">
        <f t="shared" si="47"/>
        <v>8.421052631578947</v>
      </c>
      <c r="S55" s="1">
        <f t="shared" si="48"/>
        <v>0</v>
      </c>
      <c r="T55" s="1">
        <f t="shared" si="49"/>
        <v>0</v>
      </c>
      <c r="U55" s="1">
        <f t="shared" si="50"/>
        <v>2.1052631578947367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1077996</v>
      </c>
      <c r="AB55" s="2">
        <f t="shared" si="45"/>
        <v>6061</v>
      </c>
      <c r="AC55" s="1">
        <f t="shared" si="45"/>
        <v>1996</v>
      </c>
      <c r="AD55" s="1">
        <f t="shared" si="45"/>
        <v>9467</v>
      </c>
      <c r="AE55" s="1">
        <f t="shared" si="45"/>
        <v>11535</v>
      </c>
      <c r="AF55" s="1"/>
      <c r="AG55" s="2">
        <f t="shared" si="45"/>
        <v>1107055</v>
      </c>
      <c r="AJ55" s="9">
        <v>1991</v>
      </c>
      <c r="AK55" s="1">
        <f t="shared" si="53"/>
        <v>7.885001428576729</v>
      </c>
      <c r="AL55" s="1">
        <f t="shared" si="54"/>
        <v>131.99142055766376</v>
      </c>
      <c r="AM55" s="1">
        <f t="shared" si="55"/>
        <v>0</v>
      </c>
      <c r="AN55" s="1">
        <f t="shared" si="56"/>
        <v>0</v>
      </c>
      <c r="AO55" s="1">
        <f t="shared" si="57"/>
        <v>17.338534893801473</v>
      </c>
      <c r="AP55" s="1"/>
      <c r="AQ55" s="1">
        <f t="shared" si="58"/>
        <v>8.581326131041367</v>
      </c>
      <c r="AR55" s="1">
        <f t="shared" si="59"/>
        <v>8.696408383337682</v>
      </c>
    </row>
    <row r="56" spans="1:44" ht="12.75">
      <c r="A56" s="9">
        <v>1992</v>
      </c>
      <c r="B56" s="2">
        <f t="shared" si="39"/>
        <v>122</v>
      </c>
      <c r="C56" s="2">
        <f t="shared" si="39"/>
        <v>3</v>
      </c>
      <c r="D56">
        <f t="shared" si="39"/>
        <v>0</v>
      </c>
      <c r="E56">
        <f t="shared" si="39"/>
        <v>0</v>
      </c>
      <c r="F56">
        <f t="shared" si="39"/>
        <v>4</v>
      </c>
      <c r="G56">
        <f t="shared" si="39"/>
        <v>0</v>
      </c>
      <c r="H56" s="2">
        <f t="shared" si="39"/>
        <v>129</v>
      </c>
      <c r="J56" s="9">
        <v>1992</v>
      </c>
      <c r="K56" s="2">
        <f t="shared" si="40"/>
        <v>122</v>
      </c>
      <c r="L56" s="2">
        <f t="shared" si="40"/>
        <v>3</v>
      </c>
      <c r="M56" s="2">
        <f t="shared" si="40"/>
        <v>4</v>
      </c>
      <c r="N56" s="2">
        <f t="shared" si="40"/>
        <v>129</v>
      </c>
      <c r="O56" s="2"/>
      <c r="P56" s="9">
        <f t="shared" si="44"/>
        <v>1992</v>
      </c>
      <c r="Q56" s="2">
        <f t="shared" si="46"/>
        <v>94.57364341085271</v>
      </c>
      <c r="R56" s="2">
        <f t="shared" si="47"/>
        <v>2.3255813953488373</v>
      </c>
      <c r="S56" s="1">
        <f t="shared" si="48"/>
        <v>0</v>
      </c>
      <c r="T56" s="1">
        <f t="shared" si="49"/>
        <v>0</v>
      </c>
      <c r="U56" s="1">
        <f t="shared" si="50"/>
        <v>3.10077519379845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1082659</v>
      </c>
      <c r="AB56" s="2">
        <f t="shared" si="45"/>
        <v>6137</v>
      </c>
      <c r="AC56" s="1">
        <f t="shared" si="45"/>
        <v>1999</v>
      </c>
      <c r="AD56" s="1">
        <f t="shared" si="45"/>
        <v>9955</v>
      </c>
      <c r="AE56" s="1">
        <f t="shared" si="45"/>
        <v>12016</v>
      </c>
      <c r="AF56" s="1"/>
      <c r="AG56" s="2">
        <f t="shared" si="45"/>
        <v>1112766</v>
      </c>
      <c r="AJ56" s="9">
        <v>1992</v>
      </c>
      <c r="AK56" s="1">
        <f t="shared" si="53"/>
        <v>11.268552702189702</v>
      </c>
      <c r="AL56" s="1">
        <f t="shared" si="54"/>
        <v>48.88381945576015</v>
      </c>
      <c r="AM56" s="1">
        <f t="shared" si="55"/>
        <v>0</v>
      </c>
      <c r="AN56" s="1">
        <f t="shared" si="56"/>
        <v>0</v>
      </c>
      <c r="AO56" s="1">
        <f t="shared" si="57"/>
        <v>33.288948069241016</v>
      </c>
      <c r="AP56" s="1"/>
      <c r="AQ56" s="1">
        <f t="shared" si="58"/>
        <v>11.592733782304636</v>
      </c>
      <c r="AR56" s="1">
        <f t="shared" si="59"/>
        <v>16.68752607425949</v>
      </c>
    </row>
    <row r="57" spans="1:44" ht="12.75">
      <c r="A57" s="9">
        <v>1993</v>
      </c>
      <c r="B57" s="2">
        <f aca="true" t="shared" si="60" ref="B57:H64">B14-B35</f>
        <v>140</v>
      </c>
      <c r="C57" s="2">
        <f t="shared" si="60"/>
        <v>4</v>
      </c>
      <c r="D57">
        <f t="shared" si="60"/>
        <v>0</v>
      </c>
      <c r="E57">
        <f t="shared" si="60"/>
        <v>1</v>
      </c>
      <c r="F57">
        <f t="shared" si="60"/>
        <v>17</v>
      </c>
      <c r="G57">
        <f t="shared" si="60"/>
        <v>0</v>
      </c>
      <c r="H57" s="2">
        <f t="shared" si="60"/>
        <v>162</v>
      </c>
      <c r="J57" s="9">
        <v>1993</v>
      </c>
      <c r="K57" s="2">
        <f t="shared" si="40"/>
        <v>140</v>
      </c>
      <c r="L57" s="2">
        <f t="shared" si="40"/>
        <v>4</v>
      </c>
      <c r="M57" s="2">
        <f t="shared" si="40"/>
        <v>18</v>
      </c>
      <c r="N57" s="2">
        <f t="shared" si="40"/>
        <v>162</v>
      </c>
      <c r="O57" s="2"/>
      <c r="P57" s="9">
        <f t="shared" si="44"/>
        <v>1993</v>
      </c>
      <c r="Q57" s="2">
        <f t="shared" si="46"/>
        <v>86.41975308641975</v>
      </c>
      <c r="R57" s="2">
        <f t="shared" si="47"/>
        <v>2.4691358024691357</v>
      </c>
      <c r="S57" s="1">
        <f t="shared" si="48"/>
        <v>0</v>
      </c>
      <c r="T57" s="1">
        <f t="shared" si="49"/>
        <v>0.6172839506172839</v>
      </c>
      <c r="U57" s="1">
        <f t="shared" si="50"/>
        <v>10.493827160493826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1090195</v>
      </c>
      <c r="AB57" s="2">
        <f t="shared" si="45"/>
        <v>6167</v>
      </c>
      <c r="AC57" s="1">
        <f t="shared" si="45"/>
        <v>1947</v>
      </c>
      <c r="AD57" s="1">
        <f t="shared" si="45"/>
        <v>10593</v>
      </c>
      <c r="AE57" s="1">
        <f t="shared" si="45"/>
        <v>13289</v>
      </c>
      <c r="AF57" s="1"/>
      <c r="AG57" s="2">
        <f t="shared" si="45"/>
        <v>1122191</v>
      </c>
      <c r="AJ57" s="9">
        <v>1993</v>
      </c>
      <c r="AK57" s="1">
        <f t="shared" si="53"/>
        <v>12.841739321864436</v>
      </c>
      <c r="AL57" s="1">
        <f t="shared" si="54"/>
        <v>64.86135884546782</v>
      </c>
      <c r="AM57" s="1">
        <f t="shared" si="55"/>
        <v>0</v>
      </c>
      <c r="AN57" s="1">
        <f t="shared" si="56"/>
        <v>9.440196356084208</v>
      </c>
      <c r="AO57" s="1">
        <f t="shared" si="57"/>
        <v>127.92535179471744</v>
      </c>
      <c r="AP57" s="1"/>
      <c r="AQ57" s="1">
        <f t="shared" si="58"/>
        <v>14.436045200861528</v>
      </c>
      <c r="AR57" s="1">
        <f t="shared" si="59"/>
        <v>69.68910914088815</v>
      </c>
    </row>
    <row r="58" spans="1:44" ht="12.75">
      <c r="A58" s="9">
        <v>1994</v>
      </c>
      <c r="B58" s="2">
        <f t="shared" si="60"/>
        <v>161</v>
      </c>
      <c r="C58" s="2">
        <f t="shared" si="60"/>
        <v>7</v>
      </c>
      <c r="D58">
        <f t="shared" si="60"/>
        <v>0</v>
      </c>
      <c r="E58">
        <f t="shared" si="60"/>
        <v>2</v>
      </c>
      <c r="F58">
        <f t="shared" si="60"/>
        <v>13</v>
      </c>
      <c r="G58">
        <f t="shared" si="60"/>
        <v>0</v>
      </c>
      <c r="H58" s="2">
        <f t="shared" si="60"/>
        <v>183</v>
      </c>
      <c r="J58" s="9">
        <v>1994</v>
      </c>
      <c r="K58" s="2">
        <f t="shared" si="40"/>
        <v>161</v>
      </c>
      <c r="L58" s="2">
        <f t="shared" si="40"/>
        <v>7</v>
      </c>
      <c r="M58" s="2">
        <f t="shared" si="40"/>
        <v>15</v>
      </c>
      <c r="N58" s="2">
        <f t="shared" si="40"/>
        <v>183</v>
      </c>
      <c r="O58" s="2"/>
      <c r="P58" s="9">
        <f t="shared" si="44"/>
        <v>1994</v>
      </c>
      <c r="Q58" s="2">
        <f t="shared" si="46"/>
        <v>87.97814207650273</v>
      </c>
      <c r="R58" s="2">
        <f t="shared" si="47"/>
        <v>3.825136612021858</v>
      </c>
      <c r="S58" s="1">
        <f t="shared" si="48"/>
        <v>0</v>
      </c>
      <c r="T58" s="1">
        <f t="shared" si="49"/>
        <v>1.092896174863388</v>
      </c>
      <c r="U58" s="1">
        <f t="shared" si="50"/>
        <v>7.103825136612022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1099649</v>
      </c>
      <c r="AB58" s="2">
        <f t="shared" si="45"/>
        <v>6543</v>
      </c>
      <c r="AC58" s="1">
        <f t="shared" si="45"/>
        <v>1964</v>
      </c>
      <c r="AD58" s="1">
        <f t="shared" si="45"/>
        <v>10618</v>
      </c>
      <c r="AE58" s="1">
        <f t="shared" si="45"/>
        <v>14280</v>
      </c>
      <c r="AF58" s="1"/>
      <c r="AG58" s="2">
        <f t="shared" si="45"/>
        <v>1133054</v>
      </c>
      <c r="AJ58" s="9">
        <v>1994</v>
      </c>
      <c r="AK58" s="1">
        <f t="shared" si="53"/>
        <v>14.641035457677859</v>
      </c>
      <c r="AL58" s="1">
        <f t="shared" si="54"/>
        <v>106.98456365581536</v>
      </c>
      <c r="AM58" s="1">
        <f t="shared" si="55"/>
        <v>0</v>
      </c>
      <c r="AN58" s="1">
        <f t="shared" si="56"/>
        <v>18.835938971557734</v>
      </c>
      <c r="AO58" s="1">
        <f t="shared" si="57"/>
        <v>91.03641456582633</v>
      </c>
      <c r="AP58" s="1"/>
      <c r="AQ58" s="1">
        <f t="shared" si="58"/>
        <v>16.151039579755246</v>
      </c>
      <c r="AR58" s="1">
        <f t="shared" si="59"/>
        <v>55.84096493187402</v>
      </c>
    </row>
    <row r="59" spans="1:44" ht="12.75">
      <c r="A59" s="9">
        <v>1995</v>
      </c>
      <c r="B59" s="2">
        <f t="shared" si="60"/>
        <v>194</v>
      </c>
      <c r="C59" s="2">
        <f t="shared" si="60"/>
        <v>8</v>
      </c>
      <c r="D59">
        <f t="shared" si="60"/>
        <v>0</v>
      </c>
      <c r="E59">
        <f t="shared" si="60"/>
        <v>1</v>
      </c>
      <c r="F59">
        <f t="shared" si="60"/>
        <v>12</v>
      </c>
      <c r="G59">
        <f t="shared" si="60"/>
        <v>0</v>
      </c>
      <c r="H59" s="2">
        <f t="shared" si="60"/>
        <v>215</v>
      </c>
      <c r="J59" s="9">
        <v>1995</v>
      </c>
      <c r="K59" s="2">
        <f t="shared" si="40"/>
        <v>194</v>
      </c>
      <c r="L59" s="2">
        <f t="shared" si="40"/>
        <v>8</v>
      </c>
      <c r="M59" s="2">
        <f t="shared" si="40"/>
        <v>13</v>
      </c>
      <c r="N59" s="2">
        <f t="shared" si="40"/>
        <v>215</v>
      </c>
      <c r="O59" s="2"/>
      <c r="P59" s="9">
        <f t="shared" si="44"/>
        <v>1995</v>
      </c>
      <c r="Q59" s="2">
        <f t="shared" si="46"/>
        <v>90.23255813953487</v>
      </c>
      <c r="R59" s="2">
        <f t="shared" si="47"/>
        <v>3.7209302325581395</v>
      </c>
      <c r="S59" s="1">
        <f t="shared" si="48"/>
        <v>0</v>
      </c>
      <c r="T59" s="1">
        <f t="shared" si="49"/>
        <v>0.46511627906976744</v>
      </c>
      <c r="U59" s="1">
        <f t="shared" si="50"/>
        <v>5.5813953488372094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1110546</v>
      </c>
      <c r="AB59" s="2">
        <f t="shared" si="45"/>
        <v>6665</v>
      </c>
      <c r="AC59" s="1">
        <f t="shared" si="45"/>
        <v>2040</v>
      </c>
      <c r="AD59" s="1">
        <f t="shared" si="45"/>
        <v>11527</v>
      </c>
      <c r="AE59" s="1">
        <f t="shared" si="45"/>
        <v>14826</v>
      </c>
      <c r="AF59" s="1"/>
      <c r="AG59" s="2">
        <f t="shared" si="45"/>
        <v>1145604</v>
      </c>
      <c r="AJ59" s="9">
        <v>1995</v>
      </c>
      <c r="AK59" s="1">
        <f t="shared" si="53"/>
        <v>17.468884674745574</v>
      </c>
      <c r="AL59" s="1">
        <f t="shared" si="54"/>
        <v>120.03000750187547</v>
      </c>
      <c r="AM59" s="1">
        <f t="shared" si="55"/>
        <v>0</v>
      </c>
      <c r="AN59" s="1">
        <f t="shared" si="56"/>
        <v>8.675284115554785</v>
      </c>
      <c r="AO59" s="1">
        <f t="shared" si="57"/>
        <v>80.93889113719142</v>
      </c>
      <c r="AP59" s="1"/>
      <c r="AQ59" s="1">
        <f t="shared" si="58"/>
        <v>18.767392571953312</v>
      </c>
      <c r="AR59" s="1">
        <f t="shared" si="59"/>
        <v>45.785933152537595</v>
      </c>
    </row>
    <row r="60" spans="1:44" ht="12.75">
      <c r="A60" s="9">
        <v>1996</v>
      </c>
      <c r="B60" s="2">
        <f t="shared" si="60"/>
        <v>184</v>
      </c>
      <c r="C60" s="2">
        <f t="shared" si="60"/>
        <v>12</v>
      </c>
      <c r="D60">
        <f t="shared" si="60"/>
        <v>0</v>
      </c>
      <c r="E60">
        <f t="shared" si="60"/>
        <v>2</v>
      </c>
      <c r="F60">
        <f t="shared" si="60"/>
        <v>11</v>
      </c>
      <c r="G60">
        <f t="shared" si="60"/>
        <v>0</v>
      </c>
      <c r="H60" s="2">
        <f t="shared" si="60"/>
        <v>209</v>
      </c>
      <c r="J60" s="9">
        <v>1996</v>
      </c>
      <c r="K60" s="2">
        <f t="shared" si="40"/>
        <v>184</v>
      </c>
      <c r="L60" s="2">
        <f t="shared" si="40"/>
        <v>12</v>
      </c>
      <c r="M60" s="2">
        <f t="shared" si="40"/>
        <v>13</v>
      </c>
      <c r="N60" s="2">
        <f t="shared" si="40"/>
        <v>209</v>
      </c>
      <c r="O60" s="2"/>
      <c r="P60" s="9">
        <f t="shared" si="44"/>
        <v>1996</v>
      </c>
      <c r="Q60" s="2">
        <f t="shared" si="46"/>
        <v>88.03827751196172</v>
      </c>
      <c r="R60" s="2">
        <f t="shared" si="47"/>
        <v>5.741626794258373</v>
      </c>
      <c r="S60" s="1">
        <f t="shared" si="48"/>
        <v>0</v>
      </c>
      <c r="T60" s="1">
        <f t="shared" si="49"/>
        <v>0.9569377990430622</v>
      </c>
      <c r="U60" s="1">
        <f t="shared" si="50"/>
        <v>5.263157894736842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1123245</v>
      </c>
      <c r="AB60" s="2">
        <f t="shared" si="45"/>
        <v>7068</v>
      </c>
      <c r="AC60" s="1">
        <f t="shared" si="45"/>
        <v>2137</v>
      </c>
      <c r="AD60" s="1">
        <f t="shared" si="45"/>
        <v>12506</v>
      </c>
      <c r="AE60" s="1">
        <f t="shared" si="45"/>
        <v>15812</v>
      </c>
      <c r="AF60" s="1"/>
      <c r="AG60" s="2">
        <f t="shared" si="45"/>
        <v>1160768</v>
      </c>
      <c r="AJ60" s="9">
        <v>1996</v>
      </c>
      <c r="AK60" s="1">
        <f t="shared" si="53"/>
        <v>16.38111008729173</v>
      </c>
      <c r="AL60" s="1">
        <f t="shared" si="54"/>
        <v>169.7792869269949</v>
      </c>
      <c r="AM60" s="1">
        <f t="shared" si="55"/>
        <v>0</v>
      </c>
      <c r="AN60" s="1">
        <f t="shared" si="56"/>
        <v>15.992323684631376</v>
      </c>
      <c r="AO60" s="1">
        <f t="shared" si="57"/>
        <v>69.56741715153049</v>
      </c>
      <c r="AP60" s="1"/>
      <c r="AQ60" s="1">
        <f t="shared" si="58"/>
        <v>18.005320615316755</v>
      </c>
      <c r="AR60" s="1">
        <f t="shared" si="59"/>
        <v>42.68593006074536</v>
      </c>
    </row>
    <row r="61" spans="1:44" ht="12.75">
      <c r="A61" s="9">
        <v>1997</v>
      </c>
      <c r="B61" s="2">
        <f t="shared" si="60"/>
        <v>255</v>
      </c>
      <c r="C61" s="2">
        <f t="shared" si="60"/>
        <v>16</v>
      </c>
      <c r="D61">
        <f t="shared" si="60"/>
        <v>0</v>
      </c>
      <c r="E61">
        <f t="shared" si="60"/>
        <v>1</v>
      </c>
      <c r="F61">
        <f t="shared" si="60"/>
        <v>18</v>
      </c>
      <c r="G61">
        <f t="shared" si="60"/>
        <v>0</v>
      </c>
      <c r="H61" s="2">
        <f t="shared" si="60"/>
        <v>290</v>
      </c>
      <c r="J61" s="9">
        <v>1997</v>
      </c>
      <c r="K61" s="2">
        <f t="shared" si="40"/>
        <v>255</v>
      </c>
      <c r="L61" s="2">
        <f t="shared" si="40"/>
        <v>16</v>
      </c>
      <c r="M61" s="2">
        <f t="shared" si="40"/>
        <v>19</v>
      </c>
      <c r="N61" s="2">
        <f t="shared" si="40"/>
        <v>290</v>
      </c>
      <c r="O61" s="2"/>
      <c r="P61" s="9">
        <f t="shared" si="44"/>
        <v>1997</v>
      </c>
      <c r="Q61" s="2">
        <f t="shared" si="46"/>
        <v>87.93103448275862</v>
      </c>
      <c r="R61" s="2">
        <f t="shared" si="47"/>
        <v>5.517241379310345</v>
      </c>
      <c r="S61" s="1">
        <f t="shared" si="48"/>
        <v>0</v>
      </c>
      <c r="T61" s="1">
        <f t="shared" si="49"/>
        <v>0.3448275862068966</v>
      </c>
      <c r="U61" s="1">
        <f t="shared" si="50"/>
        <v>6.206896551724138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1133915</v>
      </c>
      <c r="AB61" s="2">
        <f t="shared" si="45"/>
        <v>7233</v>
      </c>
      <c r="AC61" s="1">
        <f t="shared" si="45"/>
        <v>2123</v>
      </c>
      <c r="AD61" s="1">
        <f t="shared" si="45"/>
        <v>13074</v>
      </c>
      <c r="AE61" s="1">
        <f t="shared" si="45"/>
        <v>16894</v>
      </c>
      <c r="AF61" s="1"/>
      <c r="AG61" s="2">
        <f t="shared" si="45"/>
        <v>1173239</v>
      </c>
      <c r="AJ61" s="9">
        <v>1997</v>
      </c>
      <c r="AK61" s="1">
        <f t="shared" si="53"/>
        <v>22.488458129577616</v>
      </c>
      <c r="AL61" s="1">
        <f t="shared" si="54"/>
        <v>221.2083506152357</v>
      </c>
      <c r="AM61" s="1">
        <f t="shared" si="55"/>
        <v>0</v>
      </c>
      <c r="AN61" s="1">
        <f t="shared" si="56"/>
        <v>7.64876854826373</v>
      </c>
      <c r="AO61" s="1">
        <f t="shared" si="57"/>
        <v>106.54670297146917</v>
      </c>
      <c r="AP61" s="1"/>
      <c r="AQ61" s="1">
        <f t="shared" si="58"/>
        <v>24.71789635359888</v>
      </c>
      <c r="AR61" s="1">
        <f t="shared" si="59"/>
        <v>59.206631142687975</v>
      </c>
    </row>
    <row r="62" spans="1:44" ht="12.75">
      <c r="A62" s="9">
        <v>1998</v>
      </c>
      <c r="B62" s="2">
        <f t="shared" si="60"/>
        <v>235</v>
      </c>
      <c r="C62" s="2">
        <f t="shared" si="60"/>
        <v>7</v>
      </c>
      <c r="D62">
        <f t="shared" si="60"/>
        <v>3</v>
      </c>
      <c r="E62">
        <f t="shared" si="60"/>
        <v>1</v>
      </c>
      <c r="F62">
        <f t="shared" si="60"/>
        <v>13</v>
      </c>
      <c r="G62">
        <f t="shared" si="60"/>
        <v>0</v>
      </c>
      <c r="H62" s="2">
        <f t="shared" si="60"/>
        <v>259</v>
      </c>
      <c r="J62" s="9">
        <v>1998</v>
      </c>
      <c r="K62" s="2">
        <f t="shared" si="40"/>
        <v>235</v>
      </c>
      <c r="L62" s="2">
        <f t="shared" si="40"/>
        <v>7</v>
      </c>
      <c r="M62" s="2">
        <f t="shared" si="40"/>
        <v>17</v>
      </c>
      <c r="N62" s="2">
        <f t="shared" si="40"/>
        <v>259</v>
      </c>
      <c r="O62" s="2"/>
      <c r="P62" s="9">
        <f t="shared" si="44"/>
        <v>1998</v>
      </c>
      <c r="Q62" s="2">
        <f t="shared" si="46"/>
        <v>90.73359073359073</v>
      </c>
      <c r="R62" s="2">
        <f t="shared" si="47"/>
        <v>2.7027027027027026</v>
      </c>
      <c r="S62" s="1">
        <f t="shared" si="48"/>
        <v>1.1583011583011582</v>
      </c>
      <c r="T62" s="1">
        <f t="shared" si="49"/>
        <v>0.3861003861003861</v>
      </c>
      <c r="U62" s="1">
        <f t="shared" si="50"/>
        <v>5.019305019305019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1144611</v>
      </c>
      <c r="AB62" s="2">
        <f t="shared" si="45"/>
        <v>7256</v>
      </c>
      <c r="AC62" s="1">
        <f t="shared" si="45"/>
        <v>2282</v>
      </c>
      <c r="AD62" s="1">
        <f t="shared" si="45"/>
        <v>13745</v>
      </c>
      <c r="AE62" s="1">
        <f t="shared" si="45"/>
        <v>17929</v>
      </c>
      <c r="AF62" s="1"/>
      <c r="AG62" s="2">
        <f t="shared" si="45"/>
        <v>1185823</v>
      </c>
      <c r="AJ62" s="9">
        <v>1998</v>
      </c>
      <c r="AK62" s="1">
        <f t="shared" si="53"/>
        <v>20.53099262544218</v>
      </c>
      <c r="AL62" s="1">
        <f t="shared" si="54"/>
        <v>96.47188533627343</v>
      </c>
      <c r="AM62" s="1">
        <f t="shared" si="55"/>
        <v>131.46362839614375</v>
      </c>
      <c r="AN62" s="1">
        <f t="shared" si="56"/>
        <v>7.275372862859222</v>
      </c>
      <c r="AO62" s="1">
        <f t="shared" si="57"/>
        <v>72.50822689497463</v>
      </c>
      <c r="AP62" s="1"/>
      <c r="AQ62" s="1">
        <f t="shared" si="58"/>
        <v>21.8413709297256</v>
      </c>
      <c r="AR62" s="1">
        <f t="shared" si="59"/>
        <v>50.064789727883145</v>
      </c>
    </row>
    <row r="63" spans="1:44" ht="12.75">
      <c r="A63" s="9">
        <v>1999</v>
      </c>
      <c r="B63" s="2">
        <f t="shared" si="60"/>
        <v>235</v>
      </c>
      <c r="C63" s="2">
        <f t="shared" si="60"/>
        <v>14</v>
      </c>
      <c r="D63">
        <f t="shared" si="60"/>
        <v>1</v>
      </c>
      <c r="E63">
        <f t="shared" si="60"/>
        <v>1</v>
      </c>
      <c r="F63">
        <f t="shared" si="60"/>
        <v>12</v>
      </c>
      <c r="G63">
        <f t="shared" si="60"/>
        <v>0</v>
      </c>
      <c r="H63" s="2">
        <f t="shared" si="60"/>
        <v>263</v>
      </c>
      <c r="J63" s="9">
        <v>1999</v>
      </c>
      <c r="K63" s="2">
        <f t="shared" si="40"/>
        <v>235</v>
      </c>
      <c r="L63" s="2">
        <f t="shared" si="40"/>
        <v>14</v>
      </c>
      <c r="M63" s="2">
        <f t="shared" si="40"/>
        <v>14</v>
      </c>
      <c r="N63" s="2">
        <f t="shared" si="40"/>
        <v>263</v>
      </c>
      <c r="O63" s="2"/>
      <c r="P63" s="9">
        <f t="shared" si="44"/>
        <v>1999</v>
      </c>
      <c r="Q63" s="2">
        <f t="shared" si="46"/>
        <v>89.35361216730038</v>
      </c>
      <c r="R63" s="2">
        <f t="shared" si="47"/>
        <v>5.323193916349809</v>
      </c>
      <c r="S63" s="1">
        <f t="shared" si="48"/>
        <v>0.38022813688212925</v>
      </c>
      <c r="T63" s="1">
        <f t="shared" si="49"/>
        <v>0.38022813688212925</v>
      </c>
      <c r="U63" s="1">
        <f t="shared" si="50"/>
        <v>4.562737642585551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1156781</v>
      </c>
      <c r="AB63" s="2">
        <f t="shared" si="45"/>
        <v>7708</v>
      </c>
      <c r="AC63" s="1">
        <f t="shared" si="45"/>
        <v>2429</v>
      </c>
      <c r="AD63" s="1">
        <f t="shared" si="45"/>
        <v>14664</v>
      </c>
      <c r="AE63" s="1">
        <f t="shared" si="45"/>
        <v>19552</v>
      </c>
      <c r="AF63" s="1"/>
      <c r="AG63" s="2">
        <f t="shared" si="45"/>
        <v>1201134</v>
      </c>
      <c r="AJ63" s="9">
        <v>1999</v>
      </c>
      <c r="AK63" s="1">
        <f t="shared" si="53"/>
        <v>20.314994800225797</v>
      </c>
      <c r="AL63" s="1">
        <f>(C63/AB63)*100000</f>
        <v>181.62947586922678</v>
      </c>
      <c r="AM63" s="1">
        <f>(D63/AC63)*100000</f>
        <v>41.16920543433512</v>
      </c>
      <c r="AN63" s="1">
        <f>(E63/AD63)*100000</f>
        <v>6.819421713038734</v>
      </c>
      <c r="AO63" s="1">
        <f>(F63/AE63)*100000</f>
        <v>61.37479541734861</v>
      </c>
      <c r="AP63" s="1"/>
      <c r="AQ63" s="1">
        <f t="shared" si="58"/>
        <v>21.895974970319713</v>
      </c>
      <c r="AR63" s="1">
        <f t="shared" si="59"/>
        <v>38.20439350525311</v>
      </c>
    </row>
    <row r="64" spans="1:23" s="4" customFormat="1" ht="12.75">
      <c r="A64" s="13" t="s">
        <v>93</v>
      </c>
      <c r="B64" s="21">
        <f t="shared" si="60"/>
        <v>2085</v>
      </c>
      <c r="C64" s="21">
        <f t="shared" si="60"/>
        <v>92</v>
      </c>
      <c r="D64" s="4">
        <f t="shared" si="60"/>
        <v>8</v>
      </c>
      <c r="E64" s="4">
        <f t="shared" si="60"/>
        <v>9</v>
      </c>
      <c r="F64" s="4">
        <f t="shared" si="60"/>
        <v>109</v>
      </c>
      <c r="G64" s="4">
        <f t="shared" si="60"/>
        <v>0</v>
      </c>
      <c r="H64" s="21">
        <f t="shared" si="60"/>
        <v>2303</v>
      </c>
      <c r="J64" s="13" t="s">
        <v>93</v>
      </c>
      <c r="K64" s="21">
        <f t="shared" si="40"/>
        <v>2085</v>
      </c>
      <c r="L64" s="21">
        <f t="shared" si="40"/>
        <v>92</v>
      </c>
      <c r="M64" s="21">
        <f t="shared" si="40"/>
        <v>126</v>
      </c>
      <c r="N64" s="21">
        <f t="shared" si="40"/>
        <v>2303</v>
      </c>
      <c r="O64" s="21"/>
      <c r="P64" s="13" t="str">
        <f t="shared" si="44"/>
        <v>Total</v>
      </c>
      <c r="Q64" s="21">
        <f t="shared" si="46"/>
        <v>90.53408597481545</v>
      </c>
      <c r="R64" s="21">
        <f t="shared" si="47"/>
        <v>3.994789405123752</v>
      </c>
      <c r="S64" s="23">
        <f t="shared" si="48"/>
        <v>0.34737299174989145</v>
      </c>
      <c r="T64" s="23">
        <f t="shared" si="49"/>
        <v>0.39079461571862784</v>
      </c>
      <c r="U64" s="23">
        <f t="shared" si="50"/>
        <v>4.732957012592271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NEW HAMPSHIRE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NEW HAMPSHIRE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NEW HAMPSHIRE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NEW HAMPSHIRE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105</v>
      </c>
      <c r="B68" s="19" t="s">
        <v>91</v>
      </c>
      <c r="C68" s="19" t="s">
        <v>92</v>
      </c>
      <c r="D68" s="19" t="s">
        <v>108</v>
      </c>
      <c r="E68" s="19" t="s">
        <v>109</v>
      </c>
      <c r="F68" s="19" t="s">
        <v>106</v>
      </c>
      <c r="G68" s="19" t="s">
        <v>107</v>
      </c>
      <c r="H68" s="19" t="s">
        <v>93</v>
      </c>
      <c r="J68" s="20" t="s">
        <v>105</v>
      </c>
      <c r="K68" s="19" t="s">
        <v>91</v>
      </c>
      <c r="L68" s="19" t="s">
        <v>92</v>
      </c>
      <c r="M68" s="19" t="s">
        <v>110</v>
      </c>
      <c r="N68" s="19" t="s">
        <v>93</v>
      </c>
      <c r="O68" s="2"/>
      <c r="Z68" s="20" t="s">
        <v>105</v>
      </c>
      <c r="AA68" s="19" t="s">
        <v>91</v>
      </c>
      <c r="AB68" s="19" t="s">
        <v>92</v>
      </c>
      <c r="AC68" s="19" t="s">
        <v>108</v>
      </c>
      <c r="AD68" s="19" t="s">
        <v>109</v>
      </c>
      <c r="AE68" s="19" t="s">
        <v>106</v>
      </c>
      <c r="AF68" s="19" t="s">
        <v>107</v>
      </c>
      <c r="AG68" s="19" t="s">
        <v>93</v>
      </c>
      <c r="AJ68" s="20" t="s">
        <v>105</v>
      </c>
      <c r="AK68" s="19" t="s">
        <v>91</v>
      </c>
      <c r="AL68" s="19" t="s">
        <v>92</v>
      </c>
      <c r="AM68" s="19" t="s">
        <v>108</v>
      </c>
      <c r="AN68" s="19" t="s">
        <v>109</v>
      </c>
      <c r="AO68" s="19" t="s">
        <v>106</v>
      </c>
      <c r="AP68" s="19" t="s">
        <v>107</v>
      </c>
      <c r="AQ68" s="19" t="s">
        <v>93</v>
      </c>
      <c r="AR68" s="19" t="s">
        <v>110</v>
      </c>
    </row>
    <row r="69" spans="1:44" ht="12.75">
      <c r="A69" s="9">
        <v>1983</v>
      </c>
      <c r="B69">
        <v>7</v>
      </c>
      <c r="C69">
        <v>0</v>
      </c>
      <c r="D69">
        <v>0</v>
      </c>
      <c r="E69">
        <v>0</v>
      </c>
      <c r="F69">
        <v>0</v>
      </c>
      <c r="H69" s="2">
        <f>SUM(B69:G69)</f>
        <v>7</v>
      </c>
      <c r="J69" s="9">
        <v>1983</v>
      </c>
      <c r="K69" s="2">
        <f>B69</f>
        <v>7</v>
      </c>
      <c r="L69" s="2">
        <f>C69</f>
        <v>0</v>
      </c>
      <c r="M69" s="2">
        <f aca="true" t="shared" si="61" ref="M69:M86">N69-K69-L69</f>
        <v>0</v>
      </c>
      <c r="N69" s="2">
        <f>H69</f>
        <v>7</v>
      </c>
      <c r="O69" s="2"/>
      <c r="Z69" s="9">
        <v>1983</v>
      </c>
      <c r="AA69" s="2">
        <f>AA47</f>
        <v>939719</v>
      </c>
      <c r="AB69" s="2">
        <f aca="true" t="shared" si="62" ref="AB69:AG69">AB47</f>
        <v>4738</v>
      </c>
      <c r="AC69" s="1">
        <f t="shared" si="62"/>
        <v>1588</v>
      </c>
      <c r="AD69" s="1">
        <f t="shared" si="62"/>
        <v>5031</v>
      </c>
      <c r="AE69" s="1">
        <f t="shared" si="62"/>
        <v>7047</v>
      </c>
      <c r="AF69" s="1"/>
      <c r="AG69" s="2">
        <f t="shared" si="62"/>
        <v>958123</v>
      </c>
      <c r="AJ69" s="9">
        <v>1983</v>
      </c>
      <c r="AK69" s="1">
        <f aca="true" t="shared" si="63" ref="AK69:AO72">(B69/AA69)*100000</f>
        <v>0.7449035296721679</v>
      </c>
      <c r="AL69" s="1">
        <f t="shared" si="63"/>
        <v>0</v>
      </c>
      <c r="AM69" s="1">
        <f t="shared" si="63"/>
        <v>0</v>
      </c>
      <c r="AN69" s="1">
        <f t="shared" si="63"/>
        <v>0</v>
      </c>
      <c r="AO69" s="1">
        <f t="shared" si="63"/>
        <v>0</v>
      </c>
      <c r="AP69" s="1"/>
      <c r="AQ69" s="1">
        <f>(H69/AG69)*100000</f>
        <v>0.7305951323577452</v>
      </c>
      <c r="AR69" s="1">
        <f>(SUM(D69:F69)/SUM(AC69:AE69))*100000</f>
        <v>0</v>
      </c>
    </row>
    <row r="70" spans="1:44" ht="12.75">
      <c r="A70" s="9">
        <v>1984</v>
      </c>
      <c r="B70">
        <v>24</v>
      </c>
      <c r="C70">
        <v>0</v>
      </c>
      <c r="D70">
        <v>1</v>
      </c>
      <c r="E70">
        <v>0</v>
      </c>
      <c r="F70">
        <v>0</v>
      </c>
      <c r="H70" s="2">
        <f>SUM(B70:G70)</f>
        <v>25</v>
      </c>
      <c r="J70" s="9">
        <v>1984</v>
      </c>
      <c r="K70" s="2">
        <f aca="true" t="shared" si="64" ref="K70:K85">B70</f>
        <v>24</v>
      </c>
      <c r="L70" s="2">
        <f aca="true" t="shared" si="65" ref="L70:L85">C70</f>
        <v>0</v>
      </c>
      <c r="M70" s="2">
        <f>N70-K70-L70</f>
        <v>1</v>
      </c>
      <c r="N70" s="2">
        <f>H70</f>
        <v>25</v>
      </c>
      <c r="O70" s="2"/>
      <c r="Z70" s="9">
        <v>1984</v>
      </c>
      <c r="AA70" s="2">
        <f aca="true" t="shared" si="66" ref="AA70:AG85">AA48</f>
        <v>957036</v>
      </c>
      <c r="AB70" s="2">
        <f t="shared" si="66"/>
        <v>5018</v>
      </c>
      <c r="AC70" s="1">
        <f t="shared" si="66"/>
        <v>1663</v>
      </c>
      <c r="AD70" s="1">
        <f t="shared" si="66"/>
        <v>5567</v>
      </c>
      <c r="AE70" s="1">
        <f t="shared" si="66"/>
        <v>7579</v>
      </c>
      <c r="AF70" s="1"/>
      <c r="AG70" s="2">
        <f t="shared" si="66"/>
        <v>976863</v>
      </c>
      <c r="AJ70" s="9">
        <v>1984</v>
      </c>
      <c r="AK70" s="1">
        <f t="shared" si="63"/>
        <v>2.507742655448698</v>
      </c>
      <c r="AL70" s="1">
        <f t="shared" si="63"/>
        <v>0</v>
      </c>
      <c r="AM70" s="1">
        <f t="shared" si="63"/>
        <v>60.132291040288635</v>
      </c>
      <c r="AN70" s="1">
        <f t="shared" si="63"/>
        <v>0</v>
      </c>
      <c r="AO70" s="1">
        <f t="shared" si="63"/>
        <v>0</v>
      </c>
      <c r="AP70" s="1"/>
      <c r="AQ70" s="1">
        <f>(H70/AG70)*100000</f>
        <v>2.559212499603322</v>
      </c>
      <c r="AR70" s="1">
        <f>(SUM(D70:F70)/SUM(AC70:AE70))*100000</f>
        <v>6.752650415288001</v>
      </c>
    </row>
    <row r="71" spans="1:44" ht="12.75">
      <c r="A71" s="9">
        <v>1985</v>
      </c>
      <c r="B71">
        <v>52</v>
      </c>
      <c r="C71">
        <v>1</v>
      </c>
      <c r="D71">
        <v>0</v>
      </c>
      <c r="E71">
        <v>0</v>
      </c>
      <c r="F71">
        <v>0</v>
      </c>
      <c r="H71" s="2">
        <f>SUM(B71:G71)</f>
        <v>53</v>
      </c>
      <c r="J71" s="9">
        <v>1985</v>
      </c>
      <c r="K71" s="2">
        <f t="shared" si="64"/>
        <v>52</v>
      </c>
      <c r="L71" s="2">
        <f t="shared" si="65"/>
        <v>1</v>
      </c>
      <c r="M71" s="2">
        <f>N71-K71-L71</f>
        <v>0</v>
      </c>
      <c r="N71" s="2">
        <f>H71</f>
        <v>53</v>
      </c>
      <c r="Z71" s="9">
        <v>1985</v>
      </c>
      <c r="AA71" s="2">
        <f t="shared" si="66"/>
        <v>975405</v>
      </c>
      <c r="AB71" s="2">
        <f t="shared" si="66"/>
        <v>5334</v>
      </c>
      <c r="AC71" s="1">
        <f t="shared" si="66"/>
        <v>1748</v>
      </c>
      <c r="AD71" s="1">
        <f t="shared" si="66"/>
        <v>6149</v>
      </c>
      <c r="AE71" s="1">
        <f t="shared" si="66"/>
        <v>8121</v>
      </c>
      <c r="AF71" s="1"/>
      <c r="AG71" s="2">
        <f t="shared" si="66"/>
        <v>996757</v>
      </c>
      <c r="AJ71" s="9">
        <v>1985</v>
      </c>
      <c r="AK71" s="1">
        <f t="shared" si="63"/>
        <v>5.331118868572542</v>
      </c>
      <c r="AL71" s="1">
        <f t="shared" si="63"/>
        <v>18.747656542932134</v>
      </c>
      <c r="AM71" s="1">
        <f t="shared" si="63"/>
        <v>0</v>
      </c>
      <c r="AN71" s="1">
        <f t="shared" si="63"/>
        <v>0</v>
      </c>
      <c r="AO71" s="1">
        <f t="shared" si="63"/>
        <v>0</v>
      </c>
      <c r="AP71" s="1"/>
      <c r="AQ71" s="1">
        <f>(H71/AG71)*100000</f>
        <v>5.317243821713818</v>
      </c>
      <c r="AR71" s="1">
        <f>(SUM(D71:F71)/SUM(AC71:AE71))*100000</f>
        <v>0</v>
      </c>
    </row>
    <row r="72" spans="1:44" ht="12.75">
      <c r="A72" s="9">
        <v>1986</v>
      </c>
      <c r="B72">
        <v>52</v>
      </c>
      <c r="C72">
        <v>1</v>
      </c>
      <c r="D72">
        <v>2</v>
      </c>
      <c r="E72">
        <v>0</v>
      </c>
      <c r="F72">
        <v>2</v>
      </c>
      <c r="H72" s="2">
        <f>SUM(B72:G72)</f>
        <v>57</v>
      </c>
      <c r="J72" s="9">
        <v>1986</v>
      </c>
      <c r="K72" s="2">
        <f t="shared" si="64"/>
        <v>52</v>
      </c>
      <c r="L72" s="2">
        <f t="shared" si="65"/>
        <v>1</v>
      </c>
      <c r="M72" s="2">
        <f t="shared" si="61"/>
        <v>4</v>
      </c>
      <c r="N72" s="2">
        <f aca="true" t="shared" si="67" ref="N72:N85">H72</f>
        <v>57</v>
      </c>
      <c r="Z72" s="9">
        <v>1986</v>
      </c>
      <c r="AA72" s="2">
        <f t="shared" si="66"/>
        <v>1002029</v>
      </c>
      <c r="AB72" s="2">
        <f t="shared" si="66"/>
        <v>5648</v>
      </c>
      <c r="AC72" s="1">
        <f t="shared" si="66"/>
        <v>1824</v>
      </c>
      <c r="AD72" s="1">
        <f t="shared" si="66"/>
        <v>6791</v>
      </c>
      <c r="AE72" s="1">
        <f t="shared" si="66"/>
        <v>8764</v>
      </c>
      <c r="AF72" s="1"/>
      <c r="AG72" s="2">
        <f t="shared" si="66"/>
        <v>1025056</v>
      </c>
      <c r="AJ72" s="9">
        <v>1986</v>
      </c>
      <c r="AK72" s="1">
        <f t="shared" si="63"/>
        <v>5.1894705642251875</v>
      </c>
      <c r="AL72" s="1">
        <f t="shared" si="63"/>
        <v>17.705382436260624</v>
      </c>
      <c r="AM72" s="1">
        <f t="shared" si="63"/>
        <v>109.64912280701753</v>
      </c>
      <c r="AN72" s="1">
        <f t="shared" si="63"/>
        <v>0</v>
      </c>
      <c r="AO72" s="1">
        <f t="shared" si="63"/>
        <v>22.82062984938384</v>
      </c>
      <c r="AP72" s="1"/>
      <c r="AQ72" s="1">
        <f>(H72/AG72)*100000</f>
        <v>5.560671807198826</v>
      </c>
      <c r="AR72" s="1">
        <f>(SUM(D72:F72)/SUM(AC72:AE72))*100000</f>
        <v>23.01628402094482</v>
      </c>
    </row>
    <row r="73" spans="1:44" ht="12.75">
      <c r="A73" s="9">
        <v>1987</v>
      </c>
      <c r="B73">
        <v>79</v>
      </c>
      <c r="C73">
        <v>1</v>
      </c>
      <c r="D73">
        <v>1</v>
      </c>
      <c r="E73">
        <v>0</v>
      </c>
      <c r="F73">
        <v>1</v>
      </c>
      <c r="H73" s="2">
        <f aca="true" t="shared" si="68" ref="H73:H86">SUM(B73:G73)</f>
        <v>82</v>
      </c>
      <c r="J73" s="9">
        <v>1987</v>
      </c>
      <c r="K73" s="2">
        <f t="shared" si="64"/>
        <v>79</v>
      </c>
      <c r="L73" s="2">
        <f t="shared" si="65"/>
        <v>1</v>
      </c>
      <c r="M73" s="2">
        <f t="shared" si="61"/>
        <v>2</v>
      </c>
      <c r="N73" s="2">
        <f t="shared" si="67"/>
        <v>82</v>
      </c>
      <c r="Z73" s="9">
        <v>1987</v>
      </c>
      <c r="AA73" s="2">
        <f t="shared" si="66"/>
        <v>1029502</v>
      </c>
      <c r="AB73" s="2">
        <f t="shared" si="66"/>
        <v>5981</v>
      </c>
      <c r="AC73" s="1">
        <f t="shared" si="66"/>
        <v>1901</v>
      </c>
      <c r="AD73" s="1">
        <f t="shared" si="66"/>
        <v>7436</v>
      </c>
      <c r="AE73" s="1">
        <f t="shared" si="66"/>
        <v>9463</v>
      </c>
      <c r="AF73" s="1"/>
      <c r="AG73" s="2">
        <f t="shared" si="66"/>
        <v>1054283</v>
      </c>
      <c r="AJ73" s="9">
        <v>1987</v>
      </c>
      <c r="AK73" s="1">
        <f aca="true" t="shared" si="69" ref="AK73:AK85">(B73/AA73)*100000</f>
        <v>7.673613067288845</v>
      </c>
      <c r="AL73" s="1">
        <f aca="true" t="shared" si="70" ref="AL73:AL84">(C73/AB73)*100000</f>
        <v>16.719612104999165</v>
      </c>
      <c r="AM73" s="1">
        <f aca="true" t="shared" si="71" ref="AM73:AM84">(D73/AC73)*100000</f>
        <v>52.60389268805891</v>
      </c>
      <c r="AN73" s="1">
        <f aca="true" t="shared" si="72" ref="AN73:AN84">(E73/AD73)*100000</f>
        <v>0</v>
      </c>
      <c r="AO73" s="1">
        <f aca="true" t="shared" si="73" ref="AO73:AO84">(F73/AE73)*100000</f>
        <v>10.567473317129874</v>
      </c>
      <c r="AP73" s="1"/>
      <c r="AQ73" s="1">
        <f aca="true" t="shared" si="74" ref="AQ73:AQ85">(H73/AG73)*100000</f>
        <v>7.77779780191846</v>
      </c>
      <c r="AR73" s="1">
        <f aca="true" t="shared" si="75" ref="AR73:AR85">(SUM(D73:F73)/SUM(AC73:AE73))*100000</f>
        <v>10.638297872340425</v>
      </c>
    </row>
    <row r="74" spans="1:44" ht="12.75">
      <c r="A74" s="9">
        <v>1988</v>
      </c>
      <c r="B74">
        <v>62</v>
      </c>
      <c r="C74">
        <v>1</v>
      </c>
      <c r="D74">
        <v>0</v>
      </c>
      <c r="E74">
        <v>0</v>
      </c>
      <c r="F74">
        <v>0</v>
      </c>
      <c r="H74" s="2">
        <f t="shared" si="68"/>
        <v>63</v>
      </c>
      <c r="J74" s="9">
        <v>1988</v>
      </c>
      <c r="K74" s="2">
        <f t="shared" si="64"/>
        <v>62</v>
      </c>
      <c r="L74" s="2">
        <f t="shared" si="65"/>
        <v>1</v>
      </c>
      <c r="M74" s="2">
        <f t="shared" si="61"/>
        <v>0</v>
      </c>
      <c r="N74" s="2">
        <f t="shared" si="67"/>
        <v>63</v>
      </c>
      <c r="Z74" s="9">
        <v>1988</v>
      </c>
      <c r="AA74" s="2">
        <f t="shared" si="66"/>
        <v>1056018</v>
      </c>
      <c r="AB74" s="2">
        <f t="shared" si="66"/>
        <v>6282</v>
      </c>
      <c r="AC74" s="1">
        <f t="shared" si="66"/>
        <v>1969</v>
      </c>
      <c r="AD74" s="1">
        <f t="shared" si="66"/>
        <v>8094</v>
      </c>
      <c r="AE74" s="1">
        <f t="shared" si="66"/>
        <v>10213</v>
      </c>
      <c r="AF74" s="1"/>
      <c r="AG74" s="2">
        <f t="shared" si="66"/>
        <v>1082576</v>
      </c>
      <c r="AJ74" s="9">
        <v>1988</v>
      </c>
      <c r="AK74" s="1">
        <f t="shared" si="69"/>
        <v>5.871112045438619</v>
      </c>
      <c r="AL74" s="1">
        <f t="shared" si="70"/>
        <v>15.918497293855461</v>
      </c>
      <c r="AM74" s="1">
        <f t="shared" si="71"/>
        <v>0</v>
      </c>
      <c r="AN74" s="1">
        <f t="shared" si="72"/>
        <v>0</v>
      </c>
      <c r="AO74" s="1">
        <f t="shared" si="73"/>
        <v>0</v>
      </c>
      <c r="AP74" s="1"/>
      <c r="AQ74" s="1">
        <f t="shared" si="74"/>
        <v>5.819452860584384</v>
      </c>
      <c r="AR74" s="1">
        <f t="shared" si="75"/>
        <v>0</v>
      </c>
    </row>
    <row r="75" spans="1:44" ht="12.75">
      <c r="A75" s="9">
        <v>1989</v>
      </c>
      <c r="B75">
        <v>93</v>
      </c>
      <c r="C75">
        <v>4</v>
      </c>
      <c r="D75">
        <v>0</v>
      </c>
      <c r="E75">
        <v>0</v>
      </c>
      <c r="F75">
        <v>1</v>
      </c>
      <c r="H75" s="2">
        <f t="shared" si="68"/>
        <v>98</v>
      </c>
      <c r="J75" s="9">
        <v>1989</v>
      </c>
      <c r="K75" s="2">
        <f t="shared" si="64"/>
        <v>93</v>
      </c>
      <c r="L75" s="2">
        <f t="shared" si="65"/>
        <v>4</v>
      </c>
      <c r="M75" s="2">
        <f t="shared" si="61"/>
        <v>1</v>
      </c>
      <c r="N75" s="2">
        <f t="shared" si="67"/>
        <v>98</v>
      </c>
      <c r="Z75" s="9">
        <v>1989</v>
      </c>
      <c r="AA75" s="2">
        <f t="shared" si="66"/>
        <v>1076205</v>
      </c>
      <c r="AB75" s="2">
        <f t="shared" si="66"/>
        <v>6599</v>
      </c>
      <c r="AC75" s="1">
        <f t="shared" si="66"/>
        <v>2031</v>
      </c>
      <c r="AD75" s="1">
        <f t="shared" si="66"/>
        <v>8776</v>
      </c>
      <c r="AE75" s="1">
        <f t="shared" si="66"/>
        <v>10913</v>
      </c>
      <c r="AF75" s="1"/>
      <c r="AG75" s="2">
        <f t="shared" si="66"/>
        <v>1104524</v>
      </c>
      <c r="AJ75" s="9">
        <v>1989</v>
      </c>
      <c r="AK75" s="1">
        <f t="shared" si="69"/>
        <v>8.64147629866057</v>
      </c>
      <c r="AL75" s="1">
        <f t="shared" si="70"/>
        <v>60.61524473405061</v>
      </c>
      <c r="AM75" s="1">
        <f t="shared" si="71"/>
        <v>0</v>
      </c>
      <c r="AN75" s="1">
        <f t="shared" si="72"/>
        <v>0</v>
      </c>
      <c r="AO75" s="1">
        <f t="shared" si="73"/>
        <v>9.163383121048291</v>
      </c>
      <c r="AP75" s="1"/>
      <c r="AQ75" s="1">
        <f t="shared" si="74"/>
        <v>8.872600323759375</v>
      </c>
      <c r="AR75" s="1">
        <f t="shared" si="75"/>
        <v>4.6040515653775325</v>
      </c>
    </row>
    <row r="76" spans="1:44" ht="12.75">
      <c r="A76" s="9">
        <v>1990</v>
      </c>
      <c r="B76">
        <v>87</v>
      </c>
      <c r="C76">
        <v>3</v>
      </c>
      <c r="D76">
        <v>0</v>
      </c>
      <c r="E76">
        <v>0</v>
      </c>
      <c r="F76">
        <v>1</v>
      </c>
      <c r="H76" s="2">
        <f t="shared" si="68"/>
        <v>91</v>
      </c>
      <c r="J76" s="9">
        <v>1990</v>
      </c>
      <c r="K76" s="2">
        <f t="shared" si="64"/>
        <v>87</v>
      </c>
      <c r="L76" s="2">
        <f t="shared" si="65"/>
        <v>3</v>
      </c>
      <c r="M76" s="2">
        <f t="shared" si="61"/>
        <v>1</v>
      </c>
      <c r="N76" s="2">
        <f t="shared" si="67"/>
        <v>91</v>
      </c>
      <c r="Z76" s="9">
        <v>1990</v>
      </c>
      <c r="AA76" s="2">
        <f t="shared" si="66"/>
        <v>1082272</v>
      </c>
      <c r="AB76" s="2">
        <f t="shared" si="66"/>
        <v>6783</v>
      </c>
      <c r="AC76" s="1">
        <f t="shared" si="66"/>
        <v>2050</v>
      </c>
      <c r="AD76" s="1">
        <f t="shared" si="66"/>
        <v>9321</v>
      </c>
      <c r="AE76" s="1">
        <f t="shared" si="66"/>
        <v>11405</v>
      </c>
      <c r="AF76" s="1"/>
      <c r="AG76" s="2">
        <f t="shared" si="66"/>
        <v>1111831</v>
      </c>
      <c r="AJ76" s="9">
        <v>1990</v>
      </c>
      <c r="AK76" s="1">
        <f t="shared" si="69"/>
        <v>8.03864462907661</v>
      </c>
      <c r="AL76" s="1">
        <f t="shared" si="70"/>
        <v>44.22821760283061</v>
      </c>
      <c r="AM76" s="1">
        <f t="shared" si="71"/>
        <v>0</v>
      </c>
      <c r="AN76" s="1">
        <f t="shared" si="72"/>
        <v>0</v>
      </c>
      <c r="AO76" s="1">
        <f t="shared" si="73"/>
        <v>8.768084173608067</v>
      </c>
      <c r="AP76" s="1"/>
      <c r="AQ76" s="1">
        <f t="shared" si="74"/>
        <v>8.184697134726411</v>
      </c>
      <c r="AR76" s="1">
        <f t="shared" si="75"/>
        <v>4.390586582367404</v>
      </c>
    </row>
    <row r="77" spans="1:44" ht="12.75">
      <c r="A77" s="9">
        <v>1991</v>
      </c>
      <c r="B77">
        <v>85</v>
      </c>
      <c r="C77">
        <v>8</v>
      </c>
      <c r="D77">
        <v>0</v>
      </c>
      <c r="E77">
        <v>0</v>
      </c>
      <c r="F77">
        <v>2</v>
      </c>
      <c r="H77" s="2">
        <f t="shared" si="68"/>
        <v>95</v>
      </c>
      <c r="J77" s="9">
        <v>1991</v>
      </c>
      <c r="K77" s="2">
        <f t="shared" si="64"/>
        <v>85</v>
      </c>
      <c r="L77" s="2">
        <f t="shared" si="65"/>
        <v>8</v>
      </c>
      <c r="M77" s="2">
        <f t="shared" si="61"/>
        <v>2</v>
      </c>
      <c r="N77" s="2">
        <f t="shared" si="67"/>
        <v>95</v>
      </c>
      <c r="Z77" s="9">
        <v>1991</v>
      </c>
      <c r="AA77" s="2">
        <f t="shared" si="66"/>
        <v>1077996</v>
      </c>
      <c r="AB77" s="2">
        <f t="shared" si="66"/>
        <v>6061</v>
      </c>
      <c r="AC77" s="1">
        <f t="shared" si="66"/>
        <v>1996</v>
      </c>
      <c r="AD77" s="1">
        <f t="shared" si="66"/>
        <v>9467</v>
      </c>
      <c r="AE77" s="1">
        <f t="shared" si="66"/>
        <v>11535</v>
      </c>
      <c r="AF77" s="1"/>
      <c r="AG77" s="2">
        <f t="shared" si="66"/>
        <v>1107055</v>
      </c>
      <c r="AJ77" s="9">
        <v>1991</v>
      </c>
      <c r="AK77" s="1">
        <f t="shared" si="69"/>
        <v>7.885001428576729</v>
      </c>
      <c r="AL77" s="1">
        <f t="shared" si="70"/>
        <v>131.99142055766376</v>
      </c>
      <c r="AM77" s="1">
        <f t="shared" si="71"/>
        <v>0</v>
      </c>
      <c r="AN77" s="1">
        <f t="shared" si="72"/>
        <v>0</v>
      </c>
      <c r="AO77" s="1">
        <f t="shared" si="73"/>
        <v>17.338534893801473</v>
      </c>
      <c r="AP77" s="1"/>
      <c r="AQ77" s="1">
        <f t="shared" si="74"/>
        <v>8.581326131041367</v>
      </c>
      <c r="AR77" s="1">
        <f t="shared" si="75"/>
        <v>8.696408383337682</v>
      </c>
    </row>
    <row r="78" spans="1:44" ht="12.75">
      <c r="A78" s="9">
        <v>1992</v>
      </c>
      <c r="B78">
        <v>121</v>
      </c>
      <c r="C78">
        <v>3</v>
      </c>
      <c r="D78">
        <v>0</v>
      </c>
      <c r="E78">
        <v>0</v>
      </c>
      <c r="F78">
        <v>4</v>
      </c>
      <c r="H78" s="2">
        <f t="shared" si="68"/>
        <v>128</v>
      </c>
      <c r="J78" s="9">
        <v>1992</v>
      </c>
      <c r="K78" s="2">
        <f t="shared" si="64"/>
        <v>121</v>
      </c>
      <c r="L78" s="2">
        <f t="shared" si="65"/>
        <v>3</v>
      </c>
      <c r="M78" s="2">
        <f t="shared" si="61"/>
        <v>4</v>
      </c>
      <c r="N78" s="2">
        <f t="shared" si="67"/>
        <v>128</v>
      </c>
      <c r="Z78" s="9">
        <v>1992</v>
      </c>
      <c r="AA78" s="2">
        <f t="shared" si="66"/>
        <v>1082659</v>
      </c>
      <c r="AB78" s="2">
        <f t="shared" si="66"/>
        <v>6137</v>
      </c>
      <c r="AC78" s="1">
        <f t="shared" si="66"/>
        <v>1999</v>
      </c>
      <c r="AD78" s="1">
        <f t="shared" si="66"/>
        <v>9955</v>
      </c>
      <c r="AE78" s="1">
        <f t="shared" si="66"/>
        <v>12016</v>
      </c>
      <c r="AF78" s="1"/>
      <c r="AG78" s="2">
        <f t="shared" si="66"/>
        <v>1112766</v>
      </c>
      <c r="AJ78" s="9">
        <v>1992</v>
      </c>
      <c r="AK78" s="1">
        <f t="shared" si="69"/>
        <v>11.176187516106179</v>
      </c>
      <c r="AL78" s="1">
        <f t="shared" si="70"/>
        <v>48.88381945576015</v>
      </c>
      <c r="AM78" s="1">
        <f t="shared" si="71"/>
        <v>0</v>
      </c>
      <c r="AN78" s="1">
        <f t="shared" si="72"/>
        <v>0</v>
      </c>
      <c r="AO78" s="1">
        <f t="shared" si="73"/>
        <v>33.288948069241016</v>
      </c>
      <c r="AP78" s="1"/>
      <c r="AQ78" s="1">
        <f t="shared" si="74"/>
        <v>11.502867628953437</v>
      </c>
      <c r="AR78" s="1">
        <f t="shared" si="75"/>
        <v>16.68752607425949</v>
      </c>
    </row>
    <row r="79" spans="1:44" ht="12.75">
      <c r="A79" s="9">
        <v>1993</v>
      </c>
      <c r="B79">
        <v>140</v>
      </c>
      <c r="C79">
        <v>4</v>
      </c>
      <c r="D79">
        <v>0</v>
      </c>
      <c r="E79">
        <v>1</v>
      </c>
      <c r="F79">
        <v>17</v>
      </c>
      <c r="H79" s="2">
        <f t="shared" si="68"/>
        <v>162</v>
      </c>
      <c r="J79" s="9">
        <v>1993</v>
      </c>
      <c r="K79" s="2">
        <f t="shared" si="64"/>
        <v>140</v>
      </c>
      <c r="L79" s="2">
        <f t="shared" si="65"/>
        <v>4</v>
      </c>
      <c r="M79" s="2">
        <f t="shared" si="61"/>
        <v>18</v>
      </c>
      <c r="N79" s="2">
        <f t="shared" si="67"/>
        <v>162</v>
      </c>
      <c r="Z79" s="9">
        <v>1993</v>
      </c>
      <c r="AA79" s="2">
        <f t="shared" si="66"/>
        <v>1090195</v>
      </c>
      <c r="AB79" s="2">
        <f t="shared" si="66"/>
        <v>6167</v>
      </c>
      <c r="AC79" s="1">
        <f t="shared" si="66"/>
        <v>1947</v>
      </c>
      <c r="AD79" s="1">
        <f t="shared" si="66"/>
        <v>10593</v>
      </c>
      <c r="AE79" s="1">
        <f t="shared" si="66"/>
        <v>13289</v>
      </c>
      <c r="AF79" s="1"/>
      <c r="AG79" s="2">
        <f t="shared" si="66"/>
        <v>1122191</v>
      </c>
      <c r="AJ79" s="9">
        <v>1993</v>
      </c>
      <c r="AK79" s="1">
        <f t="shared" si="69"/>
        <v>12.841739321864436</v>
      </c>
      <c r="AL79" s="1">
        <f t="shared" si="70"/>
        <v>64.86135884546782</v>
      </c>
      <c r="AM79" s="1">
        <f t="shared" si="71"/>
        <v>0</v>
      </c>
      <c r="AN79" s="1">
        <f t="shared" si="72"/>
        <v>9.440196356084208</v>
      </c>
      <c r="AO79" s="1">
        <f t="shared" si="73"/>
        <v>127.92535179471744</v>
      </c>
      <c r="AP79" s="1"/>
      <c r="AQ79" s="1">
        <f t="shared" si="74"/>
        <v>14.436045200861528</v>
      </c>
      <c r="AR79" s="1">
        <f t="shared" si="75"/>
        <v>69.68910914088815</v>
      </c>
    </row>
    <row r="80" spans="1:44" ht="12.75">
      <c r="A80" s="9">
        <v>1994</v>
      </c>
      <c r="B80">
        <v>161</v>
      </c>
      <c r="C80">
        <v>7</v>
      </c>
      <c r="D80">
        <v>0</v>
      </c>
      <c r="E80">
        <v>2</v>
      </c>
      <c r="F80">
        <v>13</v>
      </c>
      <c r="H80" s="2">
        <f t="shared" si="68"/>
        <v>183</v>
      </c>
      <c r="J80" s="9">
        <v>1994</v>
      </c>
      <c r="K80" s="2">
        <f t="shared" si="64"/>
        <v>161</v>
      </c>
      <c r="L80" s="2">
        <f t="shared" si="65"/>
        <v>7</v>
      </c>
      <c r="M80" s="2">
        <f t="shared" si="61"/>
        <v>15</v>
      </c>
      <c r="N80" s="2">
        <f t="shared" si="67"/>
        <v>183</v>
      </c>
      <c r="Z80" s="9">
        <v>1994</v>
      </c>
      <c r="AA80" s="2">
        <f t="shared" si="66"/>
        <v>1099649</v>
      </c>
      <c r="AB80" s="2">
        <f t="shared" si="66"/>
        <v>6543</v>
      </c>
      <c r="AC80" s="1">
        <f t="shared" si="66"/>
        <v>1964</v>
      </c>
      <c r="AD80" s="1">
        <f t="shared" si="66"/>
        <v>10618</v>
      </c>
      <c r="AE80" s="1">
        <f t="shared" si="66"/>
        <v>14280</v>
      </c>
      <c r="AF80" s="1"/>
      <c r="AG80" s="2">
        <f t="shared" si="66"/>
        <v>1133054</v>
      </c>
      <c r="AJ80" s="9">
        <v>1994</v>
      </c>
      <c r="AK80" s="1">
        <f t="shared" si="69"/>
        <v>14.641035457677859</v>
      </c>
      <c r="AL80" s="1">
        <f t="shared" si="70"/>
        <v>106.98456365581536</v>
      </c>
      <c r="AM80" s="1">
        <f t="shared" si="71"/>
        <v>0</v>
      </c>
      <c r="AN80" s="1">
        <f t="shared" si="72"/>
        <v>18.835938971557734</v>
      </c>
      <c r="AO80" s="1">
        <f t="shared" si="73"/>
        <v>91.03641456582633</v>
      </c>
      <c r="AP80" s="1"/>
      <c r="AQ80" s="1">
        <f t="shared" si="74"/>
        <v>16.151039579755246</v>
      </c>
      <c r="AR80" s="1">
        <f t="shared" si="75"/>
        <v>55.84096493187402</v>
      </c>
    </row>
    <row r="81" spans="1:44" ht="12.75">
      <c r="A81" s="9">
        <v>1995</v>
      </c>
      <c r="B81">
        <v>194</v>
      </c>
      <c r="C81">
        <v>8</v>
      </c>
      <c r="D81">
        <v>0</v>
      </c>
      <c r="E81">
        <v>1</v>
      </c>
      <c r="F81">
        <v>12</v>
      </c>
      <c r="H81" s="2">
        <f t="shared" si="68"/>
        <v>215</v>
      </c>
      <c r="J81" s="9">
        <v>1995</v>
      </c>
      <c r="K81" s="2">
        <f t="shared" si="64"/>
        <v>194</v>
      </c>
      <c r="L81" s="2">
        <f t="shared" si="65"/>
        <v>8</v>
      </c>
      <c r="M81" s="2">
        <f t="shared" si="61"/>
        <v>13</v>
      </c>
      <c r="N81" s="2">
        <f t="shared" si="67"/>
        <v>215</v>
      </c>
      <c r="Z81" s="9">
        <v>1995</v>
      </c>
      <c r="AA81" s="2">
        <f t="shared" si="66"/>
        <v>1110546</v>
      </c>
      <c r="AB81" s="2">
        <f t="shared" si="66"/>
        <v>6665</v>
      </c>
      <c r="AC81" s="1">
        <f t="shared" si="66"/>
        <v>2040</v>
      </c>
      <c r="AD81" s="1">
        <f t="shared" si="66"/>
        <v>11527</v>
      </c>
      <c r="AE81" s="1">
        <f t="shared" si="66"/>
        <v>14826</v>
      </c>
      <c r="AF81" s="1"/>
      <c r="AG81" s="2">
        <f t="shared" si="66"/>
        <v>1145604</v>
      </c>
      <c r="AJ81" s="9">
        <v>1995</v>
      </c>
      <c r="AK81" s="1">
        <f t="shared" si="69"/>
        <v>17.468884674745574</v>
      </c>
      <c r="AL81" s="1">
        <f t="shared" si="70"/>
        <v>120.03000750187547</v>
      </c>
      <c r="AM81" s="1">
        <f t="shared" si="71"/>
        <v>0</v>
      </c>
      <c r="AN81" s="1">
        <f t="shared" si="72"/>
        <v>8.675284115554785</v>
      </c>
      <c r="AO81" s="1">
        <f t="shared" si="73"/>
        <v>80.93889113719142</v>
      </c>
      <c r="AP81" s="1"/>
      <c r="AQ81" s="1">
        <f t="shared" si="74"/>
        <v>18.767392571953312</v>
      </c>
      <c r="AR81" s="1">
        <f t="shared" si="75"/>
        <v>45.785933152537595</v>
      </c>
    </row>
    <row r="82" spans="1:44" ht="12.75">
      <c r="A82" s="9">
        <v>1996</v>
      </c>
      <c r="B82">
        <v>184</v>
      </c>
      <c r="C82">
        <v>12</v>
      </c>
      <c r="D82">
        <v>0</v>
      </c>
      <c r="E82">
        <v>2</v>
      </c>
      <c r="F82">
        <v>11</v>
      </c>
      <c r="H82" s="2">
        <f t="shared" si="68"/>
        <v>209</v>
      </c>
      <c r="J82" s="9">
        <v>1996</v>
      </c>
      <c r="K82" s="2">
        <f t="shared" si="64"/>
        <v>184</v>
      </c>
      <c r="L82" s="2">
        <f t="shared" si="65"/>
        <v>12</v>
      </c>
      <c r="M82" s="2">
        <f t="shared" si="61"/>
        <v>13</v>
      </c>
      <c r="N82" s="2">
        <f t="shared" si="67"/>
        <v>209</v>
      </c>
      <c r="Z82" s="9">
        <v>1996</v>
      </c>
      <c r="AA82" s="2">
        <f t="shared" si="66"/>
        <v>1123245</v>
      </c>
      <c r="AB82" s="2">
        <f t="shared" si="66"/>
        <v>7068</v>
      </c>
      <c r="AC82" s="1">
        <f t="shared" si="66"/>
        <v>2137</v>
      </c>
      <c r="AD82" s="1">
        <f t="shared" si="66"/>
        <v>12506</v>
      </c>
      <c r="AE82" s="1">
        <f t="shared" si="66"/>
        <v>15812</v>
      </c>
      <c r="AF82" s="1"/>
      <c r="AG82" s="2">
        <f t="shared" si="66"/>
        <v>1160768</v>
      </c>
      <c r="AJ82" s="9">
        <v>1996</v>
      </c>
      <c r="AK82" s="1">
        <f t="shared" si="69"/>
        <v>16.38111008729173</v>
      </c>
      <c r="AL82" s="1">
        <f t="shared" si="70"/>
        <v>169.7792869269949</v>
      </c>
      <c r="AM82" s="1">
        <f t="shared" si="71"/>
        <v>0</v>
      </c>
      <c r="AN82" s="1">
        <f t="shared" si="72"/>
        <v>15.992323684631376</v>
      </c>
      <c r="AO82" s="1">
        <f t="shared" si="73"/>
        <v>69.56741715153049</v>
      </c>
      <c r="AP82" s="1"/>
      <c r="AQ82" s="1">
        <f t="shared" si="74"/>
        <v>18.005320615316755</v>
      </c>
      <c r="AR82" s="1">
        <f t="shared" si="75"/>
        <v>42.68593006074536</v>
      </c>
    </row>
    <row r="83" spans="1:44" ht="12.75">
      <c r="A83" s="9">
        <v>1997</v>
      </c>
      <c r="B83">
        <v>255</v>
      </c>
      <c r="C83">
        <v>16</v>
      </c>
      <c r="D83">
        <v>0</v>
      </c>
      <c r="E83">
        <v>1</v>
      </c>
      <c r="F83">
        <v>18</v>
      </c>
      <c r="H83" s="2">
        <f t="shared" si="68"/>
        <v>290</v>
      </c>
      <c r="J83" s="9">
        <v>1997</v>
      </c>
      <c r="K83" s="2">
        <f t="shared" si="64"/>
        <v>255</v>
      </c>
      <c r="L83" s="2">
        <f t="shared" si="65"/>
        <v>16</v>
      </c>
      <c r="M83" s="2">
        <f t="shared" si="61"/>
        <v>19</v>
      </c>
      <c r="N83" s="2">
        <f t="shared" si="67"/>
        <v>290</v>
      </c>
      <c r="Z83" s="9">
        <v>1997</v>
      </c>
      <c r="AA83" s="2">
        <f t="shared" si="66"/>
        <v>1133915</v>
      </c>
      <c r="AB83" s="2">
        <f t="shared" si="66"/>
        <v>7233</v>
      </c>
      <c r="AC83" s="1">
        <f t="shared" si="66"/>
        <v>2123</v>
      </c>
      <c r="AD83" s="1">
        <f t="shared" si="66"/>
        <v>13074</v>
      </c>
      <c r="AE83" s="1">
        <f t="shared" si="66"/>
        <v>16894</v>
      </c>
      <c r="AF83" s="1"/>
      <c r="AG83" s="2">
        <f t="shared" si="66"/>
        <v>1173239</v>
      </c>
      <c r="AJ83" s="9">
        <v>1997</v>
      </c>
      <c r="AK83" s="1">
        <f t="shared" si="69"/>
        <v>22.488458129577616</v>
      </c>
      <c r="AL83" s="1">
        <f t="shared" si="70"/>
        <v>221.2083506152357</v>
      </c>
      <c r="AM83" s="1">
        <f t="shared" si="71"/>
        <v>0</v>
      </c>
      <c r="AN83" s="1">
        <f t="shared" si="72"/>
        <v>7.64876854826373</v>
      </c>
      <c r="AO83" s="1">
        <f t="shared" si="73"/>
        <v>106.54670297146917</v>
      </c>
      <c r="AP83" s="1"/>
      <c r="AQ83" s="1">
        <f t="shared" si="74"/>
        <v>24.71789635359888</v>
      </c>
      <c r="AR83" s="1">
        <f t="shared" si="75"/>
        <v>59.206631142687975</v>
      </c>
    </row>
    <row r="84" spans="1:44" ht="12.75">
      <c r="A84" s="9">
        <v>1998</v>
      </c>
      <c r="B84">
        <v>235</v>
      </c>
      <c r="C84">
        <v>7</v>
      </c>
      <c r="D84">
        <v>3</v>
      </c>
      <c r="E84">
        <v>1</v>
      </c>
      <c r="F84">
        <v>13</v>
      </c>
      <c r="H84" s="2">
        <f t="shared" si="68"/>
        <v>259</v>
      </c>
      <c r="J84" s="9">
        <v>1998</v>
      </c>
      <c r="K84" s="2">
        <f t="shared" si="64"/>
        <v>235</v>
      </c>
      <c r="L84" s="2">
        <f t="shared" si="65"/>
        <v>7</v>
      </c>
      <c r="M84" s="2">
        <f t="shared" si="61"/>
        <v>17</v>
      </c>
      <c r="N84" s="2">
        <f t="shared" si="67"/>
        <v>259</v>
      </c>
      <c r="Z84" s="9">
        <v>1998</v>
      </c>
      <c r="AA84" s="2">
        <f t="shared" si="66"/>
        <v>1144611</v>
      </c>
      <c r="AB84" s="2">
        <f t="shared" si="66"/>
        <v>7256</v>
      </c>
      <c r="AC84" s="1">
        <f t="shared" si="66"/>
        <v>2282</v>
      </c>
      <c r="AD84" s="1">
        <f t="shared" si="66"/>
        <v>13745</v>
      </c>
      <c r="AE84" s="1">
        <f t="shared" si="66"/>
        <v>17929</v>
      </c>
      <c r="AF84" s="1"/>
      <c r="AG84" s="2">
        <f t="shared" si="66"/>
        <v>1185823</v>
      </c>
      <c r="AJ84" s="9">
        <v>1998</v>
      </c>
      <c r="AK84" s="1">
        <f t="shared" si="69"/>
        <v>20.53099262544218</v>
      </c>
      <c r="AL84" s="1">
        <f t="shared" si="70"/>
        <v>96.47188533627343</v>
      </c>
      <c r="AM84" s="1">
        <f t="shared" si="71"/>
        <v>131.46362839614375</v>
      </c>
      <c r="AN84" s="1">
        <f t="shared" si="72"/>
        <v>7.275372862859222</v>
      </c>
      <c r="AO84" s="1">
        <f t="shared" si="73"/>
        <v>72.50822689497463</v>
      </c>
      <c r="AP84" s="1"/>
      <c r="AQ84" s="1">
        <f t="shared" si="74"/>
        <v>21.8413709297256</v>
      </c>
      <c r="AR84" s="1">
        <f t="shared" si="75"/>
        <v>50.064789727883145</v>
      </c>
    </row>
    <row r="85" spans="1:44" ht="12.75">
      <c r="A85" s="9">
        <v>1999</v>
      </c>
      <c r="B85">
        <v>235</v>
      </c>
      <c r="C85">
        <v>14</v>
      </c>
      <c r="D85">
        <v>1</v>
      </c>
      <c r="E85">
        <v>1</v>
      </c>
      <c r="F85">
        <v>12</v>
      </c>
      <c r="H85" s="2">
        <f t="shared" si="68"/>
        <v>263</v>
      </c>
      <c r="J85" s="9">
        <v>1999</v>
      </c>
      <c r="K85" s="2">
        <f t="shared" si="64"/>
        <v>235</v>
      </c>
      <c r="L85" s="2">
        <f t="shared" si="65"/>
        <v>14</v>
      </c>
      <c r="M85" s="2">
        <f t="shared" si="61"/>
        <v>14</v>
      </c>
      <c r="N85" s="2">
        <f t="shared" si="67"/>
        <v>263</v>
      </c>
      <c r="Z85" s="9">
        <v>1999</v>
      </c>
      <c r="AA85" s="2">
        <f t="shared" si="66"/>
        <v>1156781</v>
      </c>
      <c r="AB85" s="2">
        <f t="shared" si="66"/>
        <v>7708</v>
      </c>
      <c r="AC85" s="1">
        <f t="shared" si="66"/>
        <v>2429</v>
      </c>
      <c r="AD85" s="1">
        <f t="shared" si="66"/>
        <v>14664</v>
      </c>
      <c r="AE85" s="1">
        <f t="shared" si="66"/>
        <v>19552</v>
      </c>
      <c r="AF85" s="1"/>
      <c r="AG85" s="2">
        <f t="shared" si="66"/>
        <v>1201134</v>
      </c>
      <c r="AJ85" s="9">
        <v>1999</v>
      </c>
      <c r="AK85" s="1">
        <f t="shared" si="69"/>
        <v>20.314994800225797</v>
      </c>
      <c r="AL85" s="1">
        <f>(C85/AB85)*100000</f>
        <v>181.62947586922678</v>
      </c>
      <c r="AM85" s="1">
        <f>(D85/AC85)*100000</f>
        <v>41.16920543433512</v>
      </c>
      <c r="AN85" s="1">
        <f>(E85/AD85)*100000</f>
        <v>6.819421713038734</v>
      </c>
      <c r="AO85" s="1">
        <f>(F85/AE85)*100000</f>
        <v>61.37479541734861</v>
      </c>
      <c r="AP85" s="1"/>
      <c r="AQ85" s="1">
        <f t="shared" si="74"/>
        <v>21.895974970319713</v>
      </c>
      <c r="AR85" s="1">
        <f t="shared" si="75"/>
        <v>38.20439350525311</v>
      </c>
    </row>
    <row r="86" spans="1:14" s="4" customFormat="1" ht="12.75">
      <c r="A86" s="13" t="s">
        <v>93</v>
      </c>
      <c r="B86" s="21">
        <f aca="true" t="shared" si="76" ref="B86:G86">SUM(B69:B85)</f>
        <v>2066</v>
      </c>
      <c r="C86" s="21">
        <f t="shared" si="76"/>
        <v>90</v>
      </c>
      <c r="D86" s="4">
        <f t="shared" si="76"/>
        <v>8</v>
      </c>
      <c r="E86" s="4">
        <f t="shared" si="76"/>
        <v>9</v>
      </c>
      <c r="F86" s="4">
        <f t="shared" si="76"/>
        <v>107</v>
      </c>
      <c r="G86" s="4">
        <f t="shared" si="76"/>
        <v>0</v>
      </c>
      <c r="H86" s="21">
        <f t="shared" si="68"/>
        <v>2280</v>
      </c>
      <c r="J86" s="13" t="s">
        <v>93</v>
      </c>
      <c r="K86" s="21">
        <f>B86</f>
        <v>2066</v>
      </c>
      <c r="L86" s="21">
        <f>C86</f>
        <v>90</v>
      </c>
      <c r="M86" s="21">
        <f t="shared" si="61"/>
        <v>124</v>
      </c>
      <c r="N86" s="21">
        <f>H86</f>
        <v>2280</v>
      </c>
    </row>
    <row r="88" spans="1:44" s="27" customFormat="1" ht="29.25" customHeight="1">
      <c r="A88" s="31" t="str">
        <f>CONCATENATE("Other &amp; Not Known Admissions, All Races: ",$A$1)</f>
        <v>Other &amp; Not Known Admissions, All Races: NEW HAMPSHIRE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NEW HAMPSHIRE</v>
      </c>
      <c r="K88" s="31"/>
      <c r="L88" s="31"/>
      <c r="M88" s="31"/>
      <c r="N88" s="31"/>
      <c r="Z88" s="30" t="str">
        <f>CONCATENATE("Total Population, By Race: ",$A$1)</f>
        <v>Total Population, By Race: NEW HAMPSHIRE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NEW HAMPSHIRE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105</v>
      </c>
      <c r="B89" s="19" t="s">
        <v>91</v>
      </c>
      <c r="C89" s="19" t="s">
        <v>92</v>
      </c>
      <c r="D89" s="19" t="s">
        <v>108</v>
      </c>
      <c r="E89" s="19" t="s">
        <v>109</v>
      </c>
      <c r="F89" s="19" t="s">
        <v>106</v>
      </c>
      <c r="G89" s="19" t="s">
        <v>107</v>
      </c>
      <c r="H89" s="19" t="s">
        <v>93</v>
      </c>
      <c r="J89" s="20" t="s">
        <v>105</v>
      </c>
      <c r="K89" s="19" t="s">
        <v>91</v>
      </c>
      <c r="L89" s="19" t="s">
        <v>92</v>
      </c>
      <c r="M89" s="19" t="s">
        <v>110</v>
      </c>
      <c r="N89" s="19" t="s">
        <v>93</v>
      </c>
      <c r="Z89" s="20" t="s">
        <v>105</v>
      </c>
      <c r="AA89" s="19" t="s">
        <v>91</v>
      </c>
      <c r="AB89" s="19" t="s">
        <v>92</v>
      </c>
      <c r="AC89" s="19" t="s">
        <v>108</v>
      </c>
      <c r="AD89" s="19" t="s">
        <v>109</v>
      </c>
      <c r="AE89" s="19" t="s">
        <v>106</v>
      </c>
      <c r="AF89" s="19" t="s">
        <v>107</v>
      </c>
      <c r="AG89" s="19" t="s">
        <v>93</v>
      </c>
      <c r="AJ89" s="20" t="s">
        <v>105</v>
      </c>
      <c r="AK89" s="19" t="s">
        <v>91</v>
      </c>
      <c r="AL89" s="19" t="s">
        <v>92</v>
      </c>
      <c r="AM89" s="19" t="s">
        <v>108</v>
      </c>
      <c r="AN89" s="19" t="s">
        <v>109</v>
      </c>
      <c r="AO89" s="19" t="s">
        <v>106</v>
      </c>
      <c r="AP89" s="19" t="s">
        <v>107</v>
      </c>
      <c r="AQ89" s="19" t="s">
        <v>93</v>
      </c>
      <c r="AR89" s="19" t="s">
        <v>110</v>
      </c>
    </row>
    <row r="90" spans="1:44" ht="12.75">
      <c r="A90" s="9">
        <v>1983</v>
      </c>
      <c r="B90">
        <v>0</v>
      </c>
      <c r="C90">
        <v>0</v>
      </c>
      <c r="D90">
        <v>0</v>
      </c>
      <c r="E90">
        <v>0</v>
      </c>
      <c r="F90">
        <v>1</v>
      </c>
      <c r="H90" s="2">
        <f aca="true" t="shared" si="77" ref="H90:H107">SUM(B90:G90)</f>
        <v>1</v>
      </c>
      <c r="J90" s="9">
        <v>1983</v>
      </c>
      <c r="K90" s="2">
        <f>B90</f>
        <v>0</v>
      </c>
      <c r="L90" s="2">
        <f>C90</f>
        <v>0</v>
      </c>
      <c r="M90" s="2">
        <f>N90-K90-L90</f>
        <v>1</v>
      </c>
      <c r="N90" s="2">
        <f>H90</f>
        <v>1</v>
      </c>
      <c r="Z90" s="9">
        <v>1983</v>
      </c>
      <c r="AA90" s="2">
        <f>AA69</f>
        <v>939719</v>
      </c>
      <c r="AB90" s="2">
        <f aca="true" t="shared" si="78" ref="AB90:AG90">AB69</f>
        <v>4738</v>
      </c>
      <c r="AC90" s="1">
        <f t="shared" si="78"/>
        <v>1588</v>
      </c>
      <c r="AD90" s="1">
        <f t="shared" si="78"/>
        <v>5031</v>
      </c>
      <c r="AE90" s="1">
        <f t="shared" si="78"/>
        <v>7047</v>
      </c>
      <c r="AF90" s="1"/>
      <c r="AG90" s="2">
        <f t="shared" si="78"/>
        <v>958123</v>
      </c>
      <c r="AJ90" s="9">
        <v>1983</v>
      </c>
      <c r="AK90" s="1">
        <f aca="true" t="shared" si="79" ref="AK90:AO94">(B90/AA90)*100000</f>
        <v>0</v>
      </c>
      <c r="AL90" s="1">
        <f t="shared" si="79"/>
        <v>0</v>
      </c>
      <c r="AM90" s="1">
        <f t="shared" si="79"/>
        <v>0</v>
      </c>
      <c r="AN90" s="1">
        <f t="shared" si="79"/>
        <v>0</v>
      </c>
      <c r="AO90" s="1">
        <f t="shared" si="79"/>
        <v>14.190435646374343</v>
      </c>
      <c r="AP90" s="1"/>
      <c r="AQ90" s="1">
        <f>(H90/AG90)*100000</f>
        <v>0.10437073319396362</v>
      </c>
      <c r="AR90" s="1">
        <f>(SUM(D90:F90)/SUM(AC90:AE90))*100000</f>
        <v>7.317430118542368</v>
      </c>
    </row>
    <row r="91" spans="1:44" ht="12.75">
      <c r="A91" s="9">
        <v>1984</v>
      </c>
      <c r="B91">
        <v>0</v>
      </c>
      <c r="C91">
        <v>0</v>
      </c>
      <c r="D91">
        <v>0</v>
      </c>
      <c r="E91">
        <v>0</v>
      </c>
      <c r="F91">
        <v>0</v>
      </c>
      <c r="H91" s="2">
        <f t="shared" si="77"/>
        <v>0</v>
      </c>
      <c r="J91" s="9">
        <v>1984</v>
      </c>
      <c r="K91" s="2">
        <f aca="true" t="shared" si="80" ref="K91:K106">B91</f>
        <v>0</v>
      </c>
      <c r="L91" s="2">
        <f aca="true" t="shared" si="81" ref="L91:L106">C91</f>
        <v>0</v>
      </c>
      <c r="M91" s="2">
        <f aca="true" t="shared" si="82" ref="M91:M107">N91-K91-L91</f>
        <v>0</v>
      </c>
      <c r="N91" s="2">
        <f aca="true" t="shared" si="83" ref="N91:N106">H91</f>
        <v>0</v>
      </c>
      <c r="Z91" s="9">
        <v>1984</v>
      </c>
      <c r="AA91" s="2">
        <f aca="true" t="shared" si="84" ref="AA91:AG106">AA70</f>
        <v>957036</v>
      </c>
      <c r="AB91" s="2">
        <f t="shared" si="84"/>
        <v>5018</v>
      </c>
      <c r="AC91" s="1">
        <f t="shared" si="84"/>
        <v>1663</v>
      </c>
      <c r="AD91" s="1">
        <f t="shared" si="84"/>
        <v>5567</v>
      </c>
      <c r="AE91" s="1">
        <f t="shared" si="84"/>
        <v>7579</v>
      </c>
      <c r="AF91" s="1"/>
      <c r="AG91" s="2">
        <f t="shared" si="84"/>
        <v>976863</v>
      </c>
      <c r="AJ91" s="9">
        <v>1984</v>
      </c>
      <c r="AK91" s="1">
        <f t="shared" si="79"/>
        <v>0</v>
      </c>
      <c r="AL91" s="1">
        <f t="shared" si="79"/>
        <v>0</v>
      </c>
      <c r="AM91" s="1">
        <f t="shared" si="79"/>
        <v>0</v>
      </c>
      <c r="AN91" s="1">
        <f t="shared" si="79"/>
        <v>0</v>
      </c>
      <c r="AO91" s="1">
        <f t="shared" si="79"/>
        <v>0</v>
      </c>
      <c r="AP91" s="1"/>
      <c r="AQ91" s="1">
        <f>(H91/AG91)*100000</f>
        <v>0</v>
      </c>
      <c r="AR91" s="1">
        <f>(SUM(D91:F91)/SUM(AC91:AE91))*100000</f>
        <v>0</v>
      </c>
    </row>
    <row r="92" spans="1:44" ht="12.75">
      <c r="A92" s="9">
        <v>1985</v>
      </c>
      <c r="B92">
        <v>15</v>
      </c>
      <c r="C92">
        <v>1</v>
      </c>
      <c r="D92">
        <v>0</v>
      </c>
      <c r="E92">
        <v>0</v>
      </c>
      <c r="F92">
        <v>1</v>
      </c>
      <c r="H92" s="2">
        <f t="shared" si="77"/>
        <v>17</v>
      </c>
      <c r="J92" s="9">
        <v>1985</v>
      </c>
      <c r="K92" s="2">
        <f t="shared" si="80"/>
        <v>15</v>
      </c>
      <c r="L92" s="2">
        <f t="shared" si="81"/>
        <v>1</v>
      </c>
      <c r="M92" s="2">
        <f t="shared" si="82"/>
        <v>1</v>
      </c>
      <c r="N92" s="2">
        <f t="shared" si="83"/>
        <v>17</v>
      </c>
      <c r="Z92" s="9">
        <v>1985</v>
      </c>
      <c r="AA92" s="2">
        <f t="shared" si="84"/>
        <v>975405</v>
      </c>
      <c r="AB92" s="2">
        <f t="shared" si="84"/>
        <v>5334</v>
      </c>
      <c r="AC92" s="1">
        <f t="shared" si="84"/>
        <v>1748</v>
      </c>
      <c r="AD92" s="1">
        <f t="shared" si="84"/>
        <v>6149</v>
      </c>
      <c r="AE92" s="1">
        <f t="shared" si="84"/>
        <v>8121</v>
      </c>
      <c r="AF92" s="1"/>
      <c r="AG92" s="2">
        <f t="shared" si="84"/>
        <v>996757</v>
      </c>
      <c r="AJ92" s="9">
        <v>1985</v>
      </c>
      <c r="AK92" s="1">
        <f t="shared" si="79"/>
        <v>1.5378227505497717</v>
      </c>
      <c r="AL92" s="1">
        <f t="shared" si="79"/>
        <v>18.747656542932134</v>
      </c>
      <c r="AM92" s="1">
        <f t="shared" si="79"/>
        <v>0</v>
      </c>
      <c r="AN92" s="1">
        <f t="shared" si="79"/>
        <v>0</v>
      </c>
      <c r="AO92" s="1">
        <f t="shared" si="79"/>
        <v>12.313754463735991</v>
      </c>
      <c r="AP92" s="1"/>
      <c r="AQ92" s="1">
        <f>(H92/AG92)*100000</f>
        <v>1.7055310371534889</v>
      </c>
      <c r="AR92" s="1">
        <f>(SUM(D92:F92)/SUM(AC92:AE92))*100000</f>
        <v>6.242976651267325</v>
      </c>
    </row>
    <row r="93" spans="1:44" ht="12.75">
      <c r="A93" s="9">
        <v>1986</v>
      </c>
      <c r="B93">
        <v>3</v>
      </c>
      <c r="C93">
        <v>0</v>
      </c>
      <c r="D93">
        <v>0</v>
      </c>
      <c r="E93">
        <v>0</v>
      </c>
      <c r="F93">
        <v>0</v>
      </c>
      <c r="H93" s="2">
        <f t="shared" si="77"/>
        <v>3</v>
      </c>
      <c r="J93" s="9">
        <v>1986</v>
      </c>
      <c r="K93" s="2">
        <f aca="true" t="shared" si="85" ref="K93:K100">B93</f>
        <v>3</v>
      </c>
      <c r="L93" s="2">
        <f aca="true" t="shared" si="86" ref="L93:L100">C93</f>
        <v>0</v>
      </c>
      <c r="M93" s="2">
        <f aca="true" t="shared" si="87" ref="M93:M100">N93-K93-L93</f>
        <v>0</v>
      </c>
      <c r="N93" s="2">
        <f aca="true" t="shared" si="88" ref="N93:N100">H93</f>
        <v>3</v>
      </c>
      <c r="Z93" s="9">
        <v>1986</v>
      </c>
      <c r="AA93" s="2">
        <f t="shared" si="84"/>
        <v>1002029</v>
      </c>
      <c r="AB93" s="2">
        <f t="shared" si="84"/>
        <v>5648</v>
      </c>
      <c r="AC93" s="1">
        <f t="shared" si="84"/>
        <v>1824</v>
      </c>
      <c r="AD93" s="1">
        <f t="shared" si="84"/>
        <v>6791</v>
      </c>
      <c r="AE93" s="1">
        <f t="shared" si="84"/>
        <v>8764</v>
      </c>
      <c r="AF93" s="1"/>
      <c r="AG93" s="2">
        <f t="shared" si="84"/>
        <v>1025056</v>
      </c>
      <c r="AJ93" s="9">
        <v>1986</v>
      </c>
      <c r="AK93" s="1">
        <f t="shared" si="79"/>
        <v>0.2993925325514531</v>
      </c>
      <c r="AL93" s="1">
        <f t="shared" si="79"/>
        <v>0</v>
      </c>
      <c r="AM93" s="1">
        <f t="shared" si="79"/>
        <v>0</v>
      </c>
      <c r="AN93" s="1">
        <f t="shared" si="79"/>
        <v>0</v>
      </c>
      <c r="AO93" s="1">
        <f t="shared" si="79"/>
        <v>0</v>
      </c>
      <c r="AP93" s="1"/>
      <c r="AQ93" s="1">
        <f>(H93/AG93)*100000</f>
        <v>0.29266693722099085</v>
      </c>
      <c r="AR93" s="1">
        <f>(SUM(D93:F93)/SUM(AC93:AE93))*100000</f>
        <v>0</v>
      </c>
    </row>
    <row r="94" spans="1:44" ht="12.75">
      <c r="A94" s="9">
        <v>1987</v>
      </c>
      <c r="B94">
        <v>0</v>
      </c>
      <c r="C94">
        <v>1</v>
      </c>
      <c r="D94">
        <v>0</v>
      </c>
      <c r="E94">
        <v>0</v>
      </c>
      <c r="F94">
        <v>0</v>
      </c>
      <c r="H94" s="2">
        <f t="shared" si="77"/>
        <v>1</v>
      </c>
      <c r="J94" s="9">
        <v>1987</v>
      </c>
      <c r="K94" s="2">
        <f t="shared" si="85"/>
        <v>0</v>
      </c>
      <c r="L94" s="2">
        <f t="shared" si="86"/>
        <v>1</v>
      </c>
      <c r="M94" s="2">
        <f t="shared" si="87"/>
        <v>0</v>
      </c>
      <c r="N94" s="2">
        <f t="shared" si="88"/>
        <v>1</v>
      </c>
      <c r="Z94" s="9">
        <v>1987</v>
      </c>
      <c r="AA94" s="2">
        <f t="shared" si="84"/>
        <v>1029502</v>
      </c>
      <c r="AB94" s="2">
        <f t="shared" si="84"/>
        <v>5981</v>
      </c>
      <c r="AC94" s="1">
        <f t="shared" si="84"/>
        <v>1901</v>
      </c>
      <c r="AD94" s="1">
        <f t="shared" si="84"/>
        <v>7436</v>
      </c>
      <c r="AE94" s="1">
        <f t="shared" si="84"/>
        <v>9463</v>
      </c>
      <c r="AF94" s="1"/>
      <c r="AG94" s="2">
        <f t="shared" si="84"/>
        <v>1054283</v>
      </c>
      <c r="AJ94" s="9">
        <v>1987</v>
      </c>
      <c r="AK94" s="1">
        <f t="shared" si="79"/>
        <v>0</v>
      </c>
      <c r="AL94" s="1">
        <f t="shared" si="79"/>
        <v>16.719612104999165</v>
      </c>
      <c r="AM94" s="1">
        <f t="shared" si="79"/>
        <v>0</v>
      </c>
      <c r="AN94" s="1">
        <f t="shared" si="79"/>
        <v>0</v>
      </c>
      <c r="AO94" s="1">
        <f t="shared" si="79"/>
        <v>0</v>
      </c>
      <c r="AP94" s="1"/>
      <c r="AQ94" s="1">
        <f>(H94/AG94)*100000</f>
        <v>0.09485119270632268</v>
      </c>
      <c r="AR94" s="1">
        <f>(SUM(D94:F94)/SUM(AC94:AE94))*100000</f>
        <v>0</v>
      </c>
    </row>
    <row r="95" spans="1:44" ht="12.75">
      <c r="A95" s="9">
        <v>1988</v>
      </c>
      <c r="B95">
        <v>0</v>
      </c>
      <c r="C95">
        <v>0</v>
      </c>
      <c r="D95">
        <v>0</v>
      </c>
      <c r="E95">
        <v>0</v>
      </c>
      <c r="F95">
        <v>0</v>
      </c>
      <c r="H95" s="2">
        <f t="shared" si="77"/>
        <v>0</v>
      </c>
      <c r="J95" s="9">
        <v>1988</v>
      </c>
      <c r="K95" s="2">
        <f t="shared" si="85"/>
        <v>0</v>
      </c>
      <c r="L95" s="2">
        <f t="shared" si="86"/>
        <v>0</v>
      </c>
      <c r="M95" s="2">
        <f t="shared" si="87"/>
        <v>0</v>
      </c>
      <c r="N95" s="2">
        <f t="shared" si="88"/>
        <v>0</v>
      </c>
      <c r="Z95" s="9">
        <v>1988</v>
      </c>
      <c r="AA95" s="2">
        <f t="shared" si="84"/>
        <v>1056018</v>
      </c>
      <c r="AB95" s="2">
        <f t="shared" si="84"/>
        <v>6282</v>
      </c>
      <c r="AC95" s="1">
        <f t="shared" si="84"/>
        <v>1969</v>
      </c>
      <c r="AD95" s="1">
        <f t="shared" si="84"/>
        <v>8094</v>
      </c>
      <c r="AE95" s="1">
        <f t="shared" si="84"/>
        <v>10213</v>
      </c>
      <c r="AF95" s="1"/>
      <c r="AG95" s="2">
        <f t="shared" si="84"/>
        <v>1082576</v>
      </c>
      <c r="AJ95" s="9">
        <v>1988</v>
      </c>
      <c r="AK95" s="1">
        <f aca="true" t="shared" si="89" ref="AK95:AK106">(B95/AA95)*100000</f>
        <v>0</v>
      </c>
      <c r="AL95" s="1">
        <f aca="true" t="shared" si="90" ref="AL95:AL105">(C95/AB95)*100000</f>
        <v>0</v>
      </c>
      <c r="AM95" s="1">
        <f aca="true" t="shared" si="91" ref="AM95:AM105">(D95/AC95)*100000</f>
        <v>0</v>
      </c>
      <c r="AN95" s="1">
        <f aca="true" t="shared" si="92" ref="AN95:AN105">(E95/AD95)*100000</f>
        <v>0</v>
      </c>
      <c r="AO95" s="1">
        <f aca="true" t="shared" si="93" ref="AO95:AO105">(F95/AE95)*100000</f>
        <v>0</v>
      </c>
      <c r="AP95" s="1"/>
      <c r="AQ95" s="1">
        <f aca="true" t="shared" si="94" ref="AQ95:AQ106">(H95/AG95)*100000</f>
        <v>0</v>
      </c>
      <c r="AR95" s="1">
        <f aca="true" t="shared" si="95" ref="AR95:AR106">(SUM(D95:F95)/SUM(AC95:AE95))*100000</f>
        <v>0</v>
      </c>
    </row>
    <row r="96" spans="1:44" ht="12.75">
      <c r="A96" s="9">
        <v>1989</v>
      </c>
      <c r="B96">
        <v>0</v>
      </c>
      <c r="C96">
        <v>0</v>
      </c>
      <c r="D96">
        <v>0</v>
      </c>
      <c r="E96">
        <v>0</v>
      </c>
      <c r="F96">
        <v>0</v>
      </c>
      <c r="H96" s="2">
        <f t="shared" si="77"/>
        <v>0</v>
      </c>
      <c r="J96" s="9">
        <v>1989</v>
      </c>
      <c r="K96" s="2">
        <f t="shared" si="85"/>
        <v>0</v>
      </c>
      <c r="L96" s="2">
        <f t="shared" si="86"/>
        <v>0</v>
      </c>
      <c r="M96" s="2">
        <f t="shared" si="87"/>
        <v>0</v>
      </c>
      <c r="N96" s="2">
        <f t="shared" si="88"/>
        <v>0</v>
      </c>
      <c r="Z96" s="9">
        <v>1989</v>
      </c>
      <c r="AA96" s="2">
        <f t="shared" si="84"/>
        <v>1076205</v>
      </c>
      <c r="AB96" s="2">
        <f t="shared" si="84"/>
        <v>6599</v>
      </c>
      <c r="AC96" s="1">
        <f t="shared" si="84"/>
        <v>2031</v>
      </c>
      <c r="AD96" s="1">
        <f t="shared" si="84"/>
        <v>8776</v>
      </c>
      <c r="AE96" s="1">
        <f t="shared" si="84"/>
        <v>10913</v>
      </c>
      <c r="AF96" s="1"/>
      <c r="AG96" s="2">
        <f t="shared" si="84"/>
        <v>1104524</v>
      </c>
      <c r="AJ96" s="9">
        <v>1989</v>
      </c>
      <c r="AK96" s="1">
        <f aca="true" t="shared" si="96" ref="AK96:AO97">(B96/AA96)*100000</f>
        <v>0</v>
      </c>
      <c r="AL96" s="1">
        <f t="shared" si="96"/>
        <v>0</v>
      </c>
      <c r="AM96" s="1">
        <f t="shared" si="96"/>
        <v>0</v>
      </c>
      <c r="AN96" s="1">
        <f t="shared" si="96"/>
        <v>0</v>
      </c>
      <c r="AO96" s="1">
        <f t="shared" si="96"/>
        <v>0</v>
      </c>
      <c r="AP96" s="1"/>
      <c r="AQ96" s="1">
        <f>(H96/AG96)*100000</f>
        <v>0</v>
      </c>
      <c r="AR96" s="1">
        <f>(SUM(D96:F96)/SUM(AC96:AE96))*100000</f>
        <v>0</v>
      </c>
    </row>
    <row r="97" spans="1:44" ht="12.75">
      <c r="A97" s="9">
        <v>1990</v>
      </c>
      <c r="B97">
        <v>0</v>
      </c>
      <c r="C97">
        <v>0</v>
      </c>
      <c r="D97">
        <v>0</v>
      </c>
      <c r="E97">
        <v>0</v>
      </c>
      <c r="F97">
        <v>0</v>
      </c>
      <c r="H97" s="2">
        <f t="shared" si="77"/>
        <v>0</v>
      </c>
      <c r="J97" s="9">
        <v>1990</v>
      </c>
      <c r="K97" s="2">
        <f t="shared" si="85"/>
        <v>0</v>
      </c>
      <c r="L97" s="2">
        <f t="shared" si="86"/>
        <v>0</v>
      </c>
      <c r="M97" s="2">
        <f t="shared" si="87"/>
        <v>0</v>
      </c>
      <c r="N97" s="2">
        <f t="shared" si="88"/>
        <v>0</v>
      </c>
      <c r="Z97" s="9">
        <v>1990</v>
      </c>
      <c r="AA97" s="2">
        <f t="shared" si="84"/>
        <v>1082272</v>
      </c>
      <c r="AB97" s="2">
        <f t="shared" si="84"/>
        <v>6783</v>
      </c>
      <c r="AC97" s="1">
        <f t="shared" si="84"/>
        <v>2050</v>
      </c>
      <c r="AD97" s="1">
        <f t="shared" si="84"/>
        <v>9321</v>
      </c>
      <c r="AE97" s="1">
        <f t="shared" si="84"/>
        <v>11405</v>
      </c>
      <c r="AF97" s="1"/>
      <c r="AG97" s="2">
        <f t="shared" si="84"/>
        <v>1111831</v>
      </c>
      <c r="AJ97" s="9">
        <v>1990</v>
      </c>
      <c r="AK97" s="1">
        <f t="shared" si="96"/>
        <v>0</v>
      </c>
      <c r="AL97" s="1">
        <f t="shared" si="96"/>
        <v>0</v>
      </c>
      <c r="AM97" s="1">
        <f t="shared" si="96"/>
        <v>0</v>
      </c>
      <c r="AN97" s="1">
        <f t="shared" si="96"/>
        <v>0</v>
      </c>
      <c r="AO97" s="1">
        <f t="shared" si="96"/>
        <v>0</v>
      </c>
      <c r="AP97" s="1"/>
      <c r="AQ97" s="1">
        <f>(H97/AG97)*100000</f>
        <v>0</v>
      </c>
      <c r="AR97" s="1">
        <f>(SUM(D97:F97)/SUM(AC97:AE97))*100000</f>
        <v>0</v>
      </c>
    </row>
    <row r="98" spans="1:44" ht="12.75">
      <c r="A98" s="9">
        <v>1991</v>
      </c>
      <c r="B98">
        <v>0</v>
      </c>
      <c r="C98">
        <v>0</v>
      </c>
      <c r="D98">
        <v>0</v>
      </c>
      <c r="E98">
        <v>0</v>
      </c>
      <c r="F98">
        <v>0</v>
      </c>
      <c r="H98" s="2">
        <f t="shared" si="77"/>
        <v>0</v>
      </c>
      <c r="J98" s="9">
        <v>1991</v>
      </c>
      <c r="K98" s="2">
        <f t="shared" si="85"/>
        <v>0</v>
      </c>
      <c r="L98" s="2">
        <f t="shared" si="86"/>
        <v>0</v>
      </c>
      <c r="M98" s="2">
        <f t="shared" si="87"/>
        <v>0</v>
      </c>
      <c r="N98" s="2">
        <f t="shared" si="88"/>
        <v>0</v>
      </c>
      <c r="Z98" s="9">
        <v>1991</v>
      </c>
      <c r="AA98" s="2">
        <f t="shared" si="84"/>
        <v>1077996</v>
      </c>
      <c r="AB98" s="2">
        <f t="shared" si="84"/>
        <v>6061</v>
      </c>
      <c r="AC98" s="1">
        <f t="shared" si="84"/>
        <v>1996</v>
      </c>
      <c r="AD98" s="1">
        <f t="shared" si="84"/>
        <v>9467</v>
      </c>
      <c r="AE98" s="1">
        <f t="shared" si="84"/>
        <v>11535</v>
      </c>
      <c r="AF98" s="1"/>
      <c r="AG98" s="2">
        <f t="shared" si="84"/>
        <v>1107055</v>
      </c>
      <c r="AJ98" s="9">
        <v>1991</v>
      </c>
      <c r="AK98" s="1">
        <f t="shared" si="89"/>
        <v>0</v>
      </c>
      <c r="AL98" s="1">
        <f t="shared" si="90"/>
        <v>0</v>
      </c>
      <c r="AM98" s="1">
        <f t="shared" si="91"/>
        <v>0</v>
      </c>
      <c r="AN98" s="1">
        <f t="shared" si="92"/>
        <v>0</v>
      </c>
      <c r="AO98" s="1">
        <f t="shared" si="93"/>
        <v>0</v>
      </c>
      <c r="AP98" s="1"/>
      <c r="AQ98" s="1">
        <f t="shared" si="94"/>
        <v>0</v>
      </c>
      <c r="AR98" s="1">
        <f t="shared" si="95"/>
        <v>0</v>
      </c>
    </row>
    <row r="99" spans="1:44" ht="12.75">
      <c r="A99" s="9">
        <v>1992</v>
      </c>
      <c r="B99">
        <v>1</v>
      </c>
      <c r="C99">
        <v>0</v>
      </c>
      <c r="D99">
        <v>0</v>
      </c>
      <c r="E99">
        <v>0</v>
      </c>
      <c r="F99">
        <v>0</v>
      </c>
      <c r="H99" s="2">
        <f t="shared" si="77"/>
        <v>1</v>
      </c>
      <c r="J99" s="9">
        <v>1992</v>
      </c>
      <c r="K99" s="2">
        <f t="shared" si="85"/>
        <v>1</v>
      </c>
      <c r="L99" s="2">
        <f t="shared" si="86"/>
        <v>0</v>
      </c>
      <c r="M99" s="2">
        <f t="shared" si="87"/>
        <v>0</v>
      </c>
      <c r="N99" s="2">
        <f t="shared" si="88"/>
        <v>1</v>
      </c>
      <c r="Z99" s="9">
        <v>1992</v>
      </c>
      <c r="AA99" s="2">
        <f t="shared" si="84"/>
        <v>1082659</v>
      </c>
      <c r="AB99" s="2">
        <f t="shared" si="84"/>
        <v>6137</v>
      </c>
      <c r="AC99" s="1">
        <f t="shared" si="84"/>
        <v>1999</v>
      </c>
      <c r="AD99" s="1">
        <f t="shared" si="84"/>
        <v>9955</v>
      </c>
      <c r="AE99" s="1">
        <f t="shared" si="84"/>
        <v>12016</v>
      </c>
      <c r="AF99" s="1"/>
      <c r="AG99" s="2">
        <f t="shared" si="84"/>
        <v>1112766</v>
      </c>
      <c r="AJ99" s="9">
        <v>1992</v>
      </c>
      <c r="AK99" s="1">
        <f t="shared" si="89"/>
        <v>0.09236518608352214</v>
      </c>
      <c r="AL99" s="1">
        <f t="shared" si="90"/>
        <v>0</v>
      </c>
      <c r="AM99" s="1">
        <f t="shared" si="91"/>
        <v>0</v>
      </c>
      <c r="AN99" s="1">
        <f t="shared" si="92"/>
        <v>0</v>
      </c>
      <c r="AO99" s="1">
        <f t="shared" si="93"/>
        <v>0</v>
      </c>
      <c r="AP99" s="1"/>
      <c r="AQ99" s="1">
        <f t="shared" si="94"/>
        <v>0.08986615335119873</v>
      </c>
      <c r="AR99" s="1">
        <f t="shared" si="95"/>
        <v>0</v>
      </c>
    </row>
    <row r="100" spans="1:44" ht="12.75">
      <c r="A100" s="9">
        <v>1993</v>
      </c>
      <c r="B100">
        <v>0</v>
      </c>
      <c r="C100">
        <v>0</v>
      </c>
      <c r="D100">
        <v>0</v>
      </c>
      <c r="E100">
        <v>0</v>
      </c>
      <c r="F100">
        <v>0</v>
      </c>
      <c r="H100" s="2">
        <f t="shared" si="77"/>
        <v>0</v>
      </c>
      <c r="J100" s="9">
        <v>1993</v>
      </c>
      <c r="K100" s="2">
        <f t="shared" si="85"/>
        <v>0</v>
      </c>
      <c r="L100" s="2">
        <f t="shared" si="86"/>
        <v>0</v>
      </c>
      <c r="M100" s="2">
        <f t="shared" si="87"/>
        <v>0</v>
      </c>
      <c r="N100" s="2">
        <f t="shared" si="88"/>
        <v>0</v>
      </c>
      <c r="Z100" s="9">
        <v>1993</v>
      </c>
      <c r="AA100" s="2">
        <f t="shared" si="84"/>
        <v>1090195</v>
      </c>
      <c r="AB100" s="2">
        <f t="shared" si="84"/>
        <v>6167</v>
      </c>
      <c r="AC100" s="1">
        <f t="shared" si="84"/>
        <v>1947</v>
      </c>
      <c r="AD100" s="1">
        <f t="shared" si="84"/>
        <v>10593</v>
      </c>
      <c r="AE100" s="1">
        <f t="shared" si="84"/>
        <v>13289</v>
      </c>
      <c r="AF100" s="1"/>
      <c r="AG100" s="2">
        <f t="shared" si="84"/>
        <v>1122191</v>
      </c>
      <c r="AJ100" s="9">
        <v>1993</v>
      </c>
      <c r="AK100" s="1">
        <f t="shared" si="89"/>
        <v>0</v>
      </c>
      <c r="AL100" s="1">
        <f t="shared" si="90"/>
        <v>0</v>
      </c>
      <c r="AM100" s="1">
        <f t="shared" si="91"/>
        <v>0</v>
      </c>
      <c r="AN100" s="1">
        <f t="shared" si="92"/>
        <v>0</v>
      </c>
      <c r="AO100" s="1">
        <f t="shared" si="93"/>
        <v>0</v>
      </c>
      <c r="AP100" s="1"/>
      <c r="AQ100" s="1">
        <f t="shared" si="94"/>
        <v>0</v>
      </c>
      <c r="AR100" s="1">
        <f t="shared" si="95"/>
        <v>0</v>
      </c>
    </row>
    <row r="101" spans="1:44" ht="12.75">
      <c r="A101" s="9">
        <v>1994</v>
      </c>
      <c r="B101">
        <v>0</v>
      </c>
      <c r="C101">
        <v>0</v>
      </c>
      <c r="D101">
        <v>0</v>
      </c>
      <c r="E101">
        <v>0</v>
      </c>
      <c r="F101">
        <v>0</v>
      </c>
      <c r="H101" s="2">
        <f t="shared" si="77"/>
        <v>0</v>
      </c>
      <c r="J101" s="9">
        <v>1994</v>
      </c>
      <c r="K101" s="2">
        <f t="shared" si="80"/>
        <v>0</v>
      </c>
      <c r="L101" s="2">
        <f t="shared" si="81"/>
        <v>0</v>
      </c>
      <c r="M101" s="2">
        <f t="shared" si="82"/>
        <v>0</v>
      </c>
      <c r="N101" s="2">
        <f t="shared" si="83"/>
        <v>0</v>
      </c>
      <c r="Z101" s="9">
        <v>1994</v>
      </c>
      <c r="AA101" s="2">
        <f t="shared" si="84"/>
        <v>1099649</v>
      </c>
      <c r="AB101" s="2">
        <f t="shared" si="84"/>
        <v>6543</v>
      </c>
      <c r="AC101" s="1">
        <f t="shared" si="84"/>
        <v>1964</v>
      </c>
      <c r="AD101" s="1">
        <f t="shared" si="84"/>
        <v>10618</v>
      </c>
      <c r="AE101" s="1">
        <f t="shared" si="84"/>
        <v>14280</v>
      </c>
      <c r="AF101" s="1"/>
      <c r="AG101" s="2">
        <f t="shared" si="84"/>
        <v>1133054</v>
      </c>
      <c r="AJ101" s="9">
        <v>1994</v>
      </c>
      <c r="AK101" s="1">
        <f t="shared" si="89"/>
        <v>0</v>
      </c>
      <c r="AL101" s="1">
        <f t="shared" si="90"/>
        <v>0</v>
      </c>
      <c r="AM101" s="1">
        <f t="shared" si="91"/>
        <v>0</v>
      </c>
      <c r="AN101" s="1">
        <f t="shared" si="92"/>
        <v>0</v>
      </c>
      <c r="AO101" s="1">
        <f t="shared" si="93"/>
        <v>0</v>
      </c>
      <c r="AP101" s="1"/>
      <c r="AQ101" s="1">
        <f t="shared" si="94"/>
        <v>0</v>
      </c>
      <c r="AR101" s="1">
        <f t="shared" si="95"/>
        <v>0</v>
      </c>
    </row>
    <row r="102" spans="1:44" ht="12.75">
      <c r="A102" s="9">
        <v>1995</v>
      </c>
      <c r="B102">
        <v>0</v>
      </c>
      <c r="C102">
        <v>0</v>
      </c>
      <c r="D102">
        <v>0</v>
      </c>
      <c r="E102">
        <v>0</v>
      </c>
      <c r="F102">
        <v>0</v>
      </c>
      <c r="H102" s="2">
        <f t="shared" si="77"/>
        <v>0</v>
      </c>
      <c r="J102" s="9">
        <v>1995</v>
      </c>
      <c r="K102" s="2">
        <f t="shared" si="80"/>
        <v>0</v>
      </c>
      <c r="L102" s="2">
        <f t="shared" si="81"/>
        <v>0</v>
      </c>
      <c r="M102" s="2">
        <f t="shared" si="82"/>
        <v>0</v>
      </c>
      <c r="N102" s="2">
        <f t="shared" si="83"/>
        <v>0</v>
      </c>
      <c r="Z102" s="9">
        <v>1995</v>
      </c>
      <c r="AA102" s="2">
        <f t="shared" si="84"/>
        <v>1110546</v>
      </c>
      <c r="AB102" s="2">
        <f t="shared" si="84"/>
        <v>6665</v>
      </c>
      <c r="AC102" s="1">
        <f t="shared" si="84"/>
        <v>2040</v>
      </c>
      <c r="AD102" s="1">
        <f t="shared" si="84"/>
        <v>11527</v>
      </c>
      <c r="AE102" s="1">
        <f t="shared" si="84"/>
        <v>14826</v>
      </c>
      <c r="AF102" s="1"/>
      <c r="AG102" s="2">
        <f t="shared" si="84"/>
        <v>1145604</v>
      </c>
      <c r="AJ102" s="9">
        <v>1995</v>
      </c>
      <c r="AK102" s="1">
        <f t="shared" si="89"/>
        <v>0</v>
      </c>
      <c r="AL102" s="1">
        <f t="shared" si="90"/>
        <v>0</v>
      </c>
      <c r="AM102" s="1">
        <f t="shared" si="91"/>
        <v>0</v>
      </c>
      <c r="AN102" s="1">
        <f t="shared" si="92"/>
        <v>0</v>
      </c>
      <c r="AO102" s="1">
        <f t="shared" si="93"/>
        <v>0</v>
      </c>
      <c r="AP102" s="1"/>
      <c r="AQ102" s="1">
        <f t="shared" si="94"/>
        <v>0</v>
      </c>
      <c r="AR102" s="1">
        <f t="shared" si="95"/>
        <v>0</v>
      </c>
    </row>
    <row r="103" spans="1:44" ht="12.75">
      <c r="A103" s="9">
        <v>1996</v>
      </c>
      <c r="B103">
        <v>0</v>
      </c>
      <c r="C103">
        <v>0</v>
      </c>
      <c r="D103">
        <v>0</v>
      </c>
      <c r="E103">
        <v>0</v>
      </c>
      <c r="F103">
        <v>0</v>
      </c>
      <c r="H103" s="2">
        <f t="shared" si="77"/>
        <v>0</v>
      </c>
      <c r="J103" s="9">
        <v>1996</v>
      </c>
      <c r="K103" s="2">
        <f t="shared" si="80"/>
        <v>0</v>
      </c>
      <c r="L103" s="2">
        <f t="shared" si="81"/>
        <v>0</v>
      </c>
      <c r="M103" s="2">
        <f t="shared" si="82"/>
        <v>0</v>
      </c>
      <c r="N103" s="2">
        <f t="shared" si="83"/>
        <v>0</v>
      </c>
      <c r="Z103" s="9">
        <v>1996</v>
      </c>
      <c r="AA103" s="2">
        <f t="shared" si="84"/>
        <v>1123245</v>
      </c>
      <c r="AB103" s="2">
        <f t="shared" si="84"/>
        <v>7068</v>
      </c>
      <c r="AC103" s="1">
        <f t="shared" si="84"/>
        <v>2137</v>
      </c>
      <c r="AD103" s="1">
        <f t="shared" si="84"/>
        <v>12506</v>
      </c>
      <c r="AE103" s="1">
        <f t="shared" si="84"/>
        <v>15812</v>
      </c>
      <c r="AF103" s="1"/>
      <c r="AG103" s="2">
        <f t="shared" si="84"/>
        <v>1160768</v>
      </c>
      <c r="AJ103" s="9">
        <v>1996</v>
      </c>
      <c r="AK103" s="1">
        <f t="shared" si="89"/>
        <v>0</v>
      </c>
      <c r="AL103" s="1">
        <f t="shared" si="90"/>
        <v>0</v>
      </c>
      <c r="AM103" s="1">
        <f t="shared" si="91"/>
        <v>0</v>
      </c>
      <c r="AN103" s="1">
        <f t="shared" si="92"/>
        <v>0</v>
      </c>
      <c r="AO103" s="1">
        <f t="shared" si="93"/>
        <v>0</v>
      </c>
      <c r="AP103" s="1"/>
      <c r="AQ103" s="1">
        <f t="shared" si="94"/>
        <v>0</v>
      </c>
      <c r="AR103" s="1">
        <f t="shared" si="95"/>
        <v>0</v>
      </c>
    </row>
    <row r="104" spans="1:44" ht="12.75">
      <c r="A104" s="9">
        <v>1997</v>
      </c>
      <c r="B104">
        <v>0</v>
      </c>
      <c r="C104">
        <v>0</v>
      </c>
      <c r="D104">
        <v>0</v>
      </c>
      <c r="E104">
        <v>0</v>
      </c>
      <c r="F104">
        <v>0</v>
      </c>
      <c r="H104" s="2">
        <f t="shared" si="77"/>
        <v>0</v>
      </c>
      <c r="J104" s="9">
        <v>1997</v>
      </c>
      <c r="K104" s="2">
        <f t="shared" si="80"/>
        <v>0</v>
      </c>
      <c r="L104" s="2">
        <f t="shared" si="81"/>
        <v>0</v>
      </c>
      <c r="M104" s="2">
        <f t="shared" si="82"/>
        <v>0</v>
      </c>
      <c r="N104" s="2">
        <f t="shared" si="83"/>
        <v>0</v>
      </c>
      <c r="Z104" s="9">
        <v>1997</v>
      </c>
      <c r="AA104" s="2">
        <f t="shared" si="84"/>
        <v>1133915</v>
      </c>
      <c r="AB104" s="2">
        <f t="shared" si="84"/>
        <v>7233</v>
      </c>
      <c r="AC104" s="1">
        <f t="shared" si="84"/>
        <v>2123</v>
      </c>
      <c r="AD104" s="1">
        <f t="shared" si="84"/>
        <v>13074</v>
      </c>
      <c r="AE104" s="1">
        <f t="shared" si="84"/>
        <v>16894</v>
      </c>
      <c r="AF104" s="1"/>
      <c r="AG104" s="2">
        <f t="shared" si="84"/>
        <v>1173239</v>
      </c>
      <c r="AJ104" s="9">
        <v>1997</v>
      </c>
      <c r="AK104" s="1">
        <f t="shared" si="89"/>
        <v>0</v>
      </c>
      <c r="AL104" s="1">
        <f t="shared" si="90"/>
        <v>0</v>
      </c>
      <c r="AM104" s="1">
        <f t="shared" si="91"/>
        <v>0</v>
      </c>
      <c r="AN104" s="1">
        <f t="shared" si="92"/>
        <v>0</v>
      </c>
      <c r="AO104" s="1">
        <f t="shared" si="93"/>
        <v>0</v>
      </c>
      <c r="AP104" s="1"/>
      <c r="AQ104" s="1">
        <f t="shared" si="94"/>
        <v>0</v>
      </c>
      <c r="AR104" s="1">
        <f t="shared" si="95"/>
        <v>0</v>
      </c>
    </row>
    <row r="105" spans="1:44" ht="12.75">
      <c r="A105" s="9">
        <v>1998</v>
      </c>
      <c r="B105">
        <v>0</v>
      </c>
      <c r="C105">
        <v>0</v>
      </c>
      <c r="D105">
        <v>0</v>
      </c>
      <c r="E105">
        <v>0</v>
      </c>
      <c r="F105">
        <v>0</v>
      </c>
      <c r="H105" s="2">
        <f t="shared" si="77"/>
        <v>0</v>
      </c>
      <c r="J105" s="9">
        <v>1998</v>
      </c>
      <c r="K105" s="2">
        <f t="shared" si="80"/>
        <v>0</v>
      </c>
      <c r="L105" s="2">
        <f t="shared" si="81"/>
        <v>0</v>
      </c>
      <c r="M105" s="2">
        <f t="shared" si="82"/>
        <v>0</v>
      </c>
      <c r="N105" s="2">
        <f t="shared" si="83"/>
        <v>0</v>
      </c>
      <c r="Z105" s="9">
        <v>1998</v>
      </c>
      <c r="AA105" s="2">
        <f t="shared" si="84"/>
        <v>1144611</v>
      </c>
      <c r="AB105" s="2">
        <f t="shared" si="84"/>
        <v>7256</v>
      </c>
      <c r="AC105" s="1">
        <f t="shared" si="84"/>
        <v>2282</v>
      </c>
      <c r="AD105" s="1">
        <f t="shared" si="84"/>
        <v>13745</v>
      </c>
      <c r="AE105" s="1">
        <f t="shared" si="84"/>
        <v>17929</v>
      </c>
      <c r="AF105" s="1"/>
      <c r="AG105" s="2">
        <f t="shared" si="84"/>
        <v>1185823</v>
      </c>
      <c r="AJ105" s="9">
        <v>1998</v>
      </c>
      <c r="AK105" s="1">
        <f t="shared" si="89"/>
        <v>0</v>
      </c>
      <c r="AL105" s="1">
        <f t="shared" si="90"/>
        <v>0</v>
      </c>
      <c r="AM105" s="1">
        <f t="shared" si="91"/>
        <v>0</v>
      </c>
      <c r="AN105" s="1">
        <f t="shared" si="92"/>
        <v>0</v>
      </c>
      <c r="AO105" s="1">
        <f t="shared" si="93"/>
        <v>0</v>
      </c>
      <c r="AP105" s="1"/>
      <c r="AQ105" s="1">
        <f t="shared" si="94"/>
        <v>0</v>
      </c>
      <c r="AR105" s="1">
        <f t="shared" si="95"/>
        <v>0</v>
      </c>
    </row>
    <row r="106" spans="1:44" ht="12.75">
      <c r="A106" s="9">
        <v>1999</v>
      </c>
      <c r="B106">
        <v>0</v>
      </c>
      <c r="C106">
        <v>0</v>
      </c>
      <c r="D106">
        <v>0</v>
      </c>
      <c r="E106">
        <v>0</v>
      </c>
      <c r="F106">
        <v>0</v>
      </c>
      <c r="H106" s="2">
        <f t="shared" si="77"/>
        <v>0</v>
      </c>
      <c r="J106" s="9">
        <v>1999</v>
      </c>
      <c r="K106" s="2">
        <f t="shared" si="80"/>
        <v>0</v>
      </c>
      <c r="L106" s="2">
        <f t="shared" si="81"/>
        <v>0</v>
      </c>
      <c r="M106" s="2">
        <f t="shared" si="82"/>
        <v>0</v>
      </c>
      <c r="N106" s="2">
        <f t="shared" si="83"/>
        <v>0</v>
      </c>
      <c r="Z106" s="9">
        <v>1999</v>
      </c>
      <c r="AA106" s="2">
        <f t="shared" si="84"/>
        <v>1156781</v>
      </c>
      <c r="AB106" s="2">
        <f t="shared" si="84"/>
        <v>7708</v>
      </c>
      <c r="AC106" s="1">
        <f t="shared" si="84"/>
        <v>2429</v>
      </c>
      <c r="AD106" s="1">
        <f t="shared" si="84"/>
        <v>14664</v>
      </c>
      <c r="AE106" s="1">
        <f t="shared" si="84"/>
        <v>19552</v>
      </c>
      <c r="AF106" s="1"/>
      <c r="AG106" s="2">
        <f t="shared" si="84"/>
        <v>1201134</v>
      </c>
      <c r="AJ106" s="9">
        <v>1999</v>
      </c>
      <c r="AK106" s="1">
        <f t="shared" si="89"/>
        <v>0</v>
      </c>
      <c r="AL106" s="1">
        <f>(C106/AB106)*100000</f>
        <v>0</v>
      </c>
      <c r="AM106" s="1">
        <f>(D106/AC106)*100000</f>
        <v>0</v>
      </c>
      <c r="AN106" s="1">
        <f>(E106/AD106)*100000</f>
        <v>0</v>
      </c>
      <c r="AO106" s="1">
        <f>(F106/AE106)*100000</f>
        <v>0</v>
      </c>
      <c r="AP106" s="1"/>
      <c r="AQ106" s="1">
        <f t="shared" si="94"/>
        <v>0</v>
      </c>
      <c r="AR106" s="1">
        <f t="shared" si="95"/>
        <v>0</v>
      </c>
    </row>
    <row r="107" spans="1:14" s="4" customFormat="1" ht="12.75">
      <c r="A107" s="13" t="s">
        <v>93</v>
      </c>
      <c r="B107" s="21">
        <f aca="true" t="shared" si="97" ref="B107:G107">SUM(B90:B106)</f>
        <v>19</v>
      </c>
      <c r="C107" s="21">
        <f t="shared" si="97"/>
        <v>2</v>
      </c>
      <c r="D107" s="4">
        <f t="shared" si="97"/>
        <v>0</v>
      </c>
      <c r="E107" s="4">
        <f t="shared" si="97"/>
        <v>0</v>
      </c>
      <c r="F107" s="4">
        <f t="shared" si="97"/>
        <v>2</v>
      </c>
      <c r="G107" s="4">
        <f t="shared" si="97"/>
        <v>0</v>
      </c>
      <c r="H107" s="21">
        <f t="shared" si="77"/>
        <v>23</v>
      </c>
      <c r="J107" s="13" t="s">
        <v>93</v>
      </c>
      <c r="K107" s="21">
        <f>B107</f>
        <v>19</v>
      </c>
      <c r="L107" s="21">
        <f>C107</f>
        <v>2</v>
      </c>
      <c r="M107" s="21">
        <f t="shared" si="82"/>
        <v>2</v>
      </c>
      <c r="N107" s="21">
        <f>H107</f>
        <v>23</v>
      </c>
    </row>
    <row r="109" spans="26:33" ht="12.75">
      <c r="Z109" s="30" t="str">
        <f>CONCATENATE("Percent of Total Population, By Race: ",$A$1)</f>
        <v>Percent of Total Population, By Race: NEW HAMPSHIRE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105</v>
      </c>
      <c r="AA110" s="19" t="s">
        <v>91</v>
      </c>
      <c r="AB110" s="19" t="s">
        <v>92</v>
      </c>
      <c r="AC110" s="19" t="s">
        <v>108</v>
      </c>
      <c r="AD110" s="19" t="s">
        <v>109</v>
      </c>
      <c r="AE110" s="19" t="s">
        <v>106</v>
      </c>
      <c r="AF110" s="19" t="s">
        <v>110</v>
      </c>
      <c r="AG110" s="19" t="s">
        <v>113</v>
      </c>
    </row>
    <row r="111" spans="26:33" ht="12.75">
      <c r="Z111" s="9">
        <v>1983</v>
      </c>
      <c r="AA111" s="2">
        <f aca="true" t="shared" si="98" ref="AA111:AE120">(AA90/$AG90)*100</f>
        <v>98.0791610262983</v>
      </c>
      <c r="AB111" s="2">
        <f t="shared" si="98"/>
        <v>0.49450853387299964</v>
      </c>
      <c r="AC111" s="1">
        <f t="shared" si="98"/>
        <v>0.16574072431201423</v>
      </c>
      <c r="AD111" s="1">
        <f t="shared" si="98"/>
        <v>0.5250891586988309</v>
      </c>
      <c r="AE111" s="1">
        <f t="shared" si="98"/>
        <v>0.7355005568178615</v>
      </c>
      <c r="AF111" s="1">
        <f>100-AA111-AB111</f>
        <v>1.426330439828706</v>
      </c>
      <c r="AG111" s="26">
        <f>AB111/AA111</f>
        <v>0.005041932747981046</v>
      </c>
    </row>
    <row r="112" spans="26:33" ht="12.75">
      <c r="Z112" s="9">
        <v>1984</v>
      </c>
      <c r="AA112" s="2">
        <f t="shared" si="98"/>
        <v>97.97033975081459</v>
      </c>
      <c r="AB112" s="2">
        <f t="shared" si="98"/>
        <v>0.5136851329203788</v>
      </c>
      <c r="AC112" s="1">
        <f t="shared" si="98"/>
        <v>0.170238815473613</v>
      </c>
      <c r="AD112" s="1">
        <f t="shared" si="98"/>
        <v>0.5698854394116677</v>
      </c>
      <c r="AE112" s="1">
        <f t="shared" si="98"/>
        <v>0.7758508613797431</v>
      </c>
      <c r="AF112" s="1">
        <f aca="true" t="shared" si="99" ref="AF112:AF127">100-AA112-AB112</f>
        <v>1.5159751162650328</v>
      </c>
      <c r="AG112" s="26">
        <f aca="true" t="shared" si="100" ref="AG112:AG127">AB112/AA112</f>
        <v>0.005243271935433986</v>
      </c>
    </row>
    <row r="113" spans="26:33" ht="12.75">
      <c r="Z113" s="9">
        <v>1985</v>
      </c>
      <c r="AA113" s="2">
        <f t="shared" si="98"/>
        <v>97.85785301733522</v>
      </c>
      <c r="AB113" s="2">
        <f t="shared" si="98"/>
        <v>0.5351354442456888</v>
      </c>
      <c r="AC113" s="1">
        <f t="shared" si="98"/>
        <v>0.17536872076142931</v>
      </c>
      <c r="AD113" s="1">
        <f t="shared" si="98"/>
        <v>0.6169006086739296</v>
      </c>
      <c r="AE113" s="1">
        <f t="shared" si="98"/>
        <v>0.8147422089837342</v>
      </c>
      <c r="AF113" s="1">
        <f t="shared" si="99"/>
        <v>1.6070115384190948</v>
      </c>
      <c r="AG113" s="26">
        <f t="shared" si="100"/>
        <v>0.005468497700954989</v>
      </c>
    </row>
    <row r="114" spans="26:33" ht="12.75">
      <c r="Z114" s="9">
        <v>1986</v>
      </c>
      <c r="AA114" s="2">
        <f t="shared" si="98"/>
        <v>97.75358614553741</v>
      </c>
      <c r="AB114" s="2">
        <f t="shared" si="98"/>
        <v>0.5509942871413854</v>
      </c>
      <c r="AC114" s="1">
        <f t="shared" si="98"/>
        <v>0.17794149783036242</v>
      </c>
      <c r="AD114" s="1">
        <f t="shared" si="98"/>
        <v>0.662500390222583</v>
      </c>
      <c r="AE114" s="1">
        <f t="shared" si="98"/>
        <v>0.8549776792682546</v>
      </c>
      <c r="AF114" s="1">
        <f t="shared" si="99"/>
        <v>1.6954195673212027</v>
      </c>
      <c r="AG114" s="26">
        <f t="shared" si="100"/>
        <v>0.005636563412835357</v>
      </c>
    </row>
    <row r="115" spans="26:33" ht="12.75">
      <c r="Z115" s="9">
        <v>1987</v>
      </c>
      <c r="AA115" s="2">
        <f t="shared" si="98"/>
        <v>97.64949259354462</v>
      </c>
      <c r="AB115" s="2">
        <f t="shared" si="98"/>
        <v>0.5673049835765159</v>
      </c>
      <c r="AC115" s="1">
        <f t="shared" si="98"/>
        <v>0.1803121173347194</v>
      </c>
      <c r="AD115" s="1">
        <f t="shared" si="98"/>
        <v>0.7053134689642155</v>
      </c>
      <c r="AE115" s="1">
        <f t="shared" si="98"/>
        <v>0.8975768365799317</v>
      </c>
      <c r="AF115" s="1">
        <f t="shared" si="99"/>
        <v>1.7832024228788623</v>
      </c>
      <c r="AG115" s="26">
        <f t="shared" si="100"/>
        <v>0.005809605032336022</v>
      </c>
    </row>
    <row r="116" spans="26:33" ht="12.75">
      <c r="Z116" s="9">
        <v>1988</v>
      </c>
      <c r="AA116" s="2">
        <f t="shared" si="98"/>
        <v>97.54677731632698</v>
      </c>
      <c r="AB116" s="2">
        <f t="shared" si="98"/>
        <v>0.5802825852411286</v>
      </c>
      <c r="AC116" s="1">
        <f t="shared" si="98"/>
        <v>0.18188099496016907</v>
      </c>
      <c r="AD116" s="1">
        <f t="shared" si="98"/>
        <v>0.7476611341836508</v>
      </c>
      <c r="AE116" s="1">
        <f t="shared" si="98"/>
        <v>0.9433979692880685</v>
      </c>
      <c r="AF116" s="1">
        <f t="shared" si="99"/>
        <v>1.8729400984318902</v>
      </c>
      <c r="AG116" s="26">
        <f t="shared" si="100"/>
        <v>0.005948762237007324</v>
      </c>
    </row>
    <row r="117" spans="26:33" ht="12.75">
      <c r="Z117" s="9">
        <v>1989</v>
      </c>
      <c r="AA117" s="2">
        <f t="shared" si="98"/>
        <v>97.43609011664753</v>
      </c>
      <c r="AB117" s="2">
        <f t="shared" si="98"/>
        <v>0.5974519340457971</v>
      </c>
      <c r="AC117" s="1">
        <f t="shared" si="98"/>
        <v>0.18388011487301317</v>
      </c>
      <c r="AD117" s="1">
        <f t="shared" si="98"/>
        <v>0.7945504126664518</v>
      </c>
      <c r="AE117" s="1">
        <f t="shared" si="98"/>
        <v>0.9880274217672047</v>
      </c>
      <c r="AF117" s="1">
        <f t="shared" si="99"/>
        <v>1.9664579493066685</v>
      </c>
      <c r="AG117" s="26">
        <f t="shared" si="100"/>
        <v>0.006131731408049582</v>
      </c>
    </row>
    <row r="118" spans="26:33" ht="12.75">
      <c r="Z118" s="9">
        <v>1990</v>
      </c>
      <c r="AA118" s="2">
        <f t="shared" si="98"/>
        <v>97.34141249884199</v>
      </c>
      <c r="AB118" s="2">
        <f t="shared" si="98"/>
        <v>0.610074732580761</v>
      </c>
      <c r="AC118" s="1">
        <f t="shared" si="98"/>
        <v>0.18438053984823233</v>
      </c>
      <c r="AD118" s="1">
        <f t="shared" si="98"/>
        <v>0.838346835085548</v>
      </c>
      <c r="AE118" s="1">
        <f t="shared" si="98"/>
        <v>1.0257853936434584</v>
      </c>
      <c r="AF118" s="1">
        <f t="shared" si="99"/>
        <v>2.048512768577249</v>
      </c>
      <c r="AG118" s="26">
        <f t="shared" si="100"/>
        <v>0.006267370864255936</v>
      </c>
    </row>
    <row r="119" spans="26:33" ht="12.75">
      <c r="Z119" s="9">
        <v>1991</v>
      </c>
      <c r="AA119" s="2">
        <f t="shared" si="98"/>
        <v>97.37510783113757</v>
      </c>
      <c r="AB119" s="2">
        <f t="shared" si="98"/>
        <v>0.5474886071604391</v>
      </c>
      <c r="AC119" s="1">
        <f t="shared" si="98"/>
        <v>0.1802981785006165</v>
      </c>
      <c r="AD119" s="1">
        <f t="shared" si="98"/>
        <v>0.8551517313954591</v>
      </c>
      <c r="AE119" s="1">
        <f t="shared" si="98"/>
        <v>1.0419536518059176</v>
      </c>
      <c r="AF119" s="1">
        <f t="shared" si="99"/>
        <v>2.0774035617019915</v>
      </c>
      <c r="AG119" s="26">
        <f t="shared" si="100"/>
        <v>0.005622469842188653</v>
      </c>
    </row>
    <row r="120" spans="26:33" ht="12.75">
      <c r="Z120" s="9">
        <v>1992</v>
      </c>
      <c r="AA120" s="2">
        <f t="shared" si="98"/>
        <v>97.29439972105546</v>
      </c>
      <c r="AB120" s="2">
        <f t="shared" si="98"/>
        <v>0.5515085831163066</v>
      </c>
      <c r="AC120" s="1">
        <f t="shared" si="98"/>
        <v>0.17964244054904624</v>
      </c>
      <c r="AD120" s="1">
        <f t="shared" si="98"/>
        <v>0.8946175566111834</v>
      </c>
      <c r="AE120" s="1">
        <f t="shared" si="98"/>
        <v>1.0798316986680039</v>
      </c>
      <c r="AF120" s="1">
        <f t="shared" si="99"/>
        <v>2.154091695828238</v>
      </c>
      <c r="AG120" s="26">
        <f t="shared" si="100"/>
        <v>0.005668451469945754</v>
      </c>
    </row>
    <row r="121" spans="26:33" ht="12.75">
      <c r="Z121" s="9">
        <v>1993</v>
      </c>
      <c r="AA121" s="2">
        <f aca="true" t="shared" si="101" ref="AA121:AE127">(AA100/$AG100)*100</f>
        <v>97.14879196143971</v>
      </c>
      <c r="AB121" s="2">
        <f t="shared" si="101"/>
        <v>0.5495499429241546</v>
      </c>
      <c r="AC121" s="1">
        <f t="shared" si="101"/>
        <v>0.1734998765807247</v>
      </c>
      <c r="AD121" s="1">
        <f t="shared" si="101"/>
        <v>0.9439569556341123</v>
      </c>
      <c r="AE121" s="1">
        <f t="shared" si="101"/>
        <v>1.1842012634212893</v>
      </c>
      <c r="AF121" s="1">
        <f t="shared" si="99"/>
        <v>2.3016580956361326</v>
      </c>
      <c r="AG121" s="26">
        <f t="shared" si="100"/>
        <v>0.005656786171281285</v>
      </c>
    </row>
    <row r="122" spans="26:33" ht="12.75">
      <c r="Z122" s="9">
        <v>1994</v>
      </c>
      <c r="AA122" s="2">
        <f t="shared" si="101"/>
        <v>97.05177334884304</v>
      </c>
      <c r="AB122" s="2">
        <f t="shared" si="101"/>
        <v>0.5774658577614129</v>
      </c>
      <c r="AC122" s="1">
        <f t="shared" si="101"/>
        <v>0.1733368400799962</v>
      </c>
      <c r="AD122" s="1">
        <f t="shared" si="101"/>
        <v>0.9371133238133399</v>
      </c>
      <c r="AE122" s="1">
        <f t="shared" si="101"/>
        <v>1.2603106295022126</v>
      </c>
      <c r="AF122" s="1">
        <f t="shared" si="99"/>
        <v>2.3707607933955446</v>
      </c>
      <c r="AG122" s="26">
        <f t="shared" si="100"/>
        <v>0.005950080434756908</v>
      </c>
    </row>
    <row r="123" spans="26:33" ht="12.75">
      <c r="Z123" s="9">
        <v>1995</v>
      </c>
      <c r="AA123" s="2">
        <f t="shared" si="101"/>
        <v>96.9397802381975</v>
      </c>
      <c r="AB123" s="2">
        <f t="shared" si="101"/>
        <v>0.5817891697305526</v>
      </c>
      <c r="AC123" s="1">
        <f t="shared" si="101"/>
        <v>0.17807200393853373</v>
      </c>
      <c r="AD123" s="1">
        <f t="shared" si="101"/>
        <v>1.0061941124507245</v>
      </c>
      <c r="AE123" s="1">
        <f t="shared" si="101"/>
        <v>1.2941644756826967</v>
      </c>
      <c r="AF123" s="1">
        <f t="shared" si="99"/>
        <v>2.4784305920719474</v>
      </c>
      <c r="AG123" s="26">
        <f t="shared" si="100"/>
        <v>0.0060015523895453225</v>
      </c>
    </row>
    <row r="124" spans="26:33" ht="12.75">
      <c r="Z124" s="9">
        <v>1996</v>
      </c>
      <c r="AA124" s="2">
        <f t="shared" si="101"/>
        <v>96.76739882560513</v>
      </c>
      <c r="AB124" s="2">
        <f t="shared" si="101"/>
        <v>0.6089072062634393</v>
      </c>
      <c r="AC124" s="1">
        <f t="shared" si="101"/>
        <v>0.18410224954512874</v>
      </c>
      <c r="AD124" s="1">
        <f t="shared" si="101"/>
        <v>1.0773901416992886</v>
      </c>
      <c r="AE124" s="1">
        <f t="shared" si="101"/>
        <v>1.3622015768870266</v>
      </c>
      <c r="AF124" s="1">
        <f t="shared" si="99"/>
        <v>2.623693968131433</v>
      </c>
      <c r="AG124" s="26">
        <f t="shared" si="100"/>
        <v>0.0062924829400531485</v>
      </c>
    </row>
    <row r="125" spans="26:33" ht="12.75">
      <c r="Z125" s="9">
        <v>1997</v>
      </c>
      <c r="AA125" s="2">
        <f t="shared" si="101"/>
        <v>96.64825325445199</v>
      </c>
      <c r="AB125" s="2">
        <f t="shared" si="101"/>
        <v>0.616498428708899</v>
      </c>
      <c r="AC125" s="1">
        <f t="shared" si="101"/>
        <v>0.18095204813341526</v>
      </c>
      <c r="AD125" s="1">
        <f t="shared" si="101"/>
        <v>1.1143509549205235</v>
      </c>
      <c r="AE125" s="1">
        <f t="shared" si="101"/>
        <v>1.439945313785171</v>
      </c>
      <c r="AF125" s="1">
        <f t="shared" si="99"/>
        <v>2.735248316839114</v>
      </c>
      <c r="AG125" s="26">
        <f t="shared" si="100"/>
        <v>0.00637878500593078</v>
      </c>
    </row>
    <row r="126" spans="26:33" ht="12.75">
      <c r="Z126" s="9">
        <v>1998</v>
      </c>
      <c r="AA126" s="2">
        <f t="shared" si="101"/>
        <v>96.52460780403146</v>
      </c>
      <c r="AB126" s="2">
        <f t="shared" si="101"/>
        <v>0.6118957045022739</v>
      </c>
      <c r="AC126" s="1">
        <f t="shared" si="101"/>
        <v>0.19244018711055527</v>
      </c>
      <c r="AD126" s="1">
        <f t="shared" si="101"/>
        <v>1.159110592390264</v>
      </c>
      <c r="AE126" s="1">
        <f t="shared" si="101"/>
        <v>1.5119457119654451</v>
      </c>
      <c r="AF126" s="1">
        <f t="shared" si="99"/>
        <v>2.8634964914662646</v>
      </c>
      <c r="AG126" s="26">
        <f t="shared" si="100"/>
        <v>0.006339271595328019</v>
      </c>
    </row>
    <row r="127" spans="26:33" ht="12.75">
      <c r="Z127" s="9">
        <v>1999</v>
      </c>
      <c r="AA127" s="2">
        <f t="shared" si="101"/>
        <v>96.30740616783807</v>
      </c>
      <c r="AB127" s="2">
        <f t="shared" si="101"/>
        <v>0.6417269014114995</v>
      </c>
      <c r="AC127" s="1">
        <f t="shared" si="101"/>
        <v>0.20222556350915052</v>
      </c>
      <c r="AD127" s="1">
        <f t="shared" si="101"/>
        <v>1.2208463002462673</v>
      </c>
      <c r="AE127" s="1">
        <f t="shared" si="101"/>
        <v>1.627795066995023</v>
      </c>
      <c r="AF127" s="1">
        <f t="shared" si="99"/>
        <v>3.0508669307504332</v>
      </c>
      <c r="AG127" s="26">
        <f t="shared" si="100"/>
        <v>0.006663318294474061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34</v>
      </c>
    </row>
    <row r="2" spans="1:14" ht="28.5" customHeight="1">
      <c r="A2" s="31" t="str">
        <f>CONCATENATE("New Admissions for Violent Offenses, BW Only: ",$A$1)</f>
        <v>New Admissions for Violent Offenses, BW Only: NEW HAMPSHIRE</v>
      </c>
      <c r="B2" s="31"/>
      <c r="C2" s="31"/>
      <c r="D2" s="31"/>
      <c r="F2" s="31" t="str">
        <f>CONCATENATE("Total Population, BW Only: ",$A$1)</f>
        <v>Total Population, BW Only: NEW HAMPSHIRE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NEW HAMPSHIRE</v>
      </c>
      <c r="L2" s="31"/>
      <c r="M2" s="31"/>
      <c r="N2" s="31"/>
    </row>
    <row r="3" spans="1:14" ht="12.75">
      <c r="A3" s="24" t="s">
        <v>105</v>
      </c>
      <c r="B3" s="25" t="s">
        <v>91</v>
      </c>
      <c r="C3" s="25" t="s">
        <v>92</v>
      </c>
      <c r="D3" s="25" t="s">
        <v>93</v>
      </c>
      <c r="F3" s="24" t="s">
        <v>105</v>
      </c>
      <c r="G3" s="25" t="s">
        <v>91</v>
      </c>
      <c r="H3" s="25" t="s">
        <v>92</v>
      </c>
      <c r="I3" s="25" t="s">
        <v>93</v>
      </c>
      <c r="K3" s="24" t="s">
        <v>105</v>
      </c>
      <c r="L3" s="25" t="s">
        <v>91</v>
      </c>
      <c r="M3" s="25" t="s">
        <v>92</v>
      </c>
      <c r="N3" s="25" t="s">
        <v>93</v>
      </c>
    </row>
    <row r="4" spans="1:19" ht="12.75">
      <c r="A4" s="9">
        <v>1983</v>
      </c>
      <c r="B4">
        <v>16</v>
      </c>
      <c r="C4">
        <v>0</v>
      </c>
      <c r="D4">
        <v>16</v>
      </c>
      <c r="F4" s="9">
        <v>1983</v>
      </c>
      <c r="G4">
        <v>939719</v>
      </c>
      <c r="H4">
        <v>4738</v>
      </c>
      <c r="I4" s="1">
        <f>G4+H4</f>
        <v>944457</v>
      </c>
      <c r="J4" s="1"/>
      <c r="K4" s="9">
        <f>F4</f>
        <v>1983</v>
      </c>
      <c r="L4" s="1">
        <f aca="true" t="shared" si="0" ref="L4:N7">(B4/G4)*100000</f>
        <v>1.7026366392506695</v>
      </c>
      <c r="M4" s="1">
        <f t="shared" si="0"/>
        <v>0</v>
      </c>
      <c r="N4" s="1">
        <f t="shared" si="0"/>
        <v>1.6940951255589192</v>
      </c>
      <c r="P4" s="6"/>
      <c r="Q4" s="6"/>
      <c r="R4" s="6"/>
      <c r="S4" s="6"/>
    </row>
    <row r="5" spans="1:19" ht="12.75">
      <c r="A5" s="9">
        <v>1984</v>
      </c>
      <c r="B5">
        <v>59</v>
      </c>
      <c r="C5">
        <v>3</v>
      </c>
      <c r="D5">
        <v>62</v>
      </c>
      <c r="F5" s="9">
        <v>1984</v>
      </c>
      <c r="G5">
        <v>957036</v>
      </c>
      <c r="H5">
        <v>5018</v>
      </c>
      <c r="I5" s="1">
        <f aca="true" t="shared" si="1" ref="I5:I20">G5+H5</f>
        <v>962054</v>
      </c>
      <c r="K5" s="9">
        <f aca="true" t="shared" si="2" ref="K5:K20">F5</f>
        <v>1984</v>
      </c>
      <c r="L5" s="1">
        <f t="shared" si="0"/>
        <v>6.164867361311382</v>
      </c>
      <c r="M5" s="1">
        <f t="shared" si="0"/>
        <v>59.78477481068154</v>
      </c>
      <c r="N5" s="1">
        <f t="shared" si="0"/>
        <v>6.444544692917445</v>
      </c>
      <c r="P5" s="6"/>
      <c r="Q5" s="6"/>
      <c r="R5" s="6"/>
      <c r="S5" s="6"/>
    </row>
    <row r="6" spans="1:19" ht="12.75">
      <c r="A6" s="9">
        <v>1985</v>
      </c>
      <c r="B6">
        <v>68</v>
      </c>
      <c r="C6">
        <v>2</v>
      </c>
      <c r="D6">
        <v>70</v>
      </c>
      <c r="F6" s="9">
        <v>1985</v>
      </c>
      <c r="G6">
        <v>975405</v>
      </c>
      <c r="H6">
        <v>5334</v>
      </c>
      <c r="I6" s="1">
        <f t="shared" si="1"/>
        <v>980739</v>
      </c>
      <c r="K6" s="9">
        <f t="shared" si="2"/>
        <v>1985</v>
      </c>
      <c r="L6" s="1">
        <f t="shared" si="0"/>
        <v>6.971463135825632</v>
      </c>
      <c r="M6" s="1">
        <f t="shared" si="0"/>
        <v>37.49531308586427</v>
      </c>
      <c r="N6" s="1">
        <f t="shared" si="0"/>
        <v>7.137474904128417</v>
      </c>
      <c r="P6" s="6"/>
      <c r="Q6" s="6"/>
      <c r="R6" s="6"/>
      <c r="S6" s="6"/>
    </row>
    <row r="7" spans="1:19" ht="12.75">
      <c r="A7" s="9">
        <v>1986</v>
      </c>
      <c r="B7">
        <v>101</v>
      </c>
      <c r="C7">
        <v>2</v>
      </c>
      <c r="D7">
        <v>103</v>
      </c>
      <c r="F7" s="9">
        <v>1986</v>
      </c>
      <c r="G7">
        <v>1002029</v>
      </c>
      <c r="H7">
        <v>5648</v>
      </c>
      <c r="I7" s="1">
        <f t="shared" si="1"/>
        <v>1007677</v>
      </c>
      <c r="K7" s="9">
        <f t="shared" si="2"/>
        <v>1986</v>
      </c>
      <c r="L7" s="1">
        <f t="shared" si="0"/>
        <v>10.07954859589892</v>
      </c>
      <c r="M7" s="1">
        <f t="shared" si="0"/>
        <v>35.41076487252125</v>
      </c>
      <c r="N7" s="1">
        <f t="shared" si="0"/>
        <v>10.221529319414852</v>
      </c>
      <c r="P7" s="6"/>
      <c r="Q7" s="6"/>
      <c r="R7" s="6"/>
      <c r="S7" s="6"/>
    </row>
    <row r="8" spans="1:19" ht="12.75">
      <c r="A8" s="9">
        <v>1987</v>
      </c>
      <c r="B8">
        <v>81</v>
      </c>
      <c r="C8">
        <v>3</v>
      </c>
      <c r="D8">
        <v>84</v>
      </c>
      <c r="F8" s="9">
        <v>1987</v>
      </c>
      <c r="G8">
        <v>1029502</v>
      </c>
      <c r="H8">
        <v>5981</v>
      </c>
      <c r="I8" s="1">
        <f t="shared" si="1"/>
        <v>1035483</v>
      </c>
      <c r="K8" s="9">
        <f t="shared" si="2"/>
        <v>1987</v>
      </c>
      <c r="L8" s="1">
        <f aca="true" t="shared" si="3" ref="L8:L20">(B8/G8)*100000</f>
        <v>7.867881752536664</v>
      </c>
      <c r="M8" s="1">
        <f aca="true" t="shared" si="4" ref="M8:N19">(C8/H8)*100000</f>
        <v>50.158836314997494</v>
      </c>
      <c r="N8" s="1">
        <f t="shared" si="4"/>
        <v>8.112156356019366</v>
      </c>
      <c r="P8" s="6"/>
      <c r="Q8" s="6"/>
      <c r="R8" s="6"/>
      <c r="S8" s="6"/>
    </row>
    <row r="9" spans="1:19" ht="12.75">
      <c r="A9" s="9">
        <v>1988</v>
      </c>
      <c r="B9">
        <v>105</v>
      </c>
      <c r="C9">
        <v>2</v>
      </c>
      <c r="D9">
        <v>107</v>
      </c>
      <c r="F9" s="9">
        <v>1988</v>
      </c>
      <c r="G9">
        <v>1056018</v>
      </c>
      <c r="H9">
        <v>6282</v>
      </c>
      <c r="I9" s="1">
        <f t="shared" si="1"/>
        <v>1062300</v>
      </c>
      <c r="K9" s="9">
        <f t="shared" si="2"/>
        <v>1988</v>
      </c>
      <c r="L9" s="1">
        <f t="shared" si="3"/>
        <v>9.943012335017016</v>
      </c>
      <c r="M9" s="1">
        <f t="shared" si="4"/>
        <v>31.836994587710922</v>
      </c>
      <c r="N9" s="1">
        <f t="shared" si="4"/>
        <v>10.072484232326085</v>
      </c>
      <c r="P9" s="6"/>
      <c r="Q9" s="6"/>
      <c r="R9" s="6"/>
      <c r="S9" s="6"/>
    </row>
    <row r="10" spans="1:19" ht="12.75">
      <c r="A10" s="9">
        <v>1989</v>
      </c>
      <c r="B10">
        <v>104</v>
      </c>
      <c r="C10">
        <v>3</v>
      </c>
      <c r="D10">
        <v>107</v>
      </c>
      <c r="F10" s="9">
        <v>1989</v>
      </c>
      <c r="G10">
        <v>1076205</v>
      </c>
      <c r="H10">
        <v>6599</v>
      </c>
      <c r="I10" s="1">
        <f t="shared" si="1"/>
        <v>1082804</v>
      </c>
      <c r="K10" s="9">
        <f t="shared" si="2"/>
        <v>1989</v>
      </c>
      <c r="L10" s="1">
        <f t="shared" si="3"/>
        <v>9.663586398502144</v>
      </c>
      <c r="M10" s="1">
        <f t="shared" si="4"/>
        <v>45.46143355053796</v>
      </c>
      <c r="N10" s="1">
        <f t="shared" si="4"/>
        <v>9.881751452709816</v>
      </c>
      <c r="P10" s="6"/>
      <c r="Q10" s="6"/>
      <c r="R10" s="6"/>
      <c r="S10" s="6"/>
    </row>
    <row r="11" spans="1:19" ht="12.75">
      <c r="A11" s="9">
        <v>1990</v>
      </c>
      <c r="B11">
        <v>118</v>
      </c>
      <c r="C11">
        <v>5</v>
      </c>
      <c r="D11">
        <v>123</v>
      </c>
      <c r="F11" s="9">
        <v>1990</v>
      </c>
      <c r="G11">
        <v>1082272</v>
      </c>
      <c r="H11">
        <v>6783</v>
      </c>
      <c r="I11" s="1">
        <f t="shared" si="1"/>
        <v>1089055</v>
      </c>
      <c r="K11" s="9">
        <f t="shared" si="2"/>
        <v>1990</v>
      </c>
      <c r="L11" s="1">
        <f t="shared" si="3"/>
        <v>10.902989267023447</v>
      </c>
      <c r="M11" s="1">
        <f t="shared" si="4"/>
        <v>73.71369600471768</v>
      </c>
      <c r="N11" s="1">
        <f t="shared" si="4"/>
        <v>11.294195426309967</v>
      </c>
      <c r="P11" s="6"/>
      <c r="Q11" s="6"/>
      <c r="R11" s="6"/>
      <c r="S11" s="6"/>
    </row>
    <row r="12" spans="1:19" ht="12.75">
      <c r="A12" s="9">
        <v>1991</v>
      </c>
      <c r="B12">
        <v>135</v>
      </c>
      <c r="C12">
        <v>1</v>
      </c>
      <c r="D12">
        <v>136</v>
      </c>
      <c r="F12" s="9">
        <v>1991</v>
      </c>
      <c r="G12">
        <v>1077996</v>
      </c>
      <c r="H12">
        <v>6061</v>
      </c>
      <c r="I12" s="1">
        <f t="shared" si="1"/>
        <v>1084057</v>
      </c>
      <c r="K12" s="9">
        <f t="shared" si="2"/>
        <v>1991</v>
      </c>
      <c r="L12" s="1">
        <f t="shared" si="3"/>
        <v>12.523237563033629</v>
      </c>
      <c r="M12" s="1">
        <f t="shared" si="4"/>
        <v>16.49892756970797</v>
      </c>
      <c r="N12" s="1">
        <f t="shared" si="4"/>
        <v>12.545465782703307</v>
      </c>
      <c r="P12" s="6"/>
      <c r="Q12" s="6"/>
      <c r="R12" s="6"/>
      <c r="S12" s="6"/>
    </row>
    <row r="13" spans="1:19" ht="12.75">
      <c r="A13" s="9">
        <v>1992</v>
      </c>
      <c r="B13">
        <v>155</v>
      </c>
      <c r="C13">
        <v>2</v>
      </c>
      <c r="D13">
        <v>157</v>
      </c>
      <c r="F13" s="9">
        <v>1992</v>
      </c>
      <c r="G13">
        <v>1082659</v>
      </c>
      <c r="H13">
        <v>6137</v>
      </c>
      <c r="I13" s="1">
        <f t="shared" si="1"/>
        <v>1088796</v>
      </c>
      <c r="K13" s="9">
        <f t="shared" si="2"/>
        <v>1992</v>
      </c>
      <c r="L13" s="1">
        <f t="shared" si="3"/>
        <v>14.31660384294593</v>
      </c>
      <c r="M13" s="1">
        <f t="shared" si="4"/>
        <v>32.589212970506765</v>
      </c>
      <c r="N13" s="1">
        <f t="shared" si="4"/>
        <v>14.419597426882538</v>
      </c>
      <c r="P13" s="6"/>
      <c r="Q13" s="6"/>
      <c r="R13" s="6"/>
      <c r="S13" s="6"/>
    </row>
    <row r="14" spans="1:19" ht="12.75">
      <c r="A14" s="9">
        <v>1993</v>
      </c>
      <c r="B14">
        <v>179</v>
      </c>
      <c r="C14">
        <v>6</v>
      </c>
      <c r="D14">
        <v>185</v>
      </c>
      <c r="F14" s="9">
        <v>1993</v>
      </c>
      <c r="G14" s="2">
        <v>1090195</v>
      </c>
      <c r="H14">
        <v>6167</v>
      </c>
      <c r="I14" s="1">
        <f t="shared" si="1"/>
        <v>1096362</v>
      </c>
      <c r="K14" s="9">
        <f t="shared" si="2"/>
        <v>1993</v>
      </c>
      <c r="L14" s="1">
        <f t="shared" si="3"/>
        <v>16.419080990098102</v>
      </c>
      <c r="M14" s="1">
        <f t="shared" si="4"/>
        <v>97.29203826820172</v>
      </c>
      <c r="N14" s="1">
        <f t="shared" si="4"/>
        <v>16.873988700812323</v>
      </c>
      <c r="P14" s="6"/>
      <c r="Q14" s="6"/>
      <c r="R14" s="6"/>
      <c r="S14" s="6"/>
    </row>
    <row r="15" spans="1:19" ht="12.75">
      <c r="A15" s="9">
        <v>1994</v>
      </c>
      <c r="B15">
        <v>191</v>
      </c>
      <c r="C15">
        <v>5</v>
      </c>
      <c r="D15">
        <v>196</v>
      </c>
      <c r="F15" s="9">
        <v>1994</v>
      </c>
      <c r="G15">
        <v>1099649</v>
      </c>
      <c r="H15">
        <v>6543</v>
      </c>
      <c r="I15" s="1">
        <f t="shared" si="1"/>
        <v>1106192</v>
      </c>
      <c r="K15" s="9">
        <f t="shared" si="2"/>
        <v>1994</v>
      </c>
      <c r="L15" s="1">
        <f t="shared" si="3"/>
        <v>17.369178710661313</v>
      </c>
      <c r="M15" s="1">
        <f t="shared" si="4"/>
        <v>76.41754546843956</v>
      </c>
      <c r="N15" s="1">
        <f t="shared" si="4"/>
        <v>17.718443091253597</v>
      </c>
      <c r="P15" s="6"/>
      <c r="Q15" s="6"/>
      <c r="R15" s="6"/>
      <c r="S15" s="6"/>
    </row>
    <row r="16" spans="1:19" ht="12.75">
      <c r="A16" s="9">
        <v>1995</v>
      </c>
      <c r="B16">
        <v>151</v>
      </c>
      <c r="C16">
        <v>3</v>
      </c>
      <c r="D16">
        <v>154</v>
      </c>
      <c r="F16" s="9">
        <v>1995</v>
      </c>
      <c r="G16">
        <v>1110546</v>
      </c>
      <c r="H16">
        <v>6665</v>
      </c>
      <c r="I16" s="1">
        <f t="shared" si="1"/>
        <v>1117211</v>
      </c>
      <c r="K16" s="9">
        <f t="shared" si="2"/>
        <v>1995</v>
      </c>
      <c r="L16" s="1">
        <f t="shared" si="3"/>
        <v>13.596915391167949</v>
      </c>
      <c r="M16" s="1">
        <f t="shared" si="4"/>
        <v>45.0112528132033</v>
      </c>
      <c r="N16" s="1">
        <f t="shared" si="4"/>
        <v>13.784325431811896</v>
      </c>
      <c r="P16" s="6"/>
      <c r="Q16" s="6"/>
      <c r="R16" s="6"/>
      <c r="S16" s="6"/>
    </row>
    <row r="17" spans="1:19" ht="12.75">
      <c r="A17" s="9">
        <v>1996</v>
      </c>
      <c r="B17">
        <v>132</v>
      </c>
      <c r="C17">
        <v>3</v>
      </c>
      <c r="D17">
        <v>135</v>
      </c>
      <c r="F17" s="9">
        <v>1996</v>
      </c>
      <c r="G17">
        <v>1123245</v>
      </c>
      <c r="H17">
        <v>7068</v>
      </c>
      <c r="I17" s="1">
        <f t="shared" si="1"/>
        <v>1130313</v>
      </c>
      <c r="K17" s="9">
        <f t="shared" si="2"/>
        <v>1996</v>
      </c>
      <c r="L17" s="1">
        <f t="shared" si="3"/>
        <v>11.751665932187546</v>
      </c>
      <c r="M17" s="1">
        <f t="shared" si="4"/>
        <v>42.444821731748725</v>
      </c>
      <c r="N17" s="1">
        <f t="shared" si="4"/>
        <v>11.94359438491816</v>
      </c>
      <c r="P17" s="6"/>
      <c r="Q17" s="6"/>
      <c r="R17" s="6"/>
      <c r="S17" s="6"/>
    </row>
    <row r="18" spans="1:19" ht="12.75">
      <c r="A18" s="9">
        <v>1997</v>
      </c>
      <c r="B18">
        <v>172</v>
      </c>
      <c r="C18">
        <v>3</v>
      </c>
      <c r="D18">
        <v>175</v>
      </c>
      <c r="F18" s="9">
        <v>1997</v>
      </c>
      <c r="G18">
        <v>1133915</v>
      </c>
      <c r="H18">
        <v>7233</v>
      </c>
      <c r="I18" s="1">
        <f t="shared" si="1"/>
        <v>1141148</v>
      </c>
      <c r="K18" s="9">
        <f t="shared" si="2"/>
        <v>1997</v>
      </c>
      <c r="L18" s="1">
        <f t="shared" si="3"/>
        <v>15.168685483479802</v>
      </c>
      <c r="M18" s="1">
        <f t="shared" si="4"/>
        <v>41.4765657403567</v>
      </c>
      <c r="N18" s="1">
        <f t="shared" si="4"/>
        <v>15.335434141759</v>
      </c>
      <c r="P18" s="6"/>
      <c r="Q18" s="6"/>
      <c r="R18" s="6"/>
      <c r="S18" s="6"/>
    </row>
    <row r="19" spans="1:19" ht="12.75">
      <c r="A19" s="9">
        <v>1998</v>
      </c>
      <c r="B19">
        <v>184</v>
      </c>
      <c r="C19">
        <v>17</v>
      </c>
      <c r="D19">
        <v>201</v>
      </c>
      <c r="F19" s="9">
        <v>1998</v>
      </c>
      <c r="G19">
        <v>1144611</v>
      </c>
      <c r="H19">
        <v>7256</v>
      </c>
      <c r="I19" s="1">
        <f t="shared" si="1"/>
        <v>1151867</v>
      </c>
      <c r="K19" s="9">
        <f t="shared" si="2"/>
        <v>1998</v>
      </c>
      <c r="L19" s="1">
        <f t="shared" si="3"/>
        <v>16.075330396090898</v>
      </c>
      <c r="M19" s="1">
        <f t="shared" si="4"/>
        <v>234.2888643880926</v>
      </c>
      <c r="N19" s="1">
        <f t="shared" si="4"/>
        <v>17.44993128546959</v>
      </c>
      <c r="P19" s="6"/>
      <c r="Q19" s="6"/>
      <c r="R19" s="6"/>
      <c r="S19" s="6"/>
    </row>
    <row r="20" spans="1:14" ht="12.75">
      <c r="A20" s="9">
        <v>1999</v>
      </c>
      <c r="B20">
        <v>147</v>
      </c>
      <c r="C20">
        <v>10</v>
      </c>
      <c r="D20">
        <v>157</v>
      </c>
      <c r="F20" s="9">
        <v>1999</v>
      </c>
      <c r="G20">
        <v>1156781</v>
      </c>
      <c r="H20">
        <v>7708</v>
      </c>
      <c r="I20" s="1">
        <f t="shared" si="1"/>
        <v>1164489</v>
      </c>
      <c r="K20" s="9">
        <f t="shared" si="2"/>
        <v>1999</v>
      </c>
      <c r="L20" s="1">
        <f t="shared" si="3"/>
        <v>12.707677598439117</v>
      </c>
      <c r="M20" s="1">
        <f>(C20/H20)*100000</f>
        <v>129.73533990659055</v>
      </c>
      <c r="N20" s="1">
        <f>(D20/I20)*100000</f>
        <v>13.482308549071737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NEW HAMPSHIRE</v>
      </c>
      <c r="B22" s="31"/>
      <c r="C22" s="31"/>
      <c r="D22" s="31"/>
      <c r="F22" s="31" t="str">
        <f>CONCATENATE("Total Population, BW Only: ",$A$1)</f>
        <v>Total Population, BW Only: NEW HAMPSHIRE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NEW HAMPSHIRE</v>
      </c>
      <c r="L22" s="31"/>
      <c r="M22" s="31"/>
      <c r="N22" s="31"/>
    </row>
    <row r="23" spans="1:14" ht="12.75">
      <c r="A23" s="24" t="s">
        <v>105</v>
      </c>
      <c r="B23" s="25" t="s">
        <v>91</v>
      </c>
      <c r="C23" s="25" t="s">
        <v>92</v>
      </c>
      <c r="D23" s="25" t="s">
        <v>93</v>
      </c>
      <c r="F23" s="24" t="s">
        <v>105</v>
      </c>
      <c r="G23" s="25" t="s">
        <v>91</v>
      </c>
      <c r="H23" s="25" t="s">
        <v>92</v>
      </c>
      <c r="I23" s="25" t="s">
        <v>93</v>
      </c>
      <c r="K23" s="24" t="s">
        <v>105</v>
      </c>
      <c r="L23" s="25" t="s">
        <v>91</v>
      </c>
      <c r="M23" s="25" t="s">
        <v>92</v>
      </c>
      <c r="N23" s="25" t="s">
        <v>93</v>
      </c>
    </row>
    <row r="24" spans="1:14" ht="12.75">
      <c r="A24" s="9">
        <v>1983</v>
      </c>
      <c r="B24">
        <v>25</v>
      </c>
      <c r="C24">
        <v>0</v>
      </c>
      <c r="D24">
        <v>25</v>
      </c>
      <c r="F24" s="9">
        <f>F4</f>
        <v>1983</v>
      </c>
      <c r="G24" s="1">
        <f>G4</f>
        <v>939719</v>
      </c>
      <c r="H24" s="1">
        <f>H4</f>
        <v>4738</v>
      </c>
      <c r="I24" s="1">
        <f>I4</f>
        <v>944457</v>
      </c>
      <c r="K24" s="9">
        <f>F24</f>
        <v>1983</v>
      </c>
      <c r="L24" s="1">
        <f aca="true" t="shared" si="5" ref="L24:N27">(B24/G24)*100000</f>
        <v>2.6603697488291713</v>
      </c>
      <c r="M24" s="1">
        <f t="shared" si="5"/>
        <v>0</v>
      </c>
      <c r="N24" s="1">
        <f t="shared" si="5"/>
        <v>2.647023633685811</v>
      </c>
    </row>
    <row r="25" spans="1:14" ht="12.75">
      <c r="A25" s="9">
        <v>1984</v>
      </c>
      <c r="B25">
        <v>65</v>
      </c>
      <c r="C25">
        <v>2</v>
      </c>
      <c r="D25">
        <v>67</v>
      </c>
      <c r="F25" s="9">
        <f aca="true" t="shared" si="6" ref="F25:F40">F5</f>
        <v>1984</v>
      </c>
      <c r="G25" s="1">
        <f aca="true" t="shared" si="7" ref="G25:I40">G5</f>
        <v>957036</v>
      </c>
      <c r="H25" s="1">
        <f t="shared" si="7"/>
        <v>5018</v>
      </c>
      <c r="I25" s="1">
        <f t="shared" si="7"/>
        <v>962054</v>
      </c>
      <c r="K25" s="9">
        <f aca="true" t="shared" si="8" ref="K25:K40">F25</f>
        <v>1984</v>
      </c>
      <c r="L25" s="1">
        <f t="shared" si="5"/>
        <v>6.791803025173556</v>
      </c>
      <c r="M25" s="1">
        <f t="shared" si="5"/>
        <v>39.856516540454365</v>
      </c>
      <c r="N25" s="1">
        <f t="shared" si="5"/>
        <v>6.9642660391204645</v>
      </c>
    </row>
    <row r="26" spans="1:14" ht="12.75">
      <c r="A26" s="9">
        <v>1985</v>
      </c>
      <c r="B26">
        <v>76</v>
      </c>
      <c r="C26">
        <v>2</v>
      </c>
      <c r="D26">
        <v>78</v>
      </c>
      <c r="F26" s="9">
        <f t="shared" si="6"/>
        <v>1985</v>
      </c>
      <c r="G26" s="1">
        <f t="shared" si="7"/>
        <v>975405</v>
      </c>
      <c r="H26" s="1">
        <f t="shared" si="7"/>
        <v>5334</v>
      </c>
      <c r="I26" s="1">
        <f t="shared" si="7"/>
        <v>980739</v>
      </c>
      <c r="K26" s="9">
        <f t="shared" si="8"/>
        <v>1985</v>
      </c>
      <c r="L26" s="1">
        <f t="shared" si="5"/>
        <v>7.7916352694521755</v>
      </c>
      <c r="M26" s="1">
        <f t="shared" si="5"/>
        <v>37.49531308586427</v>
      </c>
      <c r="N26" s="1">
        <f t="shared" si="5"/>
        <v>7.953186321743093</v>
      </c>
    </row>
    <row r="27" spans="1:14" ht="12.75">
      <c r="A27" s="9">
        <v>1986</v>
      </c>
      <c r="B27">
        <v>73</v>
      </c>
      <c r="C27">
        <v>4</v>
      </c>
      <c r="D27">
        <v>77</v>
      </c>
      <c r="F27" s="9">
        <f t="shared" si="6"/>
        <v>1986</v>
      </c>
      <c r="G27" s="1">
        <f t="shared" si="7"/>
        <v>1002029</v>
      </c>
      <c r="H27" s="1">
        <f t="shared" si="7"/>
        <v>5648</v>
      </c>
      <c r="I27" s="1">
        <f t="shared" si="7"/>
        <v>1007677</v>
      </c>
      <c r="K27" s="9">
        <f t="shared" si="8"/>
        <v>1986</v>
      </c>
      <c r="L27" s="1">
        <f t="shared" si="5"/>
        <v>7.285218292085359</v>
      </c>
      <c r="M27" s="1">
        <f t="shared" si="5"/>
        <v>70.8215297450425</v>
      </c>
      <c r="N27" s="1">
        <f t="shared" si="5"/>
        <v>7.641337452378092</v>
      </c>
    </row>
    <row r="28" spans="1:14" ht="12.75">
      <c r="A28" s="9">
        <v>1987</v>
      </c>
      <c r="B28">
        <v>66</v>
      </c>
      <c r="C28">
        <v>3</v>
      </c>
      <c r="D28">
        <v>69</v>
      </c>
      <c r="F28" s="9">
        <f t="shared" si="6"/>
        <v>1987</v>
      </c>
      <c r="G28" s="1">
        <f t="shared" si="7"/>
        <v>1029502</v>
      </c>
      <c r="H28" s="1">
        <f t="shared" si="7"/>
        <v>5981</v>
      </c>
      <c r="I28" s="1">
        <f t="shared" si="7"/>
        <v>1035483</v>
      </c>
      <c r="K28" s="9">
        <f t="shared" si="8"/>
        <v>1987</v>
      </c>
      <c r="L28" s="1">
        <f aca="true" t="shared" si="9" ref="L28:L40">(B28/G28)*100000</f>
        <v>6.410866613178022</v>
      </c>
      <c r="M28" s="1">
        <f aca="true" t="shared" si="10" ref="M28:M40">(C28/H28)*100000</f>
        <v>50.158836314997494</v>
      </c>
      <c r="N28" s="1">
        <f aca="true" t="shared" si="11" ref="N28:N40">(D28/I28)*100000</f>
        <v>6.663557006730193</v>
      </c>
    </row>
    <row r="29" spans="1:14" ht="12.75">
      <c r="A29" s="9">
        <v>1988</v>
      </c>
      <c r="B29">
        <v>103</v>
      </c>
      <c r="C29">
        <v>2</v>
      </c>
      <c r="D29">
        <v>105</v>
      </c>
      <c r="F29" s="9">
        <f t="shared" si="6"/>
        <v>1988</v>
      </c>
      <c r="G29" s="1">
        <f t="shared" si="7"/>
        <v>1056018</v>
      </c>
      <c r="H29" s="1">
        <f t="shared" si="7"/>
        <v>6282</v>
      </c>
      <c r="I29" s="1">
        <f t="shared" si="7"/>
        <v>1062300</v>
      </c>
      <c r="K29" s="9">
        <f t="shared" si="8"/>
        <v>1988</v>
      </c>
      <c r="L29" s="1">
        <f t="shared" si="9"/>
        <v>9.753621623873835</v>
      </c>
      <c r="M29" s="1">
        <f t="shared" si="10"/>
        <v>31.836994587710922</v>
      </c>
      <c r="N29" s="1">
        <f t="shared" si="11"/>
        <v>9.88421349901158</v>
      </c>
    </row>
    <row r="30" spans="1:14" ht="12.75">
      <c r="A30" s="9">
        <v>1989</v>
      </c>
      <c r="B30">
        <v>79</v>
      </c>
      <c r="C30">
        <v>2</v>
      </c>
      <c r="D30">
        <v>81</v>
      </c>
      <c r="F30" s="9">
        <f t="shared" si="6"/>
        <v>1989</v>
      </c>
      <c r="G30" s="1">
        <f t="shared" si="7"/>
        <v>1076205</v>
      </c>
      <c r="H30" s="1">
        <f t="shared" si="7"/>
        <v>6599</v>
      </c>
      <c r="I30" s="1">
        <f t="shared" si="7"/>
        <v>1082804</v>
      </c>
      <c r="K30" s="9">
        <f t="shared" si="8"/>
        <v>1989</v>
      </c>
      <c r="L30" s="1">
        <f t="shared" si="9"/>
        <v>7.3406088988622065</v>
      </c>
      <c r="M30" s="1">
        <f t="shared" si="10"/>
        <v>30.307622367025306</v>
      </c>
      <c r="N30" s="1">
        <f t="shared" si="11"/>
        <v>7.480578202518646</v>
      </c>
    </row>
    <row r="31" spans="1:14" ht="12.75">
      <c r="A31" s="9">
        <v>1990</v>
      </c>
      <c r="B31">
        <v>98</v>
      </c>
      <c r="C31">
        <v>7</v>
      </c>
      <c r="D31">
        <v>105</v>
      </c>
      <c r="F31" s="9">
        <f t="shared" si="6"/>
        <v>1990</v>
      </c>
      <c r="G31" s="1">
        <f t="shared" si="7"/>
        <v>1082272</v>
      </c>
      <c r="H31" s="1">
        <f t="shared" si="7"/>
        <v>6783</v>
      </c>
      <c r="I31" s="1">
        <f t="shared" si="7"/>
        <v>1089055</v>
      </c>
      <c r="K31" s="9">
        <f t="shared" si="8"/>
        <v>1990</v>
      </c>
      <c r="L31" s="1">
        <f t="shared" si="9"/>
        <v>9.0550249844771</v>
      </c>
      <c r="M31" s="1">
        <f t="shared" si="10"/>
        <v>103.19917440660474</v>
      </c>
      <c r="N31" s="1">
        <f t="shared" si="11"/>
        <v>9.641386339532897</v>
      </c>
    </row>
    <row r="32" spans="1:14" ht="12.75">
      <c r="A32" s="9">
        <v>1991</v>
      </c>
      <c r="B32">
        <v>108</v>
      </c>
      <c r="C32">
        <v>0</v>
      </c>
      <c r="D32">
        <v>108</v>
      </c>
      <c r="F32" s="9">
        <f t="shared" si="6"/>
        <v>1991</v>
      </c>
      <c r="G32" s="1">
        <f t="shared" si="7"/>
        <v>1077996</v>
      </c>
      <c r="H32" s="1">
        <f t="shared" si="7"/>
        <v>6061</v>
      </c>
      <c r="I32" s="1">
        <f t="shared" si="7"/>
        <v>1084057</v>
      </c>
      <c r="K32" s="9">
        <f t="shared" si="8"/>
        <v>1991</v>
      </c>
      <c r="L32" s="1">
        <f t="shared" si="9"/>
        <v>10.018590050426903</v>
      </c>
      <c r="M32" s="1">
        <f t="shared" si="10"/>
        <v>0</v>
      </c>
      <c r="N32" s="1">
        <f t="shared" si="11"/>
        <v>9.962575768617333</v>
      </c>
    </row>
    <row r="33" spans="1:14" ht="12.75">
      <c r="A33" s="9">
        <v>1992</v>
      </c>
      <c r="B33">
        <v>115</v>
      </c>
      <c r="C33">
        <v>3</v>
      </c>
      <c r="D33">
        <v>118</v>
      </c>
      <c r="F33" s="9">
        <f t="shared" si="6"/>
        <v>1992</v>
      </c>
      <c r="G33" s="1">
        <f t="shared" si="7"/>
        <v>1082659</v>
      </c>
      <c r="H33" s="1">
        <f t="shared" si="7"/>
        <v>6137</v>
      </c>
      <c r="I33" s="1">
        <f t="shared" si="7"/>
        <v>1088796</v>
      </c>
      <c r="K33" s="9">
        <f t="shared" si="8"/>
        <v>1992</v>
      </c>
      <c r="L33" s="1">
        <f t="shared" si="9"/>
        <v>10.621996399605045</v>
      </c>
      <c r="M33" s="1">
        <f t="shared" si="10"/>
        <v>48.88381945576015</v>
      </c>
      <c r="N33" s="1">
        <f t="shared" si="11"/>
        <v>10.837659212561398</v>
      </c>
    </row>
    <row r="34" spans="1:14" ht="12.75">
      <c r="A34" s="9">
        <v>1993</v>
      </c>
      <c r="B34">
        <v>147</v>
      </c>
      <c r="C34">
        <v>4</v>
      </c>
      <c r="D34">
        <v>151</v>
      </c>
      <c r="F34" s="9">
        <f t="shared" si="6"/>
        <v>1993</v>
      </c>
      <c r="G34" s="1">
        <f t="shared" si="7"/>
        <v>1090195</v>
      </c>
      <c r="H34" s="1">
        <f t="shared" si="7"/>
        <v>6167</v>
      </c>
      <c r="I34" s="1">
        <f t="shared" si="7"/>
        <v>1096362</v>
      </c>
      <c r="K34" s="9">
        <f t="shared" si="8"/>
        <v>1993</v>
      </c>
      <c r="L34" s="1">
        <f t="shared" si="9"/>
        <v>13.483826287957658</v>
      </c>
      <c r="M34" s="1">
        <f t="shared" si="10"/>
        <v>64.86135884546782</v>
      </c>
      <c r="N34" s="1">
        <f t="shared" si="11"/>
        <v>13.77282320985222</v>
      </c>
    </row>
    <row r="35" spans="1:14" ht="12.75">
      <c r="A35" s="9">
        <v>1994</v>
      </c>
      <c r="B35">
        <v>156</v>
      </c>
      <c r="C35">
        <v>7</v>
      </c>
      <c r="D35">
        <v>163</v>
      </c>
      <c r="F35" s="9">
        <f t="shared" si="6"/>
        <v>1994</v>
      </c>
      <c r="G35" s="1">
        <f t="shared" si="7"/>
        <v>1099649</v>
      </c>
      <c r="H35" s="1">
        <f t="shared" si="7"/>
        <v>6543</v>
      </c>
      <c r="I35" s="1">
        <f t="shared" si="7"/>
        <v>1106192</v>
      </c>
      <c r="K35" s="9">
        <f t="shared" si="8"/>
        <v>1994</v>
      </c>
      <c r="L35" s="1">
        <f t="shared" si="9"/>
        <v>14.186344915513951</v>
      </c>
      <c r="M35" s="1">
        <f t="shared" si="10"/>
        <v>106.98456365581536</v>
      </c>
      <c r="N35" s="1">
        <f t="shared" si="11"/>
        <v>14.735235836093553</v>
      </c>
    </row>
    <row r="36" spans="1:14" ht="12.75">
      <c r="A36" s="9">
        <v>1995</v>
      </c>
      <c r="B36">
        <v>141</v>
      </c>
      <c r="C36">
        <v>11</v>
      </c>
      <c r="D36">
        <v>152</v>
      </c>
      <c r="F36" s="9">
        <f t="shared" si="6"/>
        <v>1995</v>
      </c>
      <c r="G36" s="1">
        <f t="shared" si="7"/>
        <v>1110546</v>
      </c>
      <c r="H36" s="1">
        <f t="shared" si="7"/>
        <v>6665</v>
      </c>
      <c r="I36" s="1">
        <f t="shared" si="7"/>
        <v>1117211</v>
      </c>
      <c r="K36" s="9">
        <f t="shared" si="8"/>
        <v>1995</v>
      </c>
      <c r="L36" s="1">
        <f t="shared" si="9"/>
        <v>12.69645741824292</v>
      </c>
      <c r="M36" s="1">
        <f t="shared" si="10"/>
        <v>165.04126031507877</v>
      </c>
      <c r="N36" s="1">
        <f t="shared" si="11"/>
        <v>13.605308218411741</v>
      </c>
    </row>
    <row r="37" spans="1:14" ht="12.75">
      <c r="A37" s="9">
        <v>1996</v>
      </c>
      <c r="B37">
        <v>116</v>
      </c>
      <c r="C37">
        <v>3</v>
      </c>
      <c r="D37">
        <v>119</v>
      </c>
      <c r="F37" s="9">
        <f t="shared" si="6"/>
        <v>1996</v>
      </c>
      <c r="G37" s="1">
        <f t="shared" si="7"/>
        <v>1123245</v>
      </c>
      <c r="H37" s="1">
        <f t="shared" si="7"/>
        <v>7068</v>
      </c>
      <c r="I37" s="1">
        <f t="shared" si="7"/>
        <v>1130313</v>
      </c>
      <c r="K37" s="9">
        <f t="shared" si="8"/>
        <v>1996</v>
      </c>
      <c r="L37" s="1">
        <f t="shared" si="9"/>
        <v>10.327221576770874</v>
      </c>
      <c r="M37" s="1">
        <f t="shared" si="10"/>
        <v>42.444821731748725</v>
      </c>
      <c r="N37" s="1">
        <f t="shared" si="11"/>
        <v>10.528057272631562</v>
      </c>
    </row>
    <row r="38" spans="1:14" ht="12.75">
      <c r="A38" s="9">
        <v>1997</v>
      </c>
      <c r="B38">
        <v>94</v>
      </c>
      <c r="C38">
        <v>7</v>
      </c>
      <c r="D38">
        <v>101</v>
      </c>
      <c r="F38" s="9">
        <f t="shared" si="6"/>
        <v>1997</v>
      </c>
      <c r="G38" s="1">
        <f t="shared" si="7"/>
        <v>1133915</v>
      </c>
      <c r="H38" s="1">
        <f t="shared" si="7"/>
        <v>7233</v>
      </c>
      <c r="I38" s="1">
        <f t="shared" si="7"/>
        <v>1141148</v>
      </c>
      <c r="K38" s="9">
        <f t="shared" si="8"/>
        <v>1997</v>
      </c>
      <c r="L38" s="1">
        <f t="shared" si="9"/>
        <v>8.289862996785473</v>
      </c>
      <c r="M38" s="1">
        <f t="shared" si="10"/>
        <v>96.77865339416563</v>
      </c>
      <c r="N38" s="1">
        <f t="shared" si="11"/>
        <v>8.850736276100909</v>
      </c>
    </row>
    <row r="39" spans="1:14" ht="12.75">
      <c r="A39" s="9">
        <v>1998</v>
      </c>
      <c r="B39">
        <v>89</v>
      </c>
      <c r="C39">
        <v>5</v>
      </c>
      <c r="D39">
        <v>94</v>
      </c>
      <c r="F39" s="9">
        <f t="shared" si="6"/>
        <v>1998</v>
      </c>
      <c r="G39" s="1">
        <f t="shared" si="7"/>
        <v>1144611</v>
      </c>
      <c r="H39" s="1">
        <f t="shared" si="7"/>
        <v>7256</v>
      </c>
      <c r="I39" s="1">
        <f t="shared" si="7"/>
        <v>1151867</v>
      </c>
      <c r="K39" s="9">
        <f t="shared" si="8"/>
        <v>1998</v>
      </c>
      <c r="L39" s="1">
        <f t="shared" si="9"/>
        <v>7.775567419848315</v>
      </c>
      <c r="M39" s="1">
        <f t="shared" si="10"/>
        <v>68.90848952590959</v>
      </c>
      <c r="N39" s="1">
        <f t="shared" si="11"/>
        <v>8.16066438225941</v>
      </c>
    </row>
    <row r="40" spans="1:14" ht="12.75">
      <c r="A40" s="9">
        <v>1999</v>
      </c>
      <c r="B40">
        <v>113</v>
      </c>
      <c r="C40">
        <v>4</v>
      </c>
      <c r="D40">
        <v>117</v>
      </c>
      <c r="F40" s="9">
        <f t="shared" si="6"/>
        <v>1999</v>
      </c>
      <c r="G40" s="1">
        <f t="shared" si="7"/>
        <v>1156781</v>
      </c>
      <c r="H40" s="1">
        <f t="shared" si="7"/>
        <v>7708</v>
      </c>
      <c r="I40" s="1">
        <f t="shared" si="7"/>
        <v>1164489</v>
      </c>
      <c r="K40" s="9">
        <f t="shared" si="8"/>
        <v>1999</v>
      </c>
      <c r="L40" s="1">
        <f t="shared" si="9"/>
        <v>9.76848686138517</v>
      </c>
      <c r="M40" s="1">
        <f t="shared" si="10"/>
        <v>51.89413596263622</v>
      </c>
      <c r="N40" s="1">
        <f t="shared" si="11"/>
        <v>10.047325479244543</v>
      </c>
    </row>
    <row r="42" spans="1:14" ht="29.25" customHeight="1">
      <c r="A42" s="31" t="str">
        <f>CONCATENATE("New Admissions for Larceny / Theft Offenses, BW Only: ",$A$1)</f>
        <v>New Admissions for Larceny / Theft Offenses, BW Only: NEW HAMPSHIRE</v>
      </c>
      <c r="B42" s="31"/>
      <c r="C42" s="31"/>
      <c r="D42" s="31"/>
      <c r="F42" s="31" t="str">
        <f>CONCATENATE("Total Population, BW Only: ",$A$1)</f>
        <v>Total Population, BW Only: NEW HAMPSHIRE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NEW HAMPSHIRE</v>
      </c>
      <c r="L42" s="31"/>
      <c r="M42" s="31"/>
      <c r="N42" s="31"/>
    </row>
    <row r="43" spans="1:14" ht="12.75">
      <c r="A43" s="24" t="s">
        <v>105</v>
      </c>
      <c r="B43" s="25" t="s">
        <v>91</v>
      </c>
      <c r="C43" s="25" t="s">
        <v>92</v>
      </c>
      <c r="D43" s="25" t="s">
        <v>93</v>
      </c>
      <c r="F43" s="24" t="s">
        <v>105</v>
      </c>
      <c r="G43" s="25" t="s">
        <v>91</v>
      </c>
      <c r="H43" s="25" t="s">
        <v>92</v>
      </c>
      <c r="I43" s="25" t="s">
        <v>93</v>
      </c>
      <c r="K43" s="24" t="s">
        <v>105</v>
      </c>
      <c r="L43" s="25" t="s">
        <v>91</v>
      </c>
      <c r="M43" s="25" t="s">
        <v>92</v>
      </c>
      <c r="N43" s="25" t="s">
        <v>93</v>
      </c>
    </row>
    <row r="44" spans="1:14" ht="12.75">
      <c r="A44" s="9">
        <v>1983</v>
      </c>
      <c r="B44">
        <v>7</v>
      </c>
      <c r="C44">
        <v>0</v>
      </c>
      <c r="D44">
        <v>7</v>
      </c>
      <c r="F44" s="9">
        <f>F4</f>
        <v>1983</v>
      </c>
      <c r="G44" s="1">
        <f>G4</f>
        <v>939719</v>
      </c>
      <c r="H44" s="1">
        <f>H4</f>
        <v>4738</v>
      </c>
      <c r="I44" s="1">
        <f>I4</f>
        <v>944457</v>
      </c>
      <c r="K44" s="9">
        <f>F44</f>
        <v>1983</v>
      </c>
      <c r="L44" s="1">
        <f aca="true" t="shared" si="12" ref="L44:N47">(B44/G44)*100000</f>
        <v>0.7449035296721679</v>
      </c>
      <c r="M44" s="1">
        <f t="shared" si="12"/>
        <v>0</v>
      </c>
      <c r="N44" s="1">
        <f t="shared" si="12"/>
        <v>0.741166617432027</v>
      </c>
    </row>
    <row r="45" spans="1:14" ht="12.75">
      <c r="A45" s="9">
        <v>1984</v>
      </c>
      <c r="B45">
        <v>14</v>
      </c>
      <c r="C45">
        <v>0</v>
      </c>
      <c r="D45">
        <v>14</v>
      </c>
      <c r="F45" s="9">
        <f aca="true" t="shared" si="13" ref="F45:F60">F5</f>
        <v>1984</v>
      </c>
      <c r="G45" s="1">
        <f aca="true" t="shared" si="14" ref="G45:I60">G5</f>
        <v>957036</v>
      </c>
      <c r="H45" s="1">
        <f t="shared" si="14"/>
        <v>5018</v>
      </c>
      <c r="I45" s="1">
        <f t="shared" si="14"/>
        <v>962054</v>
      </c>
      <c r="K45" s="9">
        <f aca="true" t="shared" si="15" ref="K45:K60">F45</f>
        <v>1984</v>
      </c>
      <c r="L45" s="1">
        <f t="shared" si="12"/>
        <v>1.4628498823450737</v>
      </c>
      <c r="M45" s="1">
        <f t="shared" si="12"/>
        <v>0</v>
      </c>
      <c r="N45" s="1">
        <f t="shared" si="12"/>
        <v>1.4552197693684554</v>
      </c>
    </row>
    <row r="46" spans="1:14" ht="12.75">
      <c r="A46" s="9">
        <v>1985</v>
      </c>
      <c r="B46">
        <v>14</v>
      </c>
      <c r="C46">
        <v>1</v>
      </c>
      <c r="D46">
        <v>15</v>
      </c>
      <c r="F46" s="9">
        <f t="shared" si="13"/>
        <v>1985</v>
      </c>
      <c r="G46" s="1">
        <f t="shared" si="14"/>
        <v>975405</v>
      </c>
      <c r="H46" s="1">
        <f t="shared" si="14"/>
        <v>5334</v>
      </c>
      <c r="I46" s="1">
        <f t="shared" si="14"/>
        <v>980739</v>
      </c>
      <c r="K46" s="9">
        <f t="shared" si="15"/>
        <v>1985</v>
      </c>
      <c r="L46" s="1">
        <f t="shared" si="12"/>
        <v>1.4353012338464537</v>
      </c>
      <c r="M46" s="1">
        <f t="shared" si="12"/>
        <v>18.747656542932134</v>
      </c>
      <c r="N46" s="1">
        <f t="shared" si="12"/>
        <v>1.529458908027518</v>
      </c>
    </row>
    <row r="47" spans="1:14" ht="12.75">
      <c r="A47" s="9">
        <v>1986</v>
      </c>
      <c r="B47">
        <v>12</v>
      </c>
      <c r="C47">
        <v>0</v>
      </c>
      <c r="D47">
        <v>12</v>
      </c>
      <c r="F47" s="9">
        <f t="shared" si="13"/>
        <v>1986</v>
      </c>
      <c r="G47" s="1">
        <f t="shared" si="14"/>
        <v>1002029</v>
      </c>
      <c r="H47" s="1">
        <f t="shared" si="14"/>
        <v>5648</v>
      </c>
      <c r="I47" s="1">
        <f t="shared" si="14"/>
        <v>1007677</v>
      </c>
      <c r="K47" s="9">
        <f t="shared" si="15"/>
        <v>1986</v>
      </c>
      <c r="L47" s="1">
        <f t="shared" si="12"/>
        <v>1.1975701302058124</v>
      </c>
      <c r="M47" s="1">
        <f t="shared" si="12"/>
        <v>0</v>
      </c>
      <c r="N47" s="1">
        <f t="shared" si="12"/>
        <v>1.1908577847861963</v>
      </c>
    </row>
    <row r="48" spans="1:14" ht="12.75">
      <c r="A48" s="9">
        <v>1987</v>
      </c>
      <c r="B48">
        <v>20</v>
      </c>
      <c r="C48">
        <v>0</v>
      </c>
      <c r="D48">
        <v>20</v>
      </c>
      <c r="F48" s="9">
        <f t="shared" si="13"/>
        <v>1987</v>
      </c>
      <c r="G48" s="1">
        <f t="shared" si="14"/>
        <v>1029502</v>
      </c>
      <c r="H48" s="1">
        <f t="shared" si="14"/>
        <v>5981</v>
      </c>
      <c r="I48" s="1">
        <f t="shared" si="14"/>
        <v>1035483</v>
      </c>
      <c r="K48" s="9">
        <f t="shared" si="15"/>
        <v>1987</v>
      </c>
      <c r="L48" s="1">
        <f aca="true" t="shared" si="16" ref="L48:L60">(B48/G48)*100000</f>
        <v>1.9426868524781886</v>
      </c>
      <c r="M48" s="1">
        <f aca="true" t="shared" si="17" ref="M48:M60">(C48/H48)*100000</f>
        <v>0</v>
      </c>
      <c r="N48" s="1">
        <f aca="true" t="shared" si="18" ref="N48:N60">(D48/I48)*100000</f>
        <v>1.9314657990522297</v>
      </c>
    </row>
    <row r="49" spans="1:14" ht="12.75">
      <c r="A49" s="9">
        <v>1988</v>
      </c>
      <c r="B49">
        <v>20</v>
      </c>
      <c r="C49">
        <v>2</v>
      </c>
      <c r="D49">
        <v>22</v>
      </c>
      <c r="F49" s="9">
        <f t="shared" si="13"/>
        <v>1988</v>
      </c>
      <c r="G49" s="1">
        <f t="shared" si="14"/>
        <v>1056018</v>
      </c>
      <c r="H49" s="1">
        <f t="shared" si="14"/>
        <v>6282</v>
      </c>
      <c r="I49" s="1">
        <f t="shared" si="14"/>
        <v>1062300</v>
      </c>
      <c r="K49" s="9">
        <f t="shared" si="15"/>
        <v>1988</v>
      </c>
      <c r="L49" s="1">
        <f t="shared" si="16"/>
        <v>1.893907111431813</v>
      </c>
      <c r="M49" s="1">
        <f t="shared" si="17"/>
        <v>31.836994587710922</v>
      </c>
      <c r="N49" s="1">
        <f t="shared" si="18"/>
        <v>2.0709780664595687</v>
      </c>
    </row>
    <row r="50" spans="1:14" ht="12.75">
      <c r="A50" s="9">
        <v>1989</v>
      </c>
      <c r="B50">
        <v>27</v>
      </c>
      <c r="C50">
        <v>0</v>
      </c>
      <c r="D50">
        <v>27</v>
      </c>
      <c r="F50" s="9">
        <f t="shared" si="13"/>
        <v>1989</v>
      </c>
      <c r="G50" s="1">
        <f t="shared" si="14"/>
        <v>1076205</v>
      </c>
      <c r="H50" s="1">
        <f t="shared" si="14"/>
        <v>6599</v>
      </c>
      <c r="I50" s="1">
        <f t="shared" si="14"/>
        <v>1082804</v>
      </c>
      <c r="K50" s="9">
        <f t="shared" si="15"/>
        <v>1989</v>
      </c>
      <c r="L50" s="1">
        <f t="shared" si="16"/>
        <v>2.5088156996111337</v>
      </c>
      <c r="M50" s="1">
        <f t="shared" si="17"/>
        <v>0</v>
      </c>
      <c r="N50" s="1">
        <f t="shared" si="18"/>
        <v>2.4935260675062154</v>
      </c>
    </row>
    <row r="51" spans="1:14" ht="12.75">
      <c r="A51" s="9">
        <v>1990</v>
      </c>
      <c r="B51">
        <v>39</v>
      </c>
      <c r="C51">
        <v>2</v>
      </c>
      <c r="D51">
        <v>41</v>
      </c>
      <c r="F51" s="9">
        <f t="shared" si="13"/>
        <v>1990</v>
      </c>
      <c r="G51" s="1">
        <f t="shared" si="14"/>
        <v>1082272</v>
      </c>
      <c r="H51" s="1">
        <f t="shared" si="14"/>
        <v>6783</v>
      </c>
      <c r="I51" s="1">
        <f t="shared" si="14"/>
        <v>1089055</v>
      </c>
      <c r="K51" s="9">
        <f t="shared" si="15"/>
        <v>1990</v>
      </c>
      <c r="L51" s="1">
        <f t="shared" si="16"/>
        <v>3.6035303509653764</v>
      </c>
      <c r="M51" s="1">
        <f t="shared" si="17"/>
        <v>29.48547840188707</v>
      </c>
      <c r="N51" s="1">
        <f t="shared" si="18"/>
        <v>3.7647318087699886</v>
      </c>
    </row>
    <row r="52" spans="1:14" ht="12.75">
      <c r="A52" s="9">
        <v>1991</v>
      </c>
      <c r="B52">
        <v>68</v>
      </c>
      <c r="C52">
        <v>1</v>
      </c>
      <c r="D52">
        <v>69</v>
      </c>
      <c r="F52" s="9">
        <f t="shared" si="13"/>
        <v>1991</v>
      </c>
      <c r="G52" s="1">
        <f t="shared" si="14"/>
        <v>1077996</v>
      </c>
      <c r="H52" s="1">
        <f t="shared" si="14"/>
        <v>6061</v>
      </c>
      <c r="I52" s="1">
        <f t="shared" si="14"/>
        <v>1084057</v>
      </c>
      <c r="K52" s="9">
        <f t="shared" si="15"/>
        <v>1991</v>
      </c>
      <c r="L52" s="1">
        <f t="shared" si="16"/>
        <v>6.308001142861383</v>
      </c>
      <c r="M52" s="1">
        <f t="shared" si="17"/>
        <v>16.49892756970797</v>
      </c>
      <c r="N52" s="1">
        <f t="shared" si="18"/>
        <v>6.364978963283296</v>
      </c>
    </row>
    <row r="53" spans="1:14" ht="12.75">
      <c r="A53" s="9">
        <v>1992</v>
      </c>
      <c r="B53">
        <v>48</v>
      </c>
      <c r="C53">
        <v>1</v>
      </c>
      <c r="D53">
        <v>49</v>
      </c>
      <c r="F53" s="9">
        <f t="shared" si="13"/>
        <v>1992</v>
      </c>
      <c r="G53" s="1">
        <f t="shared" si="14"/>
        <v>1082659</v>
      </c>
      <c r="H53" s="1">
        <f t="shared" si="14"/>
        <v>6137</v>
      </c>
      <c r="I53" s="1">
        <f t="shared" si="14"/>
        <v>1088796</v>
      </c>
      <c r="K53" s="9">
        <f t="shared" si="15"/>
        <v>1992</v>
      </c>
      <c r="L53" s="1">
        <f t="shared" si="16"/>
        <v>4.433528932009063</v>
      </c>
      <c r="M53" s="1">
        <f t="shared" si="17"/>
        <v>16.294606485253382</v>
      </c>
      <c r="N53" s="1">
        <f t="shared" si="18"/>
        <v>4.500383910300919</v>
      </c>
    </row>
    <row r="54" spans="1:14" ht="12.75">
      <c r="A54" s="9">
        <v>1993</v>
      </c>
      <c r="B54">
        <v>47</v>
      </c>
      <c r="C54">
        <v>1</v>
      </c>
      <c r="D54">
        <v>48</v>
      </c>
      <c r="F54" s="9">
        <f t="shared" si="13"/>
        <v>1993</v>
      </c>
      <c r="G54" s="1">
        <f t="shared" si="14"/>
        <v>1090195</v>
      </c>
      <c r="H54" s="1">
        <f t="shared" si="14"/>
        <v>6167</v>
      </c>
      <c r="I54" s="1">
        <f t="shared" si="14"/>
        <v>1096362</v>
      </c>
      <c r="K54" s="9">
        <f t="shared" si="15"/>
        <v>1993</v>
      </c>
      <c r="L54" s="1">
        <f t="shared" si="16"/>
        <v>4.3111553437687755</v>
      </c>
      <c r="M54" s="1">
        <f t="shared" si="17"/>
        <v>16.215339711366955</v>
      </c>
      <c r="N54" s="1">
        <f t="shared" si="18"/>
        <v>4.378115987237791</v>
      </c>
    </row>
    <row r="55" spans="1:14" ht="12.75">
      <c r="A55" s="9">
        <v>1994</v>
      </c>
      <c r="B55">
        <v>53</v>
      </c>
      <c r="C55">
        <v>3</v>
      </c>
      <c r="D55">
        <v>56</v>
      </c>
      <c r="F55" s="9">
        <f t="shared" si="13"/>
        <v>1994</v>
      </c>
      <c r="G55" s="1">
        <f t="shared" si="14"/>
        <v>1099649</v>
      </c>
      <c r="H55" s="1">
        <f t="shared" si="14"/>
        <v>6543</v>
      </c>
      <c r="I55" s="1">
        <f t="shared" si="14"/>
        <v>1106192</v>
      </c>
      <c r="K55" s="9">
        <f t="shared" si="15"/>
        <v>1994</v>
      </c>
      <c r="L55" s="1">
        <f t="shared" si="16"/>
        <v>4.819719746937432</v>
      </c>
      <c r="M55" s="1">
        <f t="shared" si="17"/>
        <v>45.850527281063734</v>
      </c>
      <c r="N55" s="1">
        <f t="shared" si="18"/>
        <v>5.062412311786742</v>
      </c>
    </row>
    <row r="56" spans="1:14" ht="12.75">
      <c r="A56" s="9">
        <v>1995</v>
      </c>
      <c r="B56">
        <v>51</v>
      </c>
      <c r="C56">
        <v>2</v>
      </c>
      <c r="D56">
        <v>53</v>
      </c>
      <c r="F56" s="9">
        <f t="shared" si="13"/>
        <v>1995</v>
      </c>
      <c r="G56" s="1">
        <f t="shared" si="14"/>
        <v>1110546</v>
      </c>
      <c r="H56" s="1">
        <f t="shared" si="14"/>
        <v>6665</v>
      </c>
      <c r="I56" s="1">
        <f t="shared" si="14"/>
        <v>1117211</v>
      </c>
      <c r="K56" s="9">
        <f t="shared" si="15"/>
        <v>1995</v>
      </c>
      <c r="L56" s="1">
        <f t="shared" si="16"/>
        <v>4.592335661917651</v>
      </c>
      <c r="M56" s="1">
        <f t="shared" si="17"/>
        <v>30.00750187546887</v>
      </c>
      <c r="N56" s="1">
        <f t="shared" si="18"/>
        <v>4.743956155104094</v>
      </c>
    </row>
    <row r="57" spans="1:14" ht="12.75">
      <c r="A57" s="9">
        <v>1996</v>
      </c>
      <c r="B57">
        <v>57</v>
      </c>
      <c r="C57">
        <v>0</v>
      </c>
      <c r="D57">
        <v>57</v>
      </c>
      <c r="F57" s="9">
        <f t="shared" si="13"/>
        <v>1996</v>
      </c>
      <c r="G57" s="1">
        <f t="shared" si="14"/>
        <v>1123245</v>
      </c>
      <c r="H57" s="1">
        <f t="shared" si="14"/>
        <v>7068</v>
      </c>
      <c r="I57" s="1">
        <f t="shared" si="14"/>
        <v>1130313</v>
      </c>
      <c r="K57" s="9">
        <f t="shared" si="15"/>
        <v>1996</v>
      </c>
      <c r="L57" s="1">
        <f t="shared" si="16"/>
        <v>5.074583016171895</v>
      </c>
      <c r="M57" s="1">
        <f t="shared" si="17"/>
        <v>0</v>
      </c>
      <c r="N57" s="1">
        <f t="shared" si="18"/>
        <v>5.042850962521</v>
      </c>
    </row>
    <row r="58" spans="1:14" ht="12.75">
      <c r="A58" s="9">
        <v>1997</v>
      </c>
      <c r="B58">
        <v>58</v>
      </c>
      <c r="C58">
        <v>3</v>
      </c>
      <c r="D58">
        <v>61</v>
      </c>
      <c r="F58" s="9">
        <f t="shared" si="13"/>
        <v>1997</v>
      </c>
      <c r="G58" s="1">
        <f t="shared" si="14"/>
        <v>1133915</v>
      </c>
      <c r="H58" s="1">
        <f t="shared" si="14"/>
        <v>7233</v>
      </c>
      <c r="I58" s="1">
        <f t="shared" si="14"/>
        <v>1141148</v>
      </c>
      <c r="K58" s="9">
        <f t="shared" si="15"/>
        <v>1997</v>
      </c>
      <c r="L58" s="1">
        <f t="shared" si="16"/>
        <v>5.1150218490803985</v>
      </c>
      <c r="M58" s="1">
        <f t="shared" si="17"/>
        <v>41.4765657403567</v>
      </c>
      <c r="N58" s="1">
        <f t="shared" si="18"/>
        <v>5.345494186555994</v>
      </c>
    </row>
    <row r="59" spans="1:14" ht="12.75">
      <c r="A59" s="9">
        <v>1998</v>
      </c>
      <c r="B59">
        <v>56</v>
      </c>
      <c r="C59">
        <v>1</v>
      </c>
      <c r="D59">
        <v>57</v>
      </c>
      <c r="F59" s="9">
        <f t="shared" si="13"/>
        <v>1998</v>
      </c>
      <c r="G59" s="1">
        <f t="shared" si="14"/>
        <v>1144611</v>
      </c>
      <c r="H59" s="1">
        <f t="shared" si="14"/>
        <v>7256</v>
      </c>
      <c r="I59" s="1">
        <f t="shared" si="14"/>
        <v>1151867</v>
      </c>
      <c r="K59" s="9">
        <f t="shared" si="15"/>
        <v>1998</v>
      </c>
      <c r="L59" s="1">
        <f t="shared" si="16"/>
        <v>4.892491859679839</v>
      </c>
      <c r="M59" s="1">
        <f t="shared" si="17"/>
        <v>13.781697905181918</v>
      </c>
      <c r="N59" s="1">
        <f t="shared" si="18"/>
        <v>4.948487976476451</v>
      </c>
    </row>
    <row r="60" spans="1:14" ht="12.75">
      <c r="A60" s="9">
        <v>1999</v>
      </c>
      <c r="B60">
        <v>83</v>
      </c>
      <c r="C60">
        <v>3</v>
      </c>
      <c r="D60">
        <v>86</v>
      </c>
      <c r="F60" s="9">
        <f t="shared" si="13"/>
        <v>1999</v>
      </c>
      <c r="G60" s="1">
        <f t="shared" si="14"/>
        <v>1156781</v>
      </c>
      <c r="H60" s="1">
        <f t="shared" si="14"/>
        <v>7708</v>
      </c>
      <c r="I60" s="1">
        <f t="shared" si="14"/>
        <v>1164489</v>
      </c>
      <c r="K60" s="9">
        <f t="shared" si="15"/>
        <v>1999</v>
      </c>
      <c r="L60" s="1">
        <f t="shared" si="16"/>
        <v>7.175083269866985</v>
      </c>
      <c r="M60" s="1">
        <f t="shared" si="17"/>
        <v>38.92060197197717</v>
      </c>
      <c r="N60" s="1">
        <f t="shared" si="18"/>
        <v>7.385213600128468</v>
      </c>
    </row>
    <row r="63" spans="1:14" ht="30.75" customHeight="1">
      <c r="A63" s="31" t="str">
        <f>CONCATENATE("New Admissions for Drug Offenses, BW Only: ",$A$1)</f>
        <v>New Admissions for Drug Offenses, BW Only: NEW HAMPSHIRE</v>
      </c>
      <c r="B63" s="31"/>
      <c r="C63" s="31"/>
      <c r="D63" s="31"/>
      <c r="F63" s="31" t="str">
        <f>CONCATENATE("Total Population, BW Only: ",$A$1)</f>
        <v>Total Population, BW Only: NEW HAMPSHIRE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NEW HAMPSHIRE</v>
      </c>
      <c r="L63" s="31"/>
      <c r="M63" s="31"/>
      <c r="N63" s="31"/>
    </row>
    <row r="64" spans="1:14" ht="12.75">
      <c r="A64" s="24" t="s">
        <v>105</v>
      </c>
      <c r="B64" s="25" t="s">
        <v>91</v>
      </c>
      <c r="C64" s="25" t="s">
        <v>92</v>
      </c>
      <c r="D64" s="25" t="s">
        <v>93</v>
      </c>
      <c r="F64" s="24" t="s">
        <v>105</v>
      </c>
      <c r="G64" s="25" t="s">
        <v>91</v>
      </c>
      <c r="H64" s="25" t="s">
        <v>92</v>
      </c>
      <c r="I64" s="25" t="s">
        <v>93</v>
      </c>
      <c r="K64" s="24" t="s">
        <v>105</v>
      </c>
      <c r="L64" s="25" t="s">
        <v>91</v>
      </c>
      <c r="M64" s="25" t="s">
        <v>92</v>
      </c>
      <c r="N64" s="25" t="s">
        <v>93</v>
      </c>
    </row>
    <row r="65" spans="1:14" ht="12.75">
      <c r="A65" s="9">
        <v>1983</v>
      </c>
      <c r="B65">
        <v>8</v>
      </c>
      <c r="C65">
        <v>0</v>
      </c>
      <c r="D65">
        <v>8</v>
      </c>
      <c r="F65" s="9">
        <f>F4</f>
        <v>1983</v>
      </c>
      <c r="G65" s="1">
        <f>G4</f>
        <v>939719</v>
      </c>
      <c r="H65" s="1">
        <f>H4</f>
        <v>4738</v>
      </c>
      <c r="I65" s="1">
        <f>I4</f>
        <v>944457</v>
      </c>
      <c r="K65" s="9">
        <f>F65</f>
        <v>1983</v>
      </c>
      <c r="L65" s="1">
        <f aca="true" t="shared" si="19" ref="L65:N68">(B65/G65)*100000</f>
        <v>0.8513183196253348</v>
      </c>
      <c r="M65" s="1">
        <f t="shared" si="19"/>
        <v>0</v>
      </c>
      <c r="N65" s="1">
        <f t="shared" si="19"/>
        <v>0.8470475627794596</v>
      </c>
    </row>
    <row r="66" spans="1:14" ht="12.75">
      <c r="A66" s="9">
        <v>1984</v>
      </c>
      <c r="B66">
        <v>13</v>
      </c>
      <c r="C66">
        <v>1</v>
      </c>
      <c r="D66">
        <v>14</v>
      </c>
      <c r="F66" s="9">
        <f aca="true" t="shared" si="20" ref="F66:I81">F5</f>
        <v>1984</v>
      </c>
      <c r="G66" s="1">
        <f t="shared" si="20"/>
        <v>957036</v>
      </c>
      <c r="H66" s="1">
        <f t="shared" si="20"/>
        <v>5018</v>
      </c>
      <c r="I66" s="1">
        <f t="shared" si="20"/>
        <v>962054</v>
      </c>
      <c r="K66" s="9">
        <f aca="true" t="shared" si="21" ref="K66:K81">F66</f>
        <v>1984</v>
      </c>
      <c r="L66" s="1">
        <f t="shared" si="19"/>
        <v>1.3583606050347112</v>
      </c>
      <c r="M66" s="1">
        <f t="shared" si="19"/>
        <v>19.928258270227182</v>
      </c>
      <c r="N66" s="1">
        <f t="shared" si="19"/>
        <v>1.4552197693684554</v>
      </c>
    </row>
    <row r="67" spans="1:14" ht="12.75">
      <c r="A67" s="9">
        <v>1985</v>
      </c>
      <c r="B67">
        <v>28</v>
      </c>
      <c r="C67">
        <v>0</v>
      </c>
      <c r="D67">
        <v>28</v>
      </c>
      <c r="F67" s="9">
        <f t="shared" si="20"/>
        <v>1985</v>
      </c>
      <c r="G67" s="1">
        <f t="shared" si="20"/>
        <v>975405</v>
      </c>
      <c r="H67" s="1">
        <f t="shared" si="20"/>
        <v>5334</v>
      </c>
      <c r="I67" s="1">
        <f t="shared" si="20"/>
        <v>980739</v>
      </c>
      <c r="K67" s="9">
        <f t="shared" si="21"/>
        <v>1985</v>
      </c>
      <c r="L67" s="1">
        <f t="shared" si="19"/>
        <v>2.8706024676929074</v>
      </c>
      <c r="M67" s="1">
        <f t="shared" si="19"/>
        <v>0</v>
      </c>
      <c r="N67" s="1">
        <f t="shared" si="19"/>
        <v>2.8549899616513668</v>
      </c>
    </row>
    <row r="68" spans="1:14" ht="12.75">
      <c r="A68" s="9">
        <v>1986</v>
      </c>
      <c r="B68">
        <v>39</v>
      </c>
      <c r="C68">
        <v>3</v>
      </c>
      <c r="D68">
        <v>42</v>
      </c>
      <c r="F68" s="9">
        <f t="shared" si="20"/>
        <v>1986</v>
      </c>
      <c r="G68" s="1">
        <f t="shared" si="20"/>
        <v>1002029</v>
      </c>
      <c r="H68" s="1">
        <f t="shared" si="20"/>
        <v>5648</v>
      </c>
      <c r="I68" s="1">
        <f t="shared" si="20"/>
        <v>1007677</v>
      </c>
      <c r="K68" s="9">
        <f t="shared" si="21"/>
        <v>1986</v>
      </c>
      <c r="L68" s="1">
        <f t="shared" si="19"/>
        <v>3.89210292316889</v>
      </c>
      <c r="M68" s="1">
        <f t="shared" si="19"/>
        <v>53.116147308781876</v>
      </c>
      <c r="N68" s="1">
        <f t="shared" si="19"/>
        <v>4.168002246751687</v>
      </c>
    </row>
    <row r="69" spans="1:14" ht="12.75">
      <c r="A69" s="9">
        <v>1987</v>
      </c>
      <c r="B69">
        <v>47</v>
      </c>
      <c r="C69">
        <v>1</v>
      </c>
      <c r="D69">
        <v>48</v>
      </c>
      <c r="F69" s="9">
        <f t="shared" si="20"/>
        <v>1987</v>
      </c>
      <c r="G69" s="1">
        <f t="shared" si="20"/>
        <v>1029502</v>
      </c>
      <c r="H69" s="1">
        <f t="shared" si="20"/>
        <v>5981</v>
      </c>
      <c r="I69" s="1">
        <f t="shared" si="20"/>
        <v>1035483</v>
      </c>
      <c r="K69" s="9">
        <f t="shared" si="21"/>
        <v>1987</v>
      </c>
      <c r="L69" s="1">
        <f aca="true" t="shared" si="22" ref="L69:L81">(B69/G69)*100000</f>
        <v>4.565314103323743</v>
      </c>
      <c r="M69" s="1">
        <f aca="true" t="shared" si="23" ref="M69:M81">(C69/H69)*100000</f>
        <v>16.719612104999165</v>
      </c>
      <c r="N69" s="1">
        <f aca="true" t="shared" si="24" ref="N69:N81">(D69/I69)*100000</f>
        <v>4.635517917725351</v>
      </c>
    </row>
    <row r="70" spans="1:14" ht="12.75">
      <c r="A70" s="9">
        <v>1988</v>
      </c>
      <c r="B70">
        <v>68</v>
      </c>
      <c r="C70">
        <v>5</v>
      </c>
      <c r="D70">
        <v>73</v>
      </c>
      <c r="F70" s="9">
        <f t="shared" si="20"/>
        <v>1988</v>
      </c>
      <c r="G70" s="1">
        <f t="shared" si="20"/>
        <v>1056018</v>
      </c>
      <c r="H70" s="1">
        <f t="shared" si="20"/>
        <v>6282</v>
      </c>
      <c r="I70" s="1">
        <f t="shared" si="20"/>
        <v>1062300</v>
      </c>
      <c r="K70" s="9">
        <f t="shared" si="21"/>
        <v>1988</v>
      </c>
      <c r="L70" s="1">
        <f t="shared" si="22"/>
        <v>6.439284178868164</v>
      </c>
      <c r="M70" s="1">
        <f t="shared" si="23"/>
        <v>79.5924864692773</v>
      </c>
      <c r="N70" s="1">
        <f t="shared" si="24"/>
        <v>6.871881765979478</v>
      </c>
    </row>
    <row r="71" spans="1:14" ht="12.75">
      <c r="A71" s="9">
        <v>1989</v>
      </c>
      <c r="B71">
        <v>87</v>
      </c>
      <c r="C71">
        <v>9</v>
      </c>
      <c r="D71">
        <v>96</v>
      </c>
      <c r="F71" s="9">
        <f t="shared" si="20"/>
        <v>1989</v>
      </c>
      <c r="G71" s="1">
        <f t="shared" si="20"/>
        <v>1076205</v>
      </c>
      <c r="H71" s="1">
        <f t="shared" si="20"/>
        <v>6599</v>
      </c>
      <c r="I71" s="1">
        <f t="shared" si="20"/>
        <v>1082804</v>
      </c>
      <c r="K71" s="9">
        <f t="shared" si="21"/>
        <v>1989</v>
      </c>
      <c r="L71" s="1">
        <f t="shared" si="22"/>
        <v>8.083961698746986</v>
      </c>
      <c r="M71" s="1">
        <f t="shared" si="23"/>
        <v>136.38430065161387</v>
      </c>
      <c r="N71" s="1">
        <f t="shared" si="24"/>
        <v>8.865870462244322</v>
      </c>
    </row>
    <row r="72" spans="1:14" ht="12.75">
      <c r="A72" s="9">
        <v>1990</v>
      </c>
      <c r="B72">
        <v>61</v>
      </c>
      <c r="C72">
        <v>8</v>
      </c>
      <c r="D72">
        <v>69</v>
      </c>
      <c r="F72" s="9">
        <f t="shared" si="20"/>
        <v>1990</v>
      </c>
      <c r="G72" s="1">
        <f t="shared" si="20"/>
        <v>1082272</v>
      </c>
      <c r="H72" s="1">
        <f t="shared" si="20"/>
        <v>6783</v>
      </c>
      <c r="I72" s="1">
        <f t="shared" si="20"/>
        <v>1089055</v>
      </c>
      <c r="K72" s="9">
        <f t="shared" si="21"/>
        <v>1990</v>
      </c>
      <c r="L72" s="1">
        <f t="shared" si="22"/>
        <v>5.636291061766358</v>
      </c>
      <c r="M72" s="1">
        <f t="shared" si="23"/>
        <v>117.94191360754829</v>
      </c>
      <c r="N72" s="1">
        <f t="shared" si="24"/>
        <v>6.335768165978761</v>
      </c>
    </row>
    <row r="73" spans="1:14" ht="12.75">
      <c r="A73" s="9">
        <v>1991</v>
      </c>
      <c r="B73">
        <v>82</v>
      </c>
      <c r="C73">
        <v>7</v>
      </c>
      <c r="D73">
        <v>89</v>
      </c>
      <c r="F73" s="9">
        <f t="shared" si="20"/>
        <v>1991</v>
      </c>
      <c r="G73" s="1">
        <f t="shared" si="20"/>
        <v>1077996</v>
      </c>
      <c r="H73" s="1">
        <f t="shared" si="20"/>
        <v>6061</v>
      </c>
      <c r="I73" s="1">
        <f t="shared" si="20"/>
        <v>1084057</v>
      </c>
      <c r="K73" s="9">
        <f t="shared" si="21"/>
        <v>1991</v>
      </c>
      <c r="L73" s="1">
        <f t="shared" si="22"/>
        <v>7.606707260509315</v>
      </c>
      <c r="M73" s="1">
        <f t="shared" si="23"/>
        <v>115.49249298795579</v>
      </c>
      <c r="N73" s="1">
        <f t="shared" si="24"/>
        <v>8.209900401916135</v>
      </c>
    </row>
    <row r="74" spans="1:14" ht="12.75">
      <c r="A74" s="9">
        <v>1992</v>
      </c>
      <c r="B74">
        <v>99</v>
      </c>
      <c r="C74">
        <v>3</v>
      </c>
      <c r="D74">
        <v>102</v>
      </c>
      <c r="F74" s="9">
        <f t="shared" si="20"/>
        <v>1992</v>
      </c>
      <c r="G74" s="1">
        <f t="shared" si="20"/>
        <v>1082659</v>
      </c>
      <c r="H74" s="1">
        <f t="shared" si="20"/>
        <v>6137</v>
      </c>
      <c r="I74" s="1">
        <f t="shared" si="20"/>
        <v>1088796</v>
      </c>
      <c r="K74" s="9">
        <f t="shared" si="21"/>
        <v>1992</v>
      </c>
      <c r="L74" s="1">
        <f t="shared" si="22"/>
        <v>9.144153422268692</v>
      </c>
      <c r="M74" s="1">
        <f t="shared" si="23"/>
        <v>48.88381945576015</v>
      </c>
      <c r="N74" s="1">
        <f t="shared" si="24"/>
        <v>9.368146098993751</v>
      </c>
    </row>
    <row r="75" spans="1:14" ht="12.75">
      <c r="A75" s="9">
        <v>1993</v>
      </c>
      <c r="B75">
        <v>107</v>
      </c>
      <c r="C75">
        <v>13</v>
      </c>
      <c r="D75">
        <v>120</v>
      </c>
      <c r="F75" s="9">
        <f t="shared" si="20"/>
        <v>1993</v>
      </c>
      <c r="G75" s="1">
        <f t="shared" si="20"/>
        <v>1090195</v>
      </c>
      <c r="H75" s="1">
        <f t="shared" si="20"/>
        <v>6167</v>
      </c>
      <c r="I75" s="1">
        <f t="shared" si="20"/>
        <v>1096362</v>
      </c>
      <c r="K75" s="9">
        <f t="shared" si="21"/>
        <v>1993</v>
      </c>
      <c r="L75" s="1">
        <f t="shared" si="22"/>
        <v>9.814757910282106</v>
      </c>
      <c r="M75" s="1">
        <f t="shared" si="23"/>
        <v>210.79941624777038</v>
      </c>
      <c r="N75" s="1">
        <f t="shared" si="24"/>
        <v>10.94528996809448</v>
      </c>
    </row>
    <row r="76" spans="1:14" ht="12.75">
      <c r="A76" s="9">
        <v>1994</v>
      </c>
      <c r="B76">
        <v>131</v>
      </c>
      <c r="C76">
        <v>11</v>
      </c>
      <c r="D76">
        <v>142</v>
      </c>
      <c r="F76" s="9">
        <f t="shared" si="20"/>
        <v>1994</v>
      </c>
      <c r="G76" s="1">
        <f t="shared" si="20"/>
        <v>1099649</v>
      </c>
      <c r="H76" s="1">
        <f t="shared" si="20"/>
        <v>6543</v>
      </c>
      <c r="I76" s="1">
        <f t="shared" si="20"/>
        <v>1106192</v>
      </c>
      <c r="K76" s="9">
        <f t="shared" si="21"/>
        <v>1994</v>
      </c>
      <c r="L76" s="1">
        <f t="shared" si="22"/>
        <v>11.912892204694407</v>
      </c>
      <c r="M76" s="1">
        <f t="shared" si="23"/>
        <v>168.118600030567</v>
      </c>
      <c r="N76" s="1">
        <f t="shared" si="24"/>
        <v>12.836831219173526</v>
      </c>
    </row>
    <row r="77" spans="1:14" ht="12.75">
      <c r="A77" s="9">
        <v>1995</v>
      </c>
      <c r="B77">
        <v>96</v>
      </c>
      <c r="C77">
        <v>9</v>
      </c>
      <c r="D77">
        <v>105</v>
      </c>
      <c r="F77" s="9">
        <f t="shared" si="20"/>
        <v>1995</v>
      </c>
      <c r="G77" s="1">
        <f t="shared" si="20"/>
        <v>1110546</v>
      </c>
      <c r="H77" s="1">
        <f t="shared" si="20"/>
        <v>6665</v>
      </c>
      <c r="I77" s="1">
        <f t="shared" si="20"/>
        <v>1117211</v>
      </c>
      <c r="K77" s="9">
        <f t="shared" si="21"/>
        <v>1995</v>
      </c>
      <c r="L77" s="1">
        <f t="shared" si="22"/>
        <v>8.644396540080285</v>
      </c>
      <c r="M77" s="1">
        <f t="shared" si="23"/>
        <v>135.0337584396099</v>
      </c>
      <c r="N77" s="1">
        <f t="shared" si="24"/>
        <v>9.39840370350811</v>
      </c>
    </row>
    <row r="78" spans="1:14" ht="12.75">
      <c r="A78" s="9">
        <v>1996</v>
      </c>
      <c r="B78">
        <v>75</v>
      </c>
      <c r="C78">
        <v>9</v>
      </c>
      <c r="D78">
        <v>84</v>
      </c>
      <c r="F78" s="9">
        <f t="shared" si="20"/>
        <v>1996</v>
      </c>
      <c r="G78" s="1">
        <f t="shared" si="20"/>
        <v>1123245</v>
      </c>
      <c r="H78" s="1">
        <f t="shared" si="20"/>
        <v>7068</v>
      </c>
      <c r="I78" s="1">
        <f t="shared" si="20"/>
        <v>1130313</v>
      </c>
      <c r="K78" s="9">
        <f t="shared" si="21"/>
        <v>1996</v>
      </c>
      <c r="L78" s="1">
        <f t="shared" si="22"/>
        <v>6.677082916015651</v>
      </c>
      <c r="M78" s="1">
        <f t="shared" si="23"/>
        <v>127.3344651952462</v>
      </c>
      <c r="N78" s="1">
        <f t="shared" si="24"/>
        <v>7.431569839504633</v>
      </c>
    </row>
    <row r="79" spans="1:14" ht="12.75">
      <c r="A79" s="9">
        <v>1997</v>
      </c>
      <c r="B79">
        <v>88</v>
      </c>
      <c r="C79">
        <v>13</v>
      </c>
      <c r="D79">
        <v>101</v>
      </c>
      <c r="F79" s="9">
        <f t="shared" si="20"/>
        <v>1997</v>
      </c>
      <c r="G79" s="1">
        <f t="shared" si="20"/>
        <v>1133915</v>
      </c>
      <c r="H79" s="1">
        <f t="shared" si="20"/>
        <v>7233</v>
      </c>
      <c r="I79" s="1">
        <f t="shared" si="20"/>
        <v>1141148</v>
      </c>
      <c r="K79" s="9">
        <f t="shared" si="21"/>
        <v>1997</v>
      </c>
      <c r="L79" s="1">
        <f t="shared" si="22"/>
        <v>7.7607228055012945</v>
      </c>
      <c r="M79" s="1">
        <f t="shared" si="23"/>
        <v>179.73178487487903</v>
      </c>
      <c r="N79" s="1">
        <f t="shared" si="24"/>
        <v>8.850736276100909</v>
      </c>
    </row>
    <row r="80" spans="1:14" ht="12.75">
      <c r="A80" s="9">
        <v>1998</v>
      </c>
      <c r="B80">
        <v>86</v>
      </c>
      <c r="C80">
        <v>8</v>
      </c>
      <c r="D80">
        <v>94</v>
      </c>
      <c r="F80" s="9">
        <f t="shared" si="20"/>
        <v>1998</v>
      </c>
      <c r="G80" s="1">
        <f t="shared" si="20"/>
        <v>1144611</v>
      </c>
      <c r="H80" s="1">
        <f t="shared" si="20"/>
        <v>7256</v>
      </c>
      <c r="I80" s="1">
        <f t="shared" si="20"/>
        <v>1151867</v>
      </c>
      <c r="K80" s="9">
        <f t="shared" si="21"/>
        <v>1998</v>
      </c>
      <c r="L80" s="1">
        <f t="shared" si="22"/>
        <v>7.513469641651181</v>
      </c>
      <c r="M80" s="1">
        <f t="shared" si="23"/>
        <v>110.25358324145535</v>
      </c>
      <c r="N80" s="1">
        <f t="shared" si="24"/>
        <v>8.16066438225941</v>
      </c>
    </row>
    <row r="81" spans="1:14" ht="12.75">
      <c r="A81" s="9">
        <v>1999</v>
      </c>
      <c r="B81">
        <v>110</v>
      </c>
      <c r="C81">
        <v>15</v>
      </c>
      <c r="D81">
        <v>125</v>
      </c>
      <c r="F81" s="9">
        <f t="shared" si="20"/>
        <v>1999</v>
      </c>
      <c r="G81" s="1">
        <f t="shared" si="20"/>
        <v>1156781</v>
      </c>
      <c r="H81" s="1">
        <f t="shared" si="20"/>
        <v>7708</v>
      </c>
      <c r="I81" s="1">
        <f t="shared" si="20"/>
        <v>1164489</v>
      </c>
      <c r="K81" s="9">
        <f t="shared" si="21"/>
        <v>1999</v>
      </c>
      <c r="L81" s="1">
        <f t="shared" si="22"/>
        <v>9.509146502233353</v>
      </c>
      <c r="M81" s="1">
        <f t="shared" si="23"/>
        <v>194.60300985988584</v>
      </c>
      <c r="N81" s="1">
        <f t="shared" si="24"/>
        <v>10.734322093209984</v>
      </c>
    </row>
    <row r="83" spans="1:14" ht="27" customHeight="1">
      <c r="A83" s="31" t="str">
        <f>CONCATENATE("New Admissions for Other / Unknown Offenses, BW Only: ",$A$1)</f>
        <v>New Admissions for Other / Unknown Offenses, BW Only: NEW HAMPSHIRE</v>
      </c>
      <c r="B83" s="31"/>
      <c r="C83" s="31"/>
      <c r="D83" s="31"/>
      <c r="F83" s="31" t="str">
        <f>CONCATENATE("Total Population, BW Only: ",$A$1)</f>
        <v>Total Population, BW Only: NEW HAMPSHIRE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NEW HAMPSHIRE</v>
      </c>
      <c r="L83" s="31"/>
      <c r="M83" s="31"/>
      <c r="N83" s="31"/>
    </row>
    <row r="84" spans="1:14" ht="12.75">
      <c r="A84" s="24" t="s">
        <v>105</v>
      </c>
      <c r="B84" s="25" t="s">
        <v>91</v>
      </c>
      <c r="C84" s="25" t="s">
        <v>92</v>
      </c>
      <c r="D84" s="25" t="s">
        <v>93</v>
      </c>
      <c r="F84" s="24" t="s">
        <v>105</v>
      </c>
      <c r="G84" s="25" t="s">
        <v>91</v>
      </c>
      <c r="H84" s="25" t="s">
        <v>92</v>
      </c>
      <c r="I84" s="25" t="s">
        <v>93</v>
      </c>
      <c r="K84" s="24" t="s">
        <v>105</v>
      </c>
      <c r="L84" s="25" t="s">
        <v>91</v>
      </c>
      <c r="M84" s="25" t="s">
        <v>92</v>
      </c>
      <c r="N84" s="25" t="s">
        <v>93</v>
      </c>
    </row>
    <row r="85" spans="1:14" ht="12.75">
      <c r="A85" s="9">
        <v>1983</v>
      </c>
      <c r="B85">
        <v>14</v>
      </c>
      <c r="C85">
        <v>0</v>
      </c>
      <c r="D85">
        <v>14</v>
      </c>
      <c r="F85" s="9">
        <f aca="true" t="shared" si="25" ref="F85:I99">F4</f>
        <v>1983</v>
      </c>
      <c r="G85" s="1">
        <f t="shared" si="25"/>
        <v>939719</v>
      </c>
      <c r="H85" s="1">
        <f t="shared" si="25"/>
        <v>4738</v>
      </c>
      <c r="I85" s="1">
        <f t="shared" si="25"/>
        <v>944457</v>
      </c>
      <c r="K85" s="9">
        <f>F85</f>
        <v>1983</v>
      </c>
      <c r="L85" s="1">
        <f aca="true" t="shared" si="26" ref="L85:N88">(B85/G85)*100000</f>
        <v>1.4898070593443358</v>
      </c>
      <c r="M85" s="1">
        <f t="shared" si="26"/>
        <v>0</v>
      </c>
      <c r="N85" s="1">
        <f t="shared" si="26"/>
        <v>1.482333234864054</v>
      </c>
    </row>
    <row r="86" spans="1:14" ht="12.75">
      <c r="A86" s="9">
        <v>1984</v>
      </c>
      <c r="B86">
        <v>24</v>
      </c>
      <c r="C86">
        <v>0</v>
      </c>
      <c r="D86">
        <v>24</v>
      </c>
      <c r="F86" s="9">
        <f t="shared" si="25"/>
        <v>1984</v>
      </c>
      <c r="G86" s="1">
        <f t="shared" si="25"/>
        <v>957036</v>
      </c>
      <c r="H86" s="1">
        <f t="shared" si="25"/>
        <v>5018</v>
      </c>
      <c r="I86" s="1">
        <f t="shared" si="25"/>
        <v>962054</v>
      </c>
      <c r="K86" s="9">
        <f aca="true" t="shared" si="27" ref="K86:K101">F86</f>
        <v>1984</v>
      </c>
      <c r="L86" s="1">
        <f t="shared" si="26"/>
        <v>2.507742655448698</v>
      </c>
      <c r="M86" s="1">
        <f t="shared" si="26"/>
        <v>0</v>
      </c>
      <c r="N86" s="1">
        <f t="shared" si="26"/>
        <v>2.494662461774495</v>
      </c>
    </row>
    <row r="87" spans="1:14" ht="12.75">
      <c r="A87" s="9">
        <v>1985</v>
      </c>
      <c r="B87">
        <v>37</v>
      </c>
      <c r="C87">
        <v>1</v>
      </c>
      <c r="D87">
        <v>38</v>
      </c>
      <c r="F87" s="9">
        <f t="shared" si="25"/>
        <v>1985</v>
      </c>
      <c r="G87" s="1">
        <f t="shared" si="25"/>
        <v>975405</v>
      </c>
      <c r="H87" s="1">
        <f t="shared" si="25"/>
        <v>5334</v>
      </c>
      <c r="I87" s="1">
        <f t="shared" si="25"/>
        <v>980739</v>
      </c>
      <c r="K87" s="9">
        <f t="shared" si="27"/>
        <v>1985</v>
      </c>
      <c r="L87" s="1">
        <f t="shared" si="26"/>
        <v>3.7932961180227696</v>
      </c>
      <c r="M87" s="1">
        <f t="shared" si="26"/>
        <v>18.747656542932134</v>
      </c>
      <c r="N87" s="1">
        <f t="shared" si="26"/>
        <v>3.8746292336697126</v>
      </c>
    </row>
    <row r="88" spans="1:14" ht="12.75">
      <c r="A88" s="9">
        <v>1986</v>
      </c>
      <c r="B88">
        <v>33</v>
      </c>
      <c r="C88">
        <v>1</v>
      </c>
      <c r="D88">
        <v>34</v>
      </c>
      <c r="F88" s="9">
        <f t="shared" si="25"/>
        <v>1986</v>
      </c>
      <c r="G88" s="1">
        <f t="shared" si="25"/>
        <v>1002029</v>
      </c>
      <c r="H88" s="1">
        <f t="shared" si="25"/>
        <v>5648</v>
      </c>
      <c r="I88" s="1">
        <f t="shared" si="25"/>
        <v>1007677</v>
      </c>
      <c r="K88" s="9">
        <f t="shared" si="27"/>
        <v>1986</v>
      </c>
      <c r="L88" s="1">
        <f t="shared" si="26"/>
        <v>3.293317858065984</v>
      </c>
      <c r="M88" s="1">
        <f t="shared" si="26"/>
        <v>17.705382436260624</v>
      </c>
      <c r="N88" s="1">
        <f t="shared" si="26"/>
        <v>3.374097056894223</v>
      </c>
    </row>
    <row r="89" spans="1:14" ht="12.75">
      <c r="A89" s="9">
        <v>1987</v>
      </c>
      <c r="B89">
        <v>34</v>
      </c>
      <c r="C89">
        <v>0</v>
      </c>
      <c r="D89">
        <v>34</v>
      </c>
      <c r="F89" s="9">
        <f t="shared" si="25"/>
        <v>1987</v>
      </c>
      <c r="G89" s="1">
        <f t="shared" si="25"/>
        <v>1029502</v>
      </c>
      <c r="H89" s="1">
        <f t="shared" si="25"/>
        <v>5981</v>
      </c>
      <c r="I89" s="1">
        <f t="shared" si="25"/>
        <v>1035483</v>
      </c>
      <c r="K89" s="9">
        <f t="shared" si="27"/>
        <v>1987</v>
      </c>
      <c r="L89" s="1">
        <f aca="true" t="shared" si="28" ref="L89:L101">(B89/G89)*100000</f>
        <v>3.3025676492129206</v>
      </c>
      <c r="M89" s="1">
        <f aca="true" t="shared" si="29" ref="M89:M101">(C89/H89)*100000</f>
        <v>0</v>
      </c>
      <c r="N89" s="1">
        <f aca="true" t="shared" si="30" ref="N89:N101">(D89/I89)*100000</f>
        <v>3.283491858388791</v>
      </c>
    </row>
    <row r="90" spans="1:14" ht="12.75">
      <c r="A90" s="9">
        <v>1988</v>
      </c>
      <c r="B90">
        <v>49</v>
      </c>
      <c r="C90">
        <v>0</v>
      </c>
      <c r="D90">
        <v>49</v>
      </c>
      <c r="F90" s="9">
        <f t="shared" si="25"/>
        <v>1988</v>
      </c>
      <c r="G90" s="1">
        <f t="shared" si="25"/>
        <v>1056018</v>
      </c>
      <c r="H90" s="1">
        <f t="shared" si="25"/>
        <v>6282</v>
      </c>
      <c r="I90" s="1">
        <f t="shared" si="25"/>
        <v>1062300</v>
      </c>
      <c r="K90" s="9">
        <f t="shared" si="27"/>
        <v>1988</v>
      </c>
      <c r="L90" s="1">
        <f t="shared" si="28"/>
        <v>4.6400724230079415</v>
      </c>
      <c r="M90" s="1">
        <f t="shared" si="29"/>
        <v>0</v>
      </c>
      <c r="N90" s="1">
        <f t="shared" si="30"/>
        <v>4.612632966205403</v>
      </c>
    </row>
    <row r="91" spans="1:14" ht="12.75">
      <c r="A91" s="9">
        <v>1989</v>
      </c>
      <c r="B91">
        <v>68</v>
      </c>
      <c r="C91">
        <v>3</v>
      </c>
      <c r="D91">
        <v>71</v>
      </c>
      <c r="F91" s="9">
        <f t="shared" si="25"/>
        <v>1989</v>
      </c>
      <c r="G91" s="1">
        <f t="shared" si="25"/>
        <v>1076205</v>
      </c>
      <c r="H91" s="1">
        <f t="shared" si="25"/>
        <v>6599</v>
      </c>
      <c r="I91" s="1">
        <f t="shared" si="25"/>
        <v>1082804</v>
      </c>
      <c r="K91" s="9">
        <f t="shared" si="27"/>
        <v>1989</v>
      </c>
      <c r="L91" s="1">
        <f t="shared" si="28"/>
        <v>6.318498799020633</v>
      </c>
      <c r="M91" s="1">
        <f t="shared" si="29"/>
        <v>45.46143355053796</v>
      </c>
      <c r="N91" s="1">
        <f t="shared" si="30"/>
        <v>6.557050029368195</v>
      </c>
    </row>
    <row r="92" spans="1:14" ht="12.75">
      <c r="A92" s="9">
        <v>1990</v>
      </c>
      <c r="B92">
        <v>74</v>
      </c>
      <c r="C92">
        <v>2</v>
      </c>
      <c r="D92">
        <v>76</v>
      </c>
      <c r="F92" s="9">
        <f t="shared" si="25"/>
        <v>1990</v>
      </c>
      <c r="G92" s="1">
        <f t="shared" si="25"/>
        <v>1082272</v>
      </c>
      <c r="H92" s="1">
        <f t="shared" si="25"/>
        <v>6783</v>
      </c>
      <c r="I92" s="1">
        <f t="shared" si="25"/>
        <v>1089055</v>
      </c>
      <c r="K92" s="9">
        <f t="shared" si="27"/>
        <v>1990</v>
      </c>
      <c r="L92" s="1">
        <f t="shared" si="28"/>
        <v>6.837467845421484</v>
      </c>
      <c r="M92" s="1">
        <f t="shared" si="29"/>
        <v>29.48547840188707</v>
      </c>
      <c r="N92" s="1">
        <f t="shared" si="30"/>
        <v>6.978527255280954</v>
      </c>
    </row>
    <row r="93" spans="1:14" ht="12.75">
      <c r="A93" s="9">
        <v>1991</v>
      </c>
      <c r="B93">
        <v>88</v>
      </c>
      <c r="C93">
        <v>4</v>
      </c>
      <c r="D93">
        <v>92</v>
      </c>
      <c r="F93" s="9">
        <f t="shared" si="25"/>
        <v>1991</v>
      </c>
      <c r="G93" s="1">
        <f t="shared" si="25"/>
        <v>1077996</v>
      </c>
      <c r="H93" s="1">
        <f t="shared" si="25"/>
        <v>6061</v>
      </c>
      <c r="I93" s="1">
        <f t="shared" si="25"/>
        <v>1084057</v>
      </c>
      <c r="K93" s="9">
        <f t="shared" si="27"/>
        <v>1991</v>
      </c>
      <c r="L93" s="1">
        <f t="shared" si="28"/>
        <v>8.163295596644144</v>
      </c>
      <c r="M93" s="1">
        <f t="shared" si="29"/>
        <v>65.99571027883188</v>
      </c>
      <c r="N93" s="1">
        <f t="shared" si="30"/>
        <v>8.486638617711062</v>
      </c>
    </row>
    <row r="94" spans="1:14" ht="12.75">
      <c r="A94" s="9">
        <v>1992</v>
      </c>
      <c r="B94">
        <v>82</v>
      </c>
      <c r="C94">
        <v>0</v>
      </c>
      <c r="D94">
        <v>82</v>
      </c>
      <c r="F94" s="9">
        <f t="shared" si="25"/>
        <v>1992</v>
      </c>
      <c r="G94" s="1">
        <f t="shared" si="25"/>
        <v>1082659</v>
      </c>
      <c r="H94" s="1">
        <f t="shared" si="25"/>
        <v>6137</v>
      </c>
      <c r="I94" s="1">
        <f t="shared" si="25"/>
        <v>1088796</v>
      </c>
      <c r="K94" s="9">
        <f t="shared" si="27"/>
        <v>1992</v>
      </c>
      <c r="L94" s="1">
        <f t="shared" si="28"/>
        <v>7.573945258848816</v>
      </c>
      <c r="M94" s="1">
        <f t="shared" si="29"/>
        <v>0</v>
      </c>
      <c r="N94" s="1">
        <f t="shared" si="30"/>
        <v>7.531254707034192</v>
      </c>
    </row>
    <row r="95" spans="1:14" ht="12.75">
      <c r="A95" s="9">
        <v>1993</v>
      </c>
      <c r="B95">
        <v>90</v>
      </c>
      <c r="C95">
        <v>3</v>
      </c>
      <c r="D95">
        <v>93</v>
      </c>
      <c r="F95" s="9">
        <f t="shared" si="25"/>
        <v>1993</v>
      </c>
      <c r="G95" s="1">
        <f t="shared" si="25"/>
        <v>1090195</v>
      </c>
      <c r="H95" s="1">
        <f t="shared" si="25"/>
        <v>6167</v>
      </c>
      <c r="I95" s="1">
        <f t="shared" si="25"/>
        <v>1096362</v>
      </c>
      <c r="K95" s="9">
        <f t="shared" si="27"/>
        <v>1993</v>
      </c>
      <c r="L95" s="1">
        <f t="shared" si="28"/>
        <v>8.255403849769996</v>
      </c>
      <c r="M95" s="1">
        <f t="shared" si="29"/>
        <v>48.64601913410086</v>
      </c>
      <c r="N95" s="1">
        <f t="shared" si="30"/>
        <v>8.482599725273221</v>
      </c>
    </row>
    <row r="96" spans="1:14" ht="12.75">
      <c r="A96" s="9">
        <v>1994</v>
      </c>
      <c r="B96">
        <v>140</v>
      </c>
      <c r="C96">
        <v>2</v>
      </c>
      <c r="D96">
        <v>142</v>
      </c>
      <c r="F96" s="9">
        <f t="shared" si="25"/>
        <v>1994</v>
      </c>
      <c r="G96" s="1">
        <f t="shared" si="25"/>
        <v>1099649</v>
      </c>
      <c r="H96" s="1">
        <f t="shared" si="25"/>
        <v>6543</v>
      </c>
      <c r="I96" s="1">
        <f t="shared" si="25"/>
        <v>1106192</v>
      </c>
      <c r="K96" s="9">
        <f t="shared" si="27"/>
        <v>1994</v>
      </c>
      <c r="L96" s="1">
        <f t="shared" si="28"/>
        <v>12.731335180589442</v>
      </c>
      <c r="M96" s="1">
        <f t="shared" si="29"/>
        <v>30.56701818737582</v>
      </c>
      <c r="N96" s="1">
        <f t="shared" si="30"/>
        <v>12.836831219173526</v>
      </c>
    </row>
    <row r="97" spans="1:14" ht="12.75">
      <c r="A97" s="9">
        <v>1995</v>
      </c>
      <c r="B97">
        <v>133</v>
      </c>
      <c r="C97">
        <v>1</v>
      </c>
      <c r="D97">
        <v>134</v>
      </c>
      <c r="F97" s="9">
        <f t="shared" si="25"/>
        <v>1995</v>
      </c>
      <c r="G97" s="1">
        <f t="shared" si="25"/>
        <v>1110546</v>
      </c>
      <c r="H97" s="1">
        <f t="shared" si="25"/>
        <v>6665</v>
      </c>
      <c r="I97" s="1">
        <f t="shared" si="25"/>
        <v>1117211</v>
      </c>
      <c r="K97" s="9">
        <f t="shared" si="27"/>
        <v>1995</v>
      </c>
      <c r="L97" s="1">
        <f t="shared" si="28"/>
        <v>11.976091039902894</v>
      </c>
      <c r="M97" s="1">
        <f t="shared" si="29"/>
        <v>15.003750937734434</v>
      </c>
      <c r="N97" s="1">
        <f t="shared" si="30"/>
        <v>11.994153297810351</v>
      </c>
    </row>
    <row r="98" spans="1:14" ht="12.75">
      <c r="A98" s="9">
        <v>1996</v>
      </c>
      <c r="B98">
        <v>116</v>
      </c>
      <c r="C98">
        <v>1</v>
      </c>
      <c r="D98">
        <v>117</v>
      </c>
      <c r="F98" s="9">
        <f t="shared" si="25"/>
        <v>1996</v>
      </c>
      <c r="G98" s="1">
        <f t="shared" si="25"/>
        <v>1123245</v>
      </c>
      <c r="H98" s="1">
        <f t="shared" si="25"/>
        <v>7068</v>
      </c>
      <c r="I98" s="1">
        <f t="shared" si="25"/>
        <v>1130313</v>
      </c>
      <c r="K98" s="9">
        <f t="shared" si="27"/>
        <v>1996</v>
      </c>
      <c r="L98" s="1">
        <f t="shared" si="28"/>
        <v>10.327221576770874</v>
      </c>
      <c r="M98" s="1">
        <f t="shared" si="29"/>
        <v>14.14827391058291</v>
      </c>
      <c r="N98" s="1">
        <f t="shared" si="30"/>
        <v>10.351115133595739</v>
      </c>
    </row>
    <row r="99" spans="1:14" ht="12.75">
      <c r="A99" s="9">
        <v>1997</v>
      </c>
      <c r="B99">
        <v>129</v>
      </c>
      <c r="C99">
        <v>4</v>
      </c>
      <c r="D99">
        <v>133</v>
      </c>
      <c r="F99" s="9">
        <f t="shared" si="25"/>
        <v>1997</v>
      </c>
      <c r="G99" s="1">
        <f t="shared" si="25"/>
        <v>1133915</v>
      </c>
      <c r="H99" s="1">
        <f t="shared" si="25"/>
        <v>7233</v>
      </c>
      <c r="I99" s="1">
        <f t="shared" si="25"/>
        <v>1141148</v>
      </c>
      <c r="K99" s="9">
        <f t="shared" si="27"/>
        <v>1997</v>
      </c>
      <c r="L99" s="1">
        <f t="shared" si="28"/>
        <v>11.37651411260985</v>
      </c>
      <c r="M99" s="1">
        <f t="shared" si="29"/>
        <v>55.302087653808925</v>
      </c>
      <c r="N99" s="1">
        <f t="shared" si="30"/>
        <v>11.65492994773684</v>
      </c>
    </row>
    <row r="100" spans="1:14" ht="12.75">
      <c r="A100" s="9">
        <v>1998</v>
      </c>
      <c r="B100">
        <v>106</v>
      </c>
      <c r="C100">
        <v>5</v>
      </c>
      <c r="D100">
        <v>111</v>
      </c>
      <c r="F100" s="9">
        <f aca="true" t="shared" si="31" ref="F100:I101">F19</f>
        <v>1998</v>
      </c>
      <c r="G100" s="1">
        <f t="shared" si="31"/>
        <v>1144611</v>
      </c>
      <c r="H100" s="1">
        <f t="shared" si="31"/>
        <v>7256</v>
      </c>
      <c r="I100" s="1">
        <f t="shared" si="31"/>
        <v>1151867</v>
      </c>
      <c r="K100" s="9">
        <f t="shared" si="27"/>
        <v>1998</v>
      </c>
      <c r="L100" s="1">
        <f t="shared" si="28"/>
        <v>9.26078816296541</v>
      </c>
      <c r="M100" s="1">
        <f t="shared" si="29"/>
        <v>68.90848952590959</v>
      </c>
      <c r="N100" s="1">
        <f t="shared" si="30"/>
        <v>9.636529217348878</v>
      </c>
    </row>
    <row r="101" spans="1:14" ht="12.75">
      <c r="A101" s="9">
        <v>1999</v>
      </c>
      <c r="B101">
        <v>140</v>
      </c>
      <c r="C101">
        <v>5</v>
      </c>
      <c r="D101">
        <v>145</v>
      </c>
      <c r="F101" s="9">
        <f t="shared" si="31"/>
        <v>1999</v>
      </c>
      <c r="G101" s="1">
        <f t="shared" si="31"/>
        <v>1156781</v>
      </c>
      <c r="H101" s="1">
        <f t="shared" si="31"/>
        <v>7708</v>
      </c>
      <c r="I101" s="1">
        <f t="shared" si="31"/>
        <v>1164489</v>
      </c>
      <c r="K101" s="9">
        <f t="shared" si="27"/>
        <v>1999</v>
      </c>
      <c r="L101" s="1">
        <f t="shared" si="28"/>
        <v>12.10255009375154</v>
      </c>
      <c r="M101" s="1">
        <f t="shared" si="29"/>
        <v>64.86766995329528</v>
      </c>
      <c r="N101" s="1">
        <f t="shared" si="30"/>
        <v>12.451813628123581</v>
      </c>
    </row>
    <row r="103" spans="1:14" ht="31.5" customHeight="1">
      <c r="A103" s="31" t="str">
        <f>CONCATENATE("New Admissions for All Offenses, BW Only: ",$A$1)</f>
        <v>New Admissions for All Offenses, BW Only: NEW HAMPSHIRE</v>
      </c>
      <c r="B103" s="31"/>
      <c r="C103" s="31"/>
      <c r="D103" s="31"/>
      <c r="F103" s="31" t="str">
        <f>CONCATENATE("Total Population, BW Only: ",$A$1)</f>
        <v>Total Population, BW Only: NEW HAMPSHIRE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NEW HAMPSHIRE</v>
      </c>
      <c r="L103" s="31"/>
      <c r="M103" s="31"/>
      <c r="N103" s="31"/>
    </row>
    <row r="104" spans="1:14" ht="12.75">
      <c r="A104" s="24" t="s">
        <v>105</v>
      </c>
      <c r="B104" s="25" t="s">
        <v>91</v>
      </c>
      <c r="C104" s="25" t="s">
        <v>92</v>
      </c>
      <c r="D104" s="25" t="s">
        <v>93</v>
      </c>
      <c r="F104" s="24" t="s">
        <v>105</v>
      </c>
      <c r="G104" s="25" t="s">
        <v>91</v>
      </c>
      <c r="H104" s="25" t="s">
        <v>92</v>
      </c>
      <c r="I104" s="25" t="s">
        <v>93</v>
      </c>
      <c r="K104" s="24" t="s">
        <v>105</v>
      </c>
      <c r="L104" s="25" t="s">
        <v>91</v>
      </c>
      <c r="M104" s="25" t="s">
        <v>92</v>
      </c>
      <c r="N104" s="25" t="s">
        <v>93</v>
      </c>
    </row>
    <row r="105" spans="1:14" ht="12.75">
      <c r="A105" s="9">
        <v>1983</v>
      </c>
      <c r="B105">
        <v>70</v>
      </c>
      <c r="C105">
        <v>0</v>
      </c>
      <c r="D105">
        <v>70</v>
      </c>
      <c r="E105" s="2"/>
      <c r="F105" s="9">
        <f>F4</f>
        <v>1983</v>
      </c>
      <c r="G105" s="1">
        <f>G4</f>
        <v>939719</v>
      </c>
      <c r="H105" s="1">
        <f>H4</f>
        <v>4738</v>
      </c>
      <c r="I105" s="1">
        <f>I4</f>
        <v>944457</v>
      </c>
      <c r="K105" s="9">
        <f>F105</f>
        <v>1983</v>
      </c>
      <c r="L105" s="1">
        <f aca="true" t="shared" si="32" ref="L105:N108">(B105/G105)*100000</f>
        <v>7.44903529672168</v>
      </c>
      <c r="M105" s="1">
        <f t="shared" si="32"/>
        <v>0</v>
      </c>
      <c r="N105" s="1">
        <f t="shared" si="32"/>
        <v>7.4116661743202705</v>
      </c>
    </row>
    <row r="106" spans="1:14" ht="12.75">
      <c r="A106" s="9">
        <v>1984</v>
      </c>
      <c r="B106">
        <v>175</v>
      </c>
      <c r="C106">
        <v>6</v>
      </c>
      <c r="D106">
        <v>181</v>
      </c>
      <c r="F106" s="9">
        <f aca="true" t="shared" si="33" ref="F106:I121">F5</f>
        <v>1984</v>
      </c>
      <c r="G106" s="1">
        <f t="shared" si="33"/>
        <v>957036</v>
      </c>
      <c r="H106" s="1">
        <f t="shared" si="33"/>
        <v>5018</v>
      </c>
      <c r="I106" s="1">
        <f t="shared" si="33"/>
        <v>962054</v>
      </c>
      <c r="K106" s="9">
        <f aca="true" t="shared" si="34" ref="K106:K121">F106</f>
        <v>1984</v>
      </c>
      <c r="L106" s="1">
        <f t="shared" si="32"/>
        <v>18.285623529313423</v>
      </c>
      <c r="M106" s="1">
        <f t="shared" si="32"/>
        <v>119.56954962136308</v>
      </c>
      <c r="N106" s="1">
        <f t="shared" si="32"/>
        <v>18.81391273254932</v>
      </c>
    </row>
    <row r="107" spans="1:14" ht="12.75">
      <c r="A107" s="9">
        <v>1985</v>
      </c>
      <c r="B107">
        <v>223</v>
      </c>
      <c r="C107">
        <v>6</v>
      </c>
      <c r="D107">
        <v>229</v>
      </c>
      <c r="F107" s="9">
        <f t="shared" si="33"/>
        <v>1985</v>
      </c>
      <c r="G107" s="1">
        <f t="shared" si="33"/>
        <v>975405</v>
      </c>
      <c r="H107" s="1">
        <f t="shared" si="33"/>
        <v>5334</v>
      </c>
      <c r="I107" s="1">
        <f t="shared" si="33"/>
        <v>980739</v>
      </c>
      <c r="K107" s="9">
        <f t="shared" si="34"/>
        <v>1985</v>
      </c>
      <c r="L107" s="1">
        <f t="shared" si="32"/>
        <v>22.86229822483994</v>
      </c>
      <c r="M107" s="1">
        <f t="shared" si="32"/>
        <v>112.48593925759282</v>
      </c>
      <c r="N107" s="1">
        <f t="shared" si="32"/>
        <v>23.34973932922011</v>
      </c>
    </row>
    <row r="108" spans="1:14" ht="12.75">
      <c r="A108" s="9">
        <v>1986</v>
      </c>
      <c r="B108">
        <v>258</v>
      </c>
      <c r="C108">
        <v>10</v>
      </c>
      <c r="D108">
        <v>268</v>
      </c>
      <c r="F108" s="9">
        <f t="shared" si="33"/>
        <v>1986</v>
      </c>
      <c r="G108" s="1">
        <f t="shared" si="33"/>
        <v>1002029</v>
      </c>
      <c r="H108" s="1">
        <f t="shared" si="33"/>
        <v>5648</v>
      </c>
      <c r="I108" s="1">
        <f t="shared" si="33"/>
        <v>1007677</v>
      </c>
      <c r="K108" s="9">
        <f t="shared" si="34"/>
        <v>1986</v>
      </c>
      <c r="L108" s="1">
        <f t="shared" si="32"/>
        <v>25.747757799424967</v>
      </c>
      <c r="M108" s="1">
        <f t="shared" si="32"/>
        <v>177.05382436260624</v>
      </c>
      <c r="N108" s="1">
        <f t="shared" si="32"/>
        <v>26.595823860225053</v>
      </c>
    </row>
    <row r="109" spans="1:14" ht="12.75">
      <c r="A109" s="9">
        <v>1987</v>
      </c>
      <c r="B109">
        <v>248</v>
      </c>
      <c r="C109">
        <v>7</v>
      </c>
      <c r="D109">
        <v>255</v>
      </c>
      <c r="F109" s="9">
        <f t="shared" si="33"/>
        <v>1987</v>
      </c>
      <c r="G109" s="1">
        <f t="shared" si="33"/>
        <v>1029502</v>
      </c>
      <c r="H109" s="1">
        <f t="shared" si="33"/>
        <v>5981</v>
      </c>
      <c r="I109" s="1">
        <f t="shared" si="33"/>
        <v>1035483</v>
      </c>
      <c r="K109" s="9">
        <f t="shared" si="34"/>
        <v>1987</v>
      </c>
      <c r="L109" s="1">
        <f aca="true" t="shared" si="35" ref="L109:L121">(B109/G109)*100000</f>
        <v>24.089316970729538</v>
      </c>
      <c r="M109" s="1">
        <f aca="true" t="shared" si="36" ref="M109:M121">(C109/H109)*100000</f>
        <v>117.03728473499416</v>
      </c>
      <c r="N109" s="1">
        <f aca="true" t="shared" si="37" ref="N109:N121">(D109/I109)*100000</f>
        <v>24.62618893791593</v>
      </c>
    </row>
    <row r="110" spans="1:14" ht="12.75">
      <c r="A110" s="9">
        <v>1988</v>
      </c>
      <c r="B110">
        <v>345</v>
      </c>
      <c r="C110">
        <v>11</v>
      </c>
      <c r="D110">
        <v>356</v>
      </c>
      <c r="F110" s="9">
        <f t="shared" si="33"/>
        <v>1988</v>
      </c>
      <c r="G110" s="1">
        <f t="shared" si="33"/>
        <v>1056018</v>
      </c>
      <c r="H110" s="1">
        <f t="shared" si="33"/>
        <v>6282</v>
      </c>
      <c r="I110" s="1">
        <f t="shared" si="33"/>
        <v>1062300</v>
      </c>
      <c r="K110" s="9">
        <f t="shared" si="34"/>
        <v>1988</v>
      </c>
      <c r="L110" s="1">
        <f t="shared" si="35"/>
        <v>32.669897672198765</v>
      </c>
      <c r="M110" s="1">
        <f t="shared" si="36"/>
        <v>175.10347023241007</v>
      </c>
      <c r="N110" s="1">
        <f t="shared" si="37"/>
        <v>33.512190529982114</v>
      </c>
    </row>
    <row r="111" spans="1:14" ht="12.75">
      <c r="A111" s="9">
        <v>1989</v>
      </c>
      <c r="B111">
        <v>365</v>
      </c>
      <c r="C111">
        <v>17</v>
      </c>
      <c r="D111">
        <v>382</v>
      </c>
      <c r="F111" s="9">
        <f t="shared" si="33"/>
        <v>1989</v>
      </c>
      <c r="G111" s="1">
        <f t="shared" si="33"/>
        <v>1076205</v>
      </c>
      <c r="H111" s="1">
        <f t="shared" si="33"/>
        <v>6599</v>
      </c>
      <c r="I111" s="1">
        <f t="shared" si="33"/>
        <v>1082804</v>
      </c>
      <c r="K111" s="9">
        <f t="shared" si="34"/>
        <v>1989</v>
      </c>
      <c r="L111" s="1">
        <f t="shared" si="35"/>
        <v>33.9154714947431</v>
      </c>
      <c r="M111" s="1">
        <f t="shared" si="36"/>
        <v>257.6147901197151</v>
      </c>
      <c r="N111" s="1">
        <f t="shared" si="37"/>
        <v>35.2787762143472</v>
      </c>
    </row>
    <row r="112" spans="1:14" ht="12.75">
      <c r="A112" s="9">
        <v>1990</v>
      </c>
      <c r="B112">
        <v>390</v>
      </c>
      <c r="C112">
        <v>24</v>
      </c>
      <c r="D112">
        <v>414</v>
      </c>
      <c r="F112" s="9">
        <f t="shared" si="33"/>
        <v>1990</v>
      </c>
      <c r="G112" s="1">
        <f t="shared" si="33"/>
        <v>1082272</v>
      </c>
      <c r="H112" s="1">
        <f t="shared" si="33"/>
        <v>6783</v>
      </c>
      <c r="I112" s="1">
        <f t="shared" si="33"/>
        <v>1089055</v>
      </c>
      <c r="K112" s="9">
        <f t="shared" si="34"/>
        <v>1990</v>
      </c>
      <c r="L112" s="1">
        <f t="shared" si="35"/>
        <v>36.035303509653765</v>
      </c>
      <c r="M112" s="1">
        <f t="shared" si="36"/>
        <v>353.8257408226449</v>
      </c>
      <c r="N112" s="1">
        <f t="shared" si="37"/>
        <v>38.01460899587257</v>
      </c>
    </row>
    <row r="113" spans="1:14" ht="12.75">
      <c r="A113" s="9">
        <v>1991</v>
      </c>
      <c r="B113">
        <v>481</v>
      </c>
      <c r="C113">
        <v>13</v>
      </c>
      <c r="D113">
        <v>494</v>
      </c>
      <c r="F113" s="9">
        <f t="shared" si="33"/>
        <v>1991</v>
      </c>
      <c r="G113" s="1">
        <f t="shared" si="33"/>
        <v>1077996</v>
      </c>
      <c r="H113" s="1">
        <f t="shared" si="33"/>
        <v>6061</v>
      </c>
      <c r="I113" s="1">
        <f t="shared" si="33"/>
        <v>1084057</v>
      </c>
      <c r="K113" s="9">
        <f t="shared" si="34"/>
        <v>1991</v>
      </c>
      <c r="L113" s="1">
        <f t="shared" si="35"/>
        <v>44.61983161347538</v>
      </c>
      <c r="M113" s="1">
        <f t="shared" si="36"/>
        <v>214.4860584062036</v>
      </c>
      <c r="N113" s="1">
        <f t="shared" si="37"/>
        <v>45.56955953423114</v>
      </c>
    </row>
    <row r="114" spans="1:14" ht="12.75">
      <c r="A114" s="9">
        <v>1992</v>
      </c>
      <c r="B114">
        <v>499</v>
      </c>
      <c r="C114">
        <v>9</v>
      </c>
      <c r="D114">
        <v>508</v>
      </c>
      <c r="F114" s="9">
        <f t="shared" si="33"/>
        <v>1992</v>
      </c>
      <c r="G114" s="1">
        <f t="shared" si="33"/>
        <v>1082659</v>
      </c>
      <c r="H114" s="1">
        <f t="shared" si="33"/>
        <v>6137</v>
      </c>
      <c r="I114" s="1">
        <f t="shared" si="33"/>
        <v>1088796</v>
      </c>
      <c r="K114" s="9">
        <f t="shared" si="34"/>
        <v>1992</v>
      </c>
      <c r="L114" s="1">
        <f t="shared" si="35"/>
        <v>46.09022785567755</v>
      </c>
      <c r="M114" s="1">
        <f t="shared" si="36"/>
        <v>146.6514583672804</v>
      </c>
      <c r="N114" s="1">
        <f t="shared" si="37"/>
        <v>46.6570413557728</v>
      </c>
    </row>
    <row r="115" spans="1:14" ht="12.75">
      <c r="A115" s="9">
        <v>1993</v>
      </c>
      <c r="B115">
        <v>570</v>
      </c>
      <c r="C115">
        <v>27</v>
      </c>
      <c r="D115">
        <v>597</v>
      </c>
      <c r="F115" s="9">
        <f t="shared" si="33"/>
        <v>1993</v>
      </c>
      <c r="G115" s="1">
        <f t="shared" si="33"/>
        <v>1090195</v>
      </c>
      <c r="H115" s="1">
        <f t="shared" si="33"/>
        <v>6167</v>
      </c>
      <c r="I115" s="1">
        <f t="shared" si="33"/>
        <v>1096362</v>
      </c>
      <c r="K115" s="9">
        <f t="shared" si="34"/>
        <v>1993</v>
      </c>
      <c r="L115" s="1">
        <f t="shared" si="35"/>
        <v>52.28422438187663</v>
      </c>
      <c r="M115" s="1">
        <f t="shared" si="36"/>
        <v>437.81417220690776</v>
      </c>
      <c r="N115" s="1">
        <f t="shared" si="37"/>
        <v>54.45281759127004</v>
      </c>
    </row>
    <row r="116" spans="1:14" ht="12.75">
      <c r="A116" s="9">
        <v>1994</v>
      </c>
      <c r="B116">
        <v>671</v>
      </c>
      <c r="C116">
        <v>28</v>
      </c>
      <c r="D116">
        <v>699</v>
      </c>
      <c r="F116" s="9">
        <f t="shared" si="33"/>
        <v>1994</v>
      </c>
      <c r="G116" s="1">
        <f t="shared" si="33"/>
        <v>1099649</v>
      </c>
      <c r="H116" s="1">
        <f t="shared" si="33"/>
        <v>6543</v>
      </c>
      <c r="I116" s="1">
        <f t="shared" si="33"/>
        <v>1106192</v>
      </c>
      <c r="K116" s="9">
        <f t="shared" si="34"/>
        <v>1994</v>
      </c>
      <c r="L116" s="1">
        <f t="shared" si="35"/>
        <v>61.01947075839655</v>
      </c>
      <c r="M116" s="1">
        <f t="shared" si="36"/>
        <v>427.93825462326146</v>
      </c>
      <c r="N116" s="1">
        <f t="shared" si="37"/>
        <v>63.189753677480944</v>
      </c>
    </row>
    <row r="117" spans="1:14" ht="12.75">
      <c r="A117" s="9">
        <v>1995</v>
      </c>
      <c r="B117">
        <v>572</v>
      </c>
      <c r="C117">
        <v>26</v>
      </c>
      <c r="D117">
        <v>598</v>
      </c>
      <c r="F117" s="9">
        <f t="shared" si="33"/>
        <v>1995</v>
      </c>
      <c r="G117" s="1">
        <f t="shared" si="33"/>
        <v>1110546</v>
      </c>
      <c r="H117" s="1">
        <f t="shared" si="33"/>
        <v>6665</v>
      </c>
      <c r="I117" s="1">
        <f t="shared" si="33"/>
        <v>1117211</v>
      </c>
      <c r="K117" s="9">
        <f t="shared" si="34"/>
        <v>1995</v>
      </c>
      <c r="L117" s="1">
        <f t="shared" si="35"/>
        <v>51.5061960513117</v>
      </c>
      <c r="M117" s="1">
        <f t="shared" si="36"/>
        <v>390.0975243810953</v>
      </c>
      <c r="N117" s="1">
        <f t="shared" si="37"/>
        <v>53.526146806646196</v>
      </c>
    </row>
    <row r="118" spans="1:14" ht="12.75">
      <c r="A118" s="9">
        <v>1996</v>
      </c>
      <c r="B118">
        <v>496</v>
      </c>
      <c r="C118">
        <v>16</v>
      </c>
      <c r="D118">
        <v>512</v>
      </c>
      <c r="F118" s="9">
        <f t="shared" si="33"/>
        <v>1996</v>
      </c>
      <c r="G118" s="1">
        <f t="shared" si="33"/>
        <v>1123245</v>
      </c>
      <c r="H118" s="1">
        <f t="shared" si="33"/>
        <v>7068</v>
      </c>
      <c r="I118" s="1">
        <f t="shared" si="33"/>
        <v>1130313</v>
      </c>
      <c r="K118" s="9">
        <f t="shared" si="34"/>
        <v>1996</v>
      </c>
      <c r="L118" s="1">
        <f t="shared" si="35"/>
        <v>44.15777501791683</v>
      </c>
      <c r="M118" s="1">
        <f t="shared" si="36"/>
        <v>226.37238256932656</v>
      </c>
      <c r="N118" s="1">
        <f t="shared" si="37"/>
        <v>45.297187593171095</v>
      </c>
    </row>
    <row r="119" spans="1:14" ht="12.75">
      <c r="A119" s="9">
        <v>1997</v>
      </c>
      <c r="B119">
        <v>541</v>
      </c>
      <c r="C119">
        <v>30</v>
      </c>
      <c r="D119">
        <v>571</v>
      </c>
      <c r="F119" s="9">
        <f t="shared" si="33"/>
        <v>1997</v>
      </c>
      <c r="G119" s="1">
        <f t="shared" si="33"/>
        <v>1133915</v>
      </c>
      <c r="H119" s="1">
        <f t="shared" si="33"/>
        <v>7233</v>
      </c>
      <c r="I119" s="1">
        <f t="shared" si="33"/>
        <v>1141148</v>
      </c>
      <c r="K119" s="9">
        <f t="shared" si="34"/>
        <v>1997</v>
      </c>
      <c r="L119" s="1">
        <f t="shared" si="35"/>
        <v>47.71080724745682</v>
      </c>
      <c r="M119" s="1">
        <f t="shared" si="36"/>
        <v>414.765657403567</v>
      </c>
      <c r="N119" s="1">
        <f t="shared" si="37"/>
        <v>50.03733082825366</v>
      </c>
    </row>
    <row r="120" spans="1:14" ht="12.75">
      <c r="A120" s="9">
        <v>1998</v>
      </c>
      <c r="B120">
        <v>521</v>
      </c>
      <c r="C120">
        <v>36</v>
      </c>
      <c r="D120">
        <v>557</v>
      </c>
      <c r="F120" s="9">
        <f t="shared" si="33"/>
        <v>1998</v>
      </c>
      <c r="G120" s="1">
        <f t="shared" si="33"/>
        <v>1144611</v>
      </c>
      <c r="H120" s="1">
        <f t="shared" si="33"/>
        <v>7256</v>
      </c>
      <c r="I120" s="1">
        <f t="shared" si="33"/>
        <v>1151867</v>
      </c>
      <c r="K120" s="9">
        <f t="shared" si="34"/>
        <v>1998</v>
      </c>
      <c r="L120" s="1">
        <f t="shared" si="35"/>
        <v>45.517647480235645</v>
      </c>
      <c r="M120" s="1">
        <f t="shared" si="36"/>
        <v>496.1411245865491</v>
      </c>
      <c r="N120" s="1">
        <f t="shared" si="37"/>
        <v>48.356277243813736</v>
      </c>
    </row>
    <row r="121" spans="1:14" ht="12.75">
      <c r="A121" s="9">
        <v>1999</v>
      </c>
      <c r="B121">
        <v>593</v>
      </c>
      <c r="C121">
        <v>37</v>
      </c>
      <c r="D121">
        <v>630</v>
      </c>
      <c r="F121" s="9">
        <f t="shared" si="33"/>
        <v>1999</v>
      </c>
      <c r="G121" s="1">
        <f t="shared" si="33"/>
        <v>1156781</v>
      </c>
      <c r="H121" s="1">
        <f t="shared" si="33"/>
        <v>7708</v>
      </c>
      <c r="I121" s="1">
        <f t="shared" si="33"/>
        <v>1164489</v>
      </c>
      <c r="K121" s="9">
        <f t="shared" si="34"/>
        <v>1999</v>
      </c>
      <c r="L121" s="1">
        <f t="shared" si="35"/>
        <v>51.26294432567616</v>
      </c>
      <c r="M121" s="1">
        <f t="shared" si="36"/>
        <v>480.0207576543851</v>
      </c>
      <c r="N121" s="1">
        <f t="shared" si="37"/>
        <v>54.10098334977831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G1">
      <selection activeCell="AV30" sqref="AV30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34</v>
      </c>
      <c r="B1" s="30" t="s">
        <v>83</v>
      </c>
      <c r="C1" s="30"/>
      <c r="D1" s="30"/>
      <c r="E1" s="30"/>
      <c r="F1" s="30"/>
      <c r="G1" s="30"/>
      <c r="J1" s="30" t="s">
        <v>83</v>
      </c>
      <c r="K1" s="30"/>
      <c r="L1" s="30"/>
      <c r="M1" s="30"/>
      <c r="N1" s="30"/>
      <c r="O1" s="30"/>
      <c r="R1" s="30" t="s">
        <v>83</v>
      </c>
      <c r="S1" s="30"/>
      <c r="T1" s="30"/>
      <c r="U1" s="30"/>
      <c r="V1" s="30"/>
      <c r="W1" s="30"/>
      <c r="Z1" s="30" t="s">
        <v>83</v>
      </c>
      <c r="AA1" s="30"/>
      <c r="AB1" s="30"/>
      <c r="AC1" s="30"/>
      <c r="AD1" s="30"/>
      <c r="AE1" s="30"/>
      <c r="AH1" s="30" t="s">
        <v>83</v>
      </c>
      <c r="AI1" s="30"/>
      <c r="AJ1" s="30"/>
      <c r="AK1" s="30"/>
      <c r="AL1" s="30"/>
      <c r="AM1" s="30"/>
      <c r="AP1" s="30" t="s">
        <v>83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NEW HAMPSHIRE</v>
      </c>
      <c r="C2" s="30"/>
      <c r="D2" s="30"/>
      <c r="E2" s="30"/>
      <c r="F2" s="30"/>
      <c r="G2" s="30"/>
      <c r="J2" s="30" t="str">
        <f>CONCATENATE("Black, Non-Hispanics:  ",$A$1)</f>
        <v>Black, Non-Hispanics:  NEW HAMPSHIRE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NEW HAMPSHIRE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NEW HAMPSHIRE</v>
      </c>
      <c r="AA2" s="30"/>
      <c r="AB2" s="30"/>
      <c r="AC2" s="30"/>
      <c r="AD2" s="30"/>
      <c r="AE2" s="30"/>
      <c r="AH2" s="30" t="str">
        <f>CONCATENATE("Hispanics:  ",$A$1)</f>
        <v>Hispanics:  NEW HAMPSHIRE</v>
      </c>
      <c r="AI2" s="30"/>
      <c r="AJ2" s="30"/>
      <c r="AK2" s="30"/>
      <c r="AL2" s="30"/>
      <c r="AM2" s="30"/>
      <c r="AP2" s="30" t="str">
        <f>CONCATENATE("Other Race / Not Known:  ",$A$1)</f>
        <v>Other Race / Not Known:  NEW HAMPSHIRE</v>
      </c>
      <c r="AQ2" s="30"/>
      <c r="AR2" s="30"/>
      <c r="AS2" s="30"/>
      <c r="AT2" s="30"/>
      <c r="AU2" s="30"/>
    </row>
    <row r="3" spans="1:47" ht="12.75">
      <c r="A3" s="4" t="s">
        <v>87</v>
      </c>
      <c r="B3" s="12" t="s">
        <v>80</v>
      </c>
      <c r="C3" s="12" t="s">
        <v>85</v>
      </c>
      <c r="D3" s="12" t="s">
        <v>86</v>
      </c>
      <c r="E3" s="12" t="s">
        <v>81</v>
      </c>
      <c r="F3" s="12" t="s">
        <v>84</v>
      </c>
      <c r="G3" s="12" t="s">
        <v>93</v>
      </c>
      <c r="I3" s="4" t="s">
        <v>104</v>
      </c>
      <c r="J3" s="12" t="s">
        <v>80</v>
      </c>
      <c r="K3" s="12" t="s">
        <v>85</v>
      </c>
      <c r="L3" s="12" t="s">
        <v>86</v>
      </c>
      <c r="M3" s="12" t="s">
        <v>81</v>
      </c>
      <c r="N3" s="12" t="s">
        <v>84</v>
      </c>
      <c r="O3" s="12" t="s">
        <v>93</v>
      </c>
      <c r="Q3" s="4" t="s">
        <v>104</v>
      </c>
      <c r="R3" s="12" t="s">
        <v>80</v>
      </c>
      <c r="S3" s="12" t="s">
        <v>85</v>
      </c>
      <c r="T3" s="12" t="s">
        <v>86</v>
      </c>
      <c r="U3" s="12" t="s">
        <v>81</v>
      </c>
      <c r="V3" s="12" t="s">
        <v>84</v>
      </c>
      <c r="W3" s="12" t="s">
        <v>93</v>
      </c>
      <c r="Y3" s="4" t="s">
        <v>104</v>
      </c>
      <c r="Z3" s="12" t="s">
        <v>80</v>
      </c>
      <c r="AA3" s="12" t="s">
        <v>85</v>
      </c>
      <c r="AB3" s="12" t="s">
        <v>86</v>
      </c>
      <c r="AC3" s="12" t="s">
        <v>81</v>
      </c>
      <c r="AD3" s="12" t="s">
        <v>84</v>
      </c>
      <c r="AE3" s="12" t="s">
        <v>93</v>
      </c>
      <c r="AG3" s="4" t="s">
        <v>104</v>
      </c>
      <c r="AH3" s="12" t="s">
        <v>80</v>
      </c>
      <c r="AI3" s="12" t="s">
        <v>85</v>
      </c>
      <c r="AJ3" s="12" t="s">
        <v>86</v>
      </c>
      <c r="AK3" s="12" t="s">
        <v>81</v>
      </c>
      <c r="AL3" s="12" t="s">
        <v>84</v>
      </c>
      <c r="AM3" s="12" t="s">
        <v>93</v>
      </c>
      <c r="AO3" s="4" t="s">
        <v>104</v>
      </c>
      <c r="AP3" s="12" t="s">
        <v>80</v>
      </c>
      <c r="AQ3" s="12" t="s">
        <v>85</v>
      </c>
      <c r="AR3" s="12" t="s">
        <v>86</v>
      </c>
      <c r="AS3" s="12" t="s">
        <v>81</v>
      </c>
      <c r="AT3" s="12" t="s">
        <v>84</v>
      </c>
      <c r="AU3" s="12" t="s">
        <v>93</v>
      </c>
    </row>
    <row r="4" spans="1:41" ht="12.75">
      <c r="A4" s="4">
        <v>1983</v>
      </c>
      <c r="B4">
        <v>16</v>
      </c>
      <c r="C4">
        <v>25</v>
      </c>
      <c r="D4">
        <v>7</v>
      </c>
      <c r="E4">
        <v>8</v>
      </c>
      <c r="F4">
        <v>14</v>
      </c>
      <c r="G4">
        <f>SUM(B4:F4)</f>
        <v>70</v>
      </c>
      <c r="I4" s="4">
        <v>1983</v>
      </c>
      <c r="O4">
        <f>SUM(J4:N4)</f>
        <v>0</v>
      </c>
      <c r="Q4" s="4">
        <v>1983</v>
      </c>
      <c r="W4">
        <f>SUM(R4:V4)</f>
        <v>0</v>
      </c>
      <c r="Y4" s="4">
        <v>1983</v>
      </c>
      <c r="AE4">
        <f>SUM(Z4:AD4)</f>
        <v>0</v>
      </c>
      <c r="AG4" s="4">
        <v>1983</v>
      </c>
      <c r="AJ4">
        <v>1</v>
      </c>
      <c r="AK4">
        <v>1</v>
      </c>
      <c r="AM4">
        <f>SUM(AH4:AL4)</f>
        <v>2</v>
      </c>
      <c r="AO4" s="4">
        <v>1983</v>
      </c>
    </row>
    <row r="5" spans="1:41" ht="12.75">
      <c r="A5" s="4">
        <v>1984</v>
      </c>
      <c r="B5">
        <v>59</v>
      </c>
      <c r="C5">
        <v>65</v>
      </c>
      <c r="D5">
        <v>14</v>
      </c>
      <c r="E5">
        <v>13</v>
      </c>
      <c r="F5">
        <v>24</v>
      </c>
      <c r="G5">
        <f aca="true" t="shared" si="0" ref="G5:G20">SUM(B5:F5)</f>
        <v>175</v>
      </c>
      <c r="I5" s="4">
        <v>1984</v>
      </c>
      <c r="J5">
        <v>3</v>
      </c>
      <c r="K5">
        <v>2</v>
      </c>
      <c r="M5">
        <v>1</v>
      </c>
      <c r="O5">
        <f aca="true" t="shared" si="1" ref="O5:O20">SUM(J5:N5)</f>
        <v>6</v>
      </c>
      <c r="Q5" s="4">
        <v>1984</v>
      </c>
      <c r="S5">
        <v>1</v>
      </c>
      <c r="W5">
        <f aca="true" t="shared" si="2" ref="W5:W20">SUM(R5:V5)</f>
        <v>1</v>
      </c>
      <c r="Y5" s="4">
        <v>1984</v>
      </c>
      <c r="AE5">
        <f aca="true" t="shared" si="3" ref="AE5:AE20">SUM(Z5:AD5)</f>
        <v>0</v>
      </c>
      <c r="AG5" s="4">
        <v>1984</v>
      </c>
      <c r="AH5">
        <v>1</v>
      </c>
      <c r="AM5">
        <f aca="true" t="shared" si="4" ref="AM5:AM20">SUM(AH5:AL5)</f>
        <v>1</v>
      </c>
      <c r="AO5" s="4">
        <v>1984</v>
      </c>
    </row>
    <row r="6" spans="1:41" ht="12.75">
      <c r="A6" s="4">
        <v>1985</v>
      </c>
      <c r="B6">
        <v>68</v>
      </c>
      <c r="C6">
        <v>76</v>
      </c>
      <c r="D6">
        <v>14</v>
      </c>
      <c r="E6">
        <v>28</v>
      </c>
      <c r="F6">
        <v>37</v>
      </c>
      <c r="G6">
        <f t="shared" si="0"/>
        <v>223</v>
      </c>
      <c r="I6" s="4">
        <v>1985</v>
      </c>
      <c r="J6">
        <v>2</v>
      </c>
      <c r="K6">
        <v>2</v>
      </c>
      <c r="L6">
        <v>1</v>
      </c>
      <c r="N6">
        <v>1</v>
      </c>
      <c r="O6">
        <f t="shared" si="1"/>
        <v>6</v>
      </c>
      <c r="Q6" s="4">
        <v>1985</v>
      </c>
      <c r="W6">
        <f t="shared" si="2"/>
        <v>0</v>
      </c>
      <c r="Y6" s="4">
        <v>1985</v>
      </c>
      <c r="AC6">
        <v>1</v>
      </c>
      <c r="AD6">
        <v>1</v>
      </c>
      <c r="AE6">
        <f t="shared" si="3"/>
        <v>2</v>
      </c>
      <c r="AG6" s="4">
        <v>1985</v>
      </c>
      <c r="AH6">
        <v>3</v>
      </c>
      <c r="AI6">
        <v>1</v>
      </c>
      <c r="AK6">
        <v>1</v>
      </c>
      <c r="AM6">
        <f t="shared" si="4"/>
        <v>5</v>
      </c>
      <c r="AO6" s="4">
        <v>1985</v>
      </c>
    </row>
    <row r="7" spans="1:41" ht="12.75">
      <c r="A7" s="4">
        <v>1986</v>
      </c>
      <c r="B7">
        <v>101</v>
      </c>
      <c r="C7">
        <v>73</v>
      </c>
      <c r="D7">
        <v>12</v>
      </c>
      <c r="E7">
        <v>39</v>
      </c>
      <c r="F7">
        <v>33</v>
      </c>
      <c r="G7">
        <f t="shared" si="0"/>
        <v>258</v>
      </c>
      <c r="I7" s="4">
        <v>1986</v>
      </c>
      <c r="J7">
        <v>2</v>
      </c>
      <c r="K7">
        <v>4</v>
      </c>
      <c r="M7">
        <v>3</v>
      </c>
      <c r="N7">
        <v>1</v>
      </c>
      <c r="O7">
        <f t="shared" si="1"/>
        <v>10</v>
      </c>
      <c r="Q7" s="4">
        <v>1986</v>
      </c>
      <c r="S7">
        <v>3</v>
      </c>
      <c r="W7">
        <f t="shared" si="2"/>
        <v>3</v>
      </c>
      <c r="Y7" s="4">
        <v>1986</v>
      </c>
      <c r="AA7">
        <v>1</v>
      </c>
      <c r="AE7">
        <f t="shared" si="3"/>
        <v>1</v>
      </c>
      <c r="AG7" s="4">
        <v>1986</v>
      </c>
      <c r="AH7">
        <v>1</v>
      </c>
      <c r="AK7">
        <v>6</v>
      </c>
      <c r="AM7">
        <f t="shared" si="4"/>
        <v>7</v>
      </c>
      <c r="AO7" s="4">
        <v>1986</v>
      </c>
    </row>
    <row r="8" spans="1:41" ht="12.75">
      <c r="A8" s="4">
        <v>1987</v>
      </c>
      <c r="B8">
        <v>81</v>
      </c>
      <c r="C8">
        <v>66</v>
      </c>
      <c r="D8">
        <v>20</v>
      </c>
      <c r="E8">
        <v>47</v>
      </c>
      <c r="F8">
        <v>34</v>
      </c>
      <c r="G8">
        <f t="shared" si="0"/>
        <v>248</v>
      </c>
      <c r="I8" s="4">
        <v>1987</v>
      </c>
      <c r="J8">
        <v>3</v>
      </c>
      <c r="K8">
        <v>3</v>
      </c>
      <c r="M8">
        <v>1</v>
      </c>
      <c r="O8">
        <f t="shared" si="1"/>
        <v>7</v>
      </c>
      <c r="Q8" s="4">
        <v>1987</v>
      </c>
      <c r="S8">
        <v>2</v>
      </c>
      <c r="W8">
        <f t="shared" si="2"/>
        <v>2</v>
      </c>
      <c r="Y8" s="4">
        <v>1987</v>
      </c>
      <c r="AE8">
        <f t="shared" si="3"/>
        <v>0</v>
      </c>
      <c r="AG8" s="4">
        <v>1987</v>
      </c>
      <c r="AI8">
        <v>1</v>
      </c>
      <c r="AK8">
        <v>5</v>
      </c>
      <c r="AM8">
        <f t="shared" si="4"/>
        <v>6</v>
      </c>
      <c r="AO8" s="4">
        <v>1987</v>
      </c>
    </row>
    <row r="9" spans="1:41" ht="12.75">
      <c r="A9" s="4">
        <v>1988</v>
      </c>
      <c r="B9">
        <v>105</v>
      </c>
      <c r="C9">
        <v>103</v>
      </c>
      <c r="D9">
        <v>20</v>
      </c>
      <c r="E9">
        <v>68</v>
      </c>
      <c r="F9">
        <v>49</v>
      </c>
      <c r="G9">
        <f t="shared" si="0"/>
        <v>345</v>
      </c>
      <c r="I9" s="4">
        <v>1988</v>
      </c>
      <c r="J9">
        <v>2</v>
      </c>
      <c r="K9">
        <v>2</v>
      </c>
      <c r="L9">
        <v>2</v>
      </c>
      <c r="M9">
        <v>5</v>
      </c>
      <c r="O9">
        <f t="shared" si="1"/>
        <v>11</v>
      </c>
      <c r="Q9" s="4">
        <v>1988</v>
      </c>
      <c r="S9">
        <v>3</v>
      </c>
      <c r="W9">
        <f t="shared" si="2"/>
        <v>3</v>
      </c>
      <c r="Y9" s="4">
        <v>1988</v>
      </c>
      <c r="AE9">
        <f t="shared" si="3"/>
        <v>0</v>
      </c>
      <c r="AG9" s="4">
        <v>1988</v>
      </c>
      <c r="AH9">
        <v>2</v>
      </c>
      <c r="AI9">
        <v>1</v>
      </c>
      <c r="AK9">
        <v>10</v>
      </c>
      <c r="AM9">
        <f t="shared" si="4"/>
        <v>13</v>
      </c>
      <c r="AO9" s="4">
        <v>1988</v>
      </c>
    </row>
    <row r="10" spans="1:41" ht="12.75">
      <c r="A10" s="4">
        <v>1989</v>
      </c>
      <c r="B10">
        <v>104</v>
      </c>
      <c r="C10">
        <v>79</v>
      </c>
      <c r="D10">
        <v>27</v>
      </c>
      <c r="E10">
        <v>87</v>
      </c>
      <c r="F10">
        <v>68</v>
      </c>
      <c r="G10">
        <f t="shared" si="0"/>
        <v>365</v>
      </c>
      <c r="I10" s="4">
        <v>1989</v>
      </c>
      <c r="J10">
        <v>3</v>
      </c>
      <c r="K10">
        <v>2</v>
      </c>
      <c r="M10">
        <v>9</v>
      </c>
      <c r="N10">
        <v>3</v>
      </c>
      <c r="O10">
        <f t="shared" si="1"/>
        <v>17</v>
      </c>
      <c r="Q10" s="4">
        <v>1989</v>
      </c>
      <c r="U10">
        <v>2</v>
      </c>
      <c r="W10">
        <f t="shared" si="2"/>
        <v>2</v>
      </c>
      <c r="Y10" s="4">
        <v>1989</v>
      </c>
      <c r="Z10">
        <v>1</v>
      </c>
      <c r="AA10">
        <v>1</v>
      </c>
      <c r="AE10">
        <f t="shared" si="3"/>
        <v>2</v>
      </c>
      <c r="AG10" s="4">
        <v>1989</v>
      </c>
      <c r="AH10">
        <v>4</v>
      </c>
      <c r="AI10">
        <v>2</v>
      </c>
      <c r="AK10">
        <v>18</v>
      </c>
      <c r="AM10">
        <f t="shared" si="4"/>
        <v>24</v>
      </c>
      <c r="AO10" s="4">
        <v>1989</v>
      </c>
    </row>
    <row r="11" spans="1:41" ht="12.75">
      <c r="A11" s="4">
        <v>1990</v>
      </c>
      <c r="B11">
        <v>118</v>
      </c>
      <c r="C11">
        <v>98</v>
      </c>
      <c r="D11">
        <v>39</v>
      </c>
      <c r="E11">
        <v>61</v>
      </c>
      <c r="F11">
        <v>74</v>
      </c>
      <c r="G11">
        <f t="shared" si="0"/>
        <v>390</v>
      </c>
      <c r="I11" s="4">
        <v>1990</v>
      </c>
      <c r="J11">
        <v>5</v>
      </c>
      <c r="K11">
        <v>7</v>
      </c>
      <c r="L11">
        <v>2</v>
      </c>
      <c r="M11">
        <v>8</v>
      </c>
      <c r="N11">
        <v>2</v>
      </c>
      <c r="O11">
        <f t="shared" si="1"/>
        <v>24</v>
      </c>
      <c r="Q11" s="4">
        <v>1990</v>
      </c>
      <c r="W11">
        <f t="shared" si="2"/>
        <v>0</v>
      </c>
      <c r="Y11" s="4">
        <v>1990</v>
      </c>
      <c r="AA11">
        <v>1</v>
      </c>
      <c r="AE11">
        <f t="shared" si="3"/>
        <v>1</v>
      </c>
      <c r="AG11" s="4">
        <v>1990</v>
      </c>
      <c r="AH11">
        <v>5</v>
      </c>
      <c r="AI11">
        <v>3</v>
      </c>
      <c r="AJ11">
        <v>2</v>
      </c>
      <c r="AK11">
        <v>27</v>
      </c>
      <c r="AL11">
        <v>2</v>
      </c>
      <c r="AM11">
        <f t="shared" si="4"/>
        <v>39</v>
      </c>
      <c r="AO11" s="4">
        <v>1990</v>
      </c>
    </row>
    <row r="12" spans="1:41" ht="12.75">
      <c r="A12" s="4">
        <v>1991</v>
      </c>
      <c r="B12">
        <v>135</v>
      </c>
      <c r="C12">
        <v>108</v>
      </c>
      <c r="D12">
        <v>68</v>
      </c>
      <c r="E12">
        <v>82</v>
      </c>
      <c r="F12">
        <v>88</v>
      </c>
      <c r="G12">
        <f t="shared" si="0"/>
        <v>481</v>
      </c>
      <c r="I12" s="4">
        <v>1991</v>
      </c>
      <c r="J12">
        <v>1</v>
      </c>
      <c r="L12">
        <v>1</v>
      </c>
      <c r="M12">
        <v>7</v>
      </c>
      <c r="N12">
        <v>4</v>
      </c>
      <c r="O12">
        <f t="shared" si="1"/>
        <v>13</v>
      </c>
      <c r="Q12" s="4">
        <v>1991</v>
      </c>
      <c r="R12">
        <v>2</v>
      </c>
      <c r="V12">
        <v>1</v>
      </c>
      <c r="W12">
        <f t="shared" si="2"/>
        <v>3</v>
      </c>
      <c r="Y12" s="4">
        <v>1991</v>
      </c>
      <c r="AA12">
        <v>2</v>
      </c>
      <c r="AB12">
        <v>1</v>
      </c>
      <c r="AE12">
        <f t="shared" si="3"/>
        <v>3</v>
      </c>
      <c r="AG12" s="4">
        <v>1991</v>
      </c>
      <c r="AH12">
        <v>7</v>
      </c>
      <c r="AI12">
        <v>5</v>
      </c>
      <c r="AK12">
        <v>43</v>
      </c>
      <c r="AL12">
        <v>3</v>
      </c>
      <c r="AM12">
        <f t="shared" si="4"/>
        <v>58</v>
      </c>
      <c r="AO12" s="4">
        <v>1991</v>
      </c>
    </row>
    <row r="13" spans="1:41" ht="12.75">
      <c r="A13" s="4">
        <v>1992</v>
      </c>
      <c r="B13">
        <v>155</v>
      </c>
      <c r="C13">
        <v>115</v>
      </c>
      <c r="D13">
        <v>48</v>
      </c>
      <c r="E13">
        <v>99</v>
      </c>
      <c r="F13">
        <v>82</v>
      </c>
      <c r="G13">
        <f t="shared" si="0"/>
        <v>499</v>
      </c>
      <c r="I13" s="4">
        <v>1992</v>
      </c>
      <c r="J13">
        <v>2</v>
      </c>
      <c r="K13">
        <v>3</v>
      </c>
      <c r="L13">
        <v>1</v>
      </c>
      <c r="M13">
        <v>3</v>
      </c>
      <c r="O13">
        <f t="shared" si="1"/>
        <v>9</v>
      </c>
      <c r="Q13" s="4">
        <v>1992</v>
      </c>
      <c r="W13">
        <f t="shared" si="2"/>
        <v>0</v>
      </c>
      <c r="Y13" s="4">
        <v>1992</v>
      </c>
      <c r="Z13">
        <v>1</v>
      </c>
      <c r="AA13">
        <v>4</v>
      </c>
      <c r="AC13">
        <v>1</v>
      </c>
      <c r="AE13">
        <f t="shared" si="3"/>
        <v>6</v>
      </c>
      <c r="AG13" s="4">
        <v>1992</v>
      </c>
      <c r="AH13">
        <v>6</v>
      </c>
      <c r="AI13">
        <v>3</v>
      </c>
      <c r="AJ13">
        <v>1</v>
      </c>
      <c r="AK13">
        <v>73</v>
      </c>
      <c r="AL13">
        <v>3</v>
      </c>
      <c r="AM13">
        <f t="shared" si="4"/>
        <v>86</v>
      </c>
      <c r="AO13" s="4">
        <v>1992</v>
      </c>
    </row>
    <row r="14" spans="1:41" ht="12.75">
      <c r="A14" s="4">
        <v>1993</v>
      </c>
      <c r="B14">
        <v>179</v>
      </c>
      <c r="C14">
        <v>147</v>
      </c>
      <c r="D14">
        <v>47</v>
      </c>
      <c r="E14">
        <v>107</v>
      </c>
      <c r="F14">
        <v>90</v>
      </c>
      <c r="G14">
        <f t="shared" si="0"/>
        <v>570</v>
      </c>
      <c r="I14" s="4">
        <v>1993</v>
      </c>
      <c r="J14">
        <v>6</v>
      </c>
      <c r="K14">
        <v>4</v>
      </c>
      <c r="L14">
        <v>1</v>
      </c>
      <c r="M14">
        <v>13</v>
      </c>
      <c r="N14">
        <v>3</v>
      </c>
      <c r="O14">
        <f t="shared" si="1"/>
        <v>27</v>
      </c>
      <c r="Q14" s="4">
        <v>1993</v>
      </c>
      <c r="W14">
        <f t="shared" si="2"/>
        <v>0</v>
      </c>
      <c r="Y14" s="4">
        <v>1993</v>
      </c>
      <c r="AB14">
        <v>1</v>
      </c>
      <c r="AC14">
        <v>1</v>
      </c>
      <c r="AE14">
        <f t="shared" si="3"/>
        <v>2</v>
      </c>
      <c r="AG14" s="4">
        <v>1993</v>
      </c>
      <c r="AH14">
        <v>6</v>
      </c>
      <c r="AI14">
        <v>6</v>
      </c>
      <c r="AK14">
        <v>67</v>
      </c>
      <c r="AL14">
        <v>1</v>
      </c>
      <c r="AM14">
        <f t="shared" si="4"/>
        <v>80</v>
      </c>
      <c r="AO14" s="4">
        <v>1993</v>
      </c>
    </row>
    <row r="15" spans="1:41" ht="12.75">
      <c r="A15" s="4">
        <v>1994</v>
      </c>
      <c r="B15">
        <v>191</v>
      </c>
      <c r="C15">
        <v>156</v>
      </c>
      <c r="D15">
        <v>53</v>
      </c>
      <c r="E15">
        <v>131</v>
      </c>
      <c r="F15">
        <v>140</v>
      </c>
      <c r="G15">
        <f t="shared" si="0"/>
        <v>671</v>
      </c>
      <c r="I15" s="4">
        <v>1994</v>
      </c>
      <c r="J15">
        <v>5</v>
      </c>
      <c r="K15">
        <v>7</v>
      </c>
      <c r="L15">
        <v>3</v>
      </c>
      <c r="M15">
        <v>11</v>
      </c>
      <c r="N15">
        <v>2</v>
      </c>
      <c r="O15">
        <f t="shared" si="1"/>
        <v>28</v>
      </c>
      <c r="Q15" s="4">
        <v>1994</v>
      </c>
      <c r="R15">
        <v>1</v>
      </c>
      <c r="U15">
        <v>2</v>
      </c>
      <c r="V15">
        <v>1</v>
      </c>
      <c r="W15">
        <f t="shared" si="2"/>
        <v>4</v>
      </c>
      <c r="Y15" s="4">
        <v>1994</v>
      </c>
      <c r="Z15">
        <v>1</v>
      </c>
      <c r="AC15">
        <v>2</v>
      </c>
      <c r="AE15">
        <f t="shared" si="3"/>
        <v>3</v>
      </c>
      <c r="AG15" s="4">
        <v>1994</v>
      </c>
      <c r="AH15">
        <v>7</v>
      </c>
      <c r="AI15">
        <v>7</v>
      </c>
      <c r="AK15">
        <v>33</v>
      </c>
      <c r="AL15">
        <v>2</v>
      </c>
      <c r="AM15">
        <f t="shared" si="4"/>
        <v>49</v>
      </c>
      <c r="AO15" s="4">
        <v>1994</v>
      </c>
    </row>
    <row r="16" spans="1:41" ht="12.75">
      <c r="A16" s="4">
        <v>1995</v>
      </c>
      <c r="B16">
        <v>151</v>
      </c>
      <c r="C16">
        <v>141</v>
      </c>
      <c r="D16">
        <v>51</v>
      </c>
      <c r="E16">
        <v>96</v>
      </c>
      <c r="F16">
        <v>133</v>
      </c>
      <c r="G16">
        <f t="shared" si="0"/>
        <v>572</v>
      </c>
      <c r="I16" s="4">
        <v>1995</v>
      </c>
      <c r="J16">
        <v>3</v>
      </c>
      <c r="K16">
        <v>11</v>
      </c>
      <c r="L16">
        <v>2</v>
      </c>
      <c r="M16">
        <v>9</v>
      </c>
      <c r="N16">
        <v>1</v>
      </c>
      <c r="O16">
        <f t="shared" si="1"/>
        <v>26</v>
      </c>
      <c r="Q16" s="4">
        <v>1995</v>
      </c>
      <c r="U16">
        <v>1</v>
      </c>
      <c r="W16">
        <f t="shared" si="2"/>
        <v>1</v>
      </c>
      <c r="Y16" s="4">
        <v>1995</v>
      </c>
      <c r="Z16">
        <v>1</v>
      </c>
      <c r="AB16">
        <v>1</v>
      </c>
      <c r="AC16">
        <v>1</v>
      </c>
      <c r="AD16">
        <v>1</v>
      </c>
      <c r="AE16">
        <f t="shared" si="3"/>
        <v>4</v>
      </c>
      <c r="AG16" s="4">
        <v>1995</v>
      </c>
      <c r="AH16">
        <v>5</v>
      </c>
      <c r="AI16">
        <v>5</v>
      </c>
      <c r="AK16">
        <v>35</v>
      </c>
      <c r="AL16">
        <v>5</v>
      </c>
      <c r="AM16">
        <f t="shared" si="4"/>
        <v>50</v>
      </c>
      <c r="AO16" s="4">
        <v>1995</v>
      </c>
    </row>
    <row r="17" spans="1:41" ht="12.75">
      <c r="A17" s="4">
        <v>1996</v>
      </c>
      <c r="B17">
        <v>132</v>
      </c>
      <c r="C17">
        <v>116</v>
      </c>
      <c r="D17">
        <v>57</v>
      </c>
      <c r="E17">
        <v>75</v>
      </c>
      <c r="F17">
        <v>116</v>
      </c>
      <c r="G17">
        <f t="shared" si="0"/>
        <v>496</v>
      </c>
      <c r="I17" s="4">
        <v>1996</v>
      </c>
      <c r="J17">
        <v>3</v>
      </c>
      <c r="K17">
        <v>3</v>
      </c>
      <c r="M17">
        <v>9</v>
      </c>
      <c r="N17">
        <v>1</v>
      </c>
      <c r="O17">
        <f t="shared" si="1"/>
        <v>16</v>
      </c>
      <c r="Q17" s="4">
        <v>1996</v>
      </c>
      <c r="W17">
        <f t="shared" si="2"/>
        <v>0</v>
      </c>
      <c r="Y17" s="4">
        <v>1996</v>
      </c>
      <c r="Z17">
        <v>1</v>
      </c>
      <c r="AC17">
        <v>1</v>
      </c>
      <c r="AD17">
        <v>1</v>
      </c>
      <c r="AE17">
        <f t="shared" si="3"/>
        <v>3</v>
      </c>
      <c r="AG17" s="4">
        <v>1996</v>
      </c>
      <c r="AH17">
        <v>6</v>
      </c>
      <c r="AI17">
        <v>4</v>
      </c>
      <c r="AJ17">
        <v>1</v>
      </c>
      <c r="AK17">
        <v>26</v>
      </c>
      <c r="AM17">
        <f t="shared" si="4"/>
        <v>37</v>
      </c>
      <c r="AO17" s="4">
        <v>1996</v>
      </c>
    </row>
    <row r="18" spans="1:41" ht="12.75">
      <c r="A18" s="4">
        <v>1997</v>
      </c>
      <c r="B18">
        <v>172</v>
      </c>
      <c r="C18">
        <v>94</v>
      </c>
      <c r="D18">
        <v>58</v>
      </c>
      <c r="E18">
        <v>88</v>
      </c>
      <c r="F18">
        <v>129</v>
      </c>
      <c r="G18">
        <f t="shared" si="0"/>
        <v>541</v>
      </c>
      <c r="I18" s="4">
        <v>1997</v>
      </c>
      <c r="J18">
        <v>3</v>
      </c>
      <c r="K18">
        <v>7</v>
      </c>
      <c r="L18">
        <v>3</v>
      </c>
      <c r="M18">
        <v>13</v>
      </c>
      <c r="N18">
        <v>4</v>
      </c>
      <c r="O18">
        <f t="shared" si="1"/>
        <v>30</v>
      </c>
      <c r="Q18" s="4">
        <v>1997</v>
      </c>
      <c r="S18">
        <v>1</v>
      </c>
      <c r="T18">
        <v>1</v>
      </c>
      <c r="W18">
        <f t="shared" si="2"/>
        <v>2</v>
      </c>
      <c r="Y18" s="4">
        <v>1997</v>
      </c>
      <c r="Z18">
        <v>2</v>
      </c>
      <c r="AA18">
        <v>1</v>
      </c>
      <c r="AC18">
        <v>7</v>
      </c>
      <c r="AE18">
        <f t="shared" si="3"/>
        <v>10</v>
      </c>
      <c r="AG18" s="4">
        <v>1997</v>
      </c>
      <c r="AH18">
        <v>6</v>
      </c>
      <c r="AI18">
        <v>2</v>
      </c>
      <c r="AJ18">
        <v>2</v>
      </c>
      <c r="AK18">
        <v>24</v>
      </c>
      <c r="AL18">
        <v>4</v>
      </c>
      <c r="AM18">
        <f t="shared" si="4"/>
        <v>38</v>
      </c>
      <c r="AO18" s="4">
        <v>1997</v>
      </c>
    </row>
    <row r="19" spans="1:41" ht="12.75">
      <c r="A19" s="4">
        <v>1998</v>
      </c>
      <c r="B19">
        <v>184</v>
      </c>
      <c r="C19">
        <v>89</v>
      </c>
      <c r="D19">
        <v>56</v>
      </c>
      <c r="E19">
        <v>86</v>
      </c>
      <c r="F19">
        <v>106</v>
      </c>
      <c r="G19">
        <f t="shared" si="0"/>
        <v>521</v>
      </c>
      <c r="I19" s="4">
        <v>1998</v>
      </c>
      <c r="J19">
        <v>17</v>
      </c>
      <c r="K19">
        <v>5</v>
      </c>
      <c r="L19">
        <v>1</v>
      </c>
      <c r="M19">
        <v>8</v>
      </c>
      <c r="N19">
        <v>5</v>
      </c>
      <c r="O19">
        <f t="shared" si="1"/>
        <v>36</v>
      </c>
      <c r="Q19" s="4">
        <v>1998</v>
      </c>
      <c r="U19">
        <v>1</v>
      </c>
      <c r="V19">
        <v>1</v>
      </c>
      <c r="W19">
        <f t="shared" si="2"/>
        <v>2</v>
      </c>
      <c r="Y19" s="4">
        <v>1998</v>
      </c>
      <c r="AA19">
        <v>1</v>
      </c>
      <c r="AE19">
        <f t="shared" si="3"/>
        <v>1</v>
      </c>
      <c r="AG19" s="4">
        <v>1998</v>
      </c>
      <c r="AH19">
        <v>7</v>
      </c>
      <c r="AI19">
        <v>3</v>
      </c>
      <c r="AJ19">
        <v>3</v>
      </c>
      <c r="AK19">
        <v>29</v>
      </c>
      <c r="AL19">
        <v>5</v>
      </c>
      <c r="AM19">
        <f t="shared" si="4"/>
        <v>47</v>
      </c>
      <c r="AO19" s="4">
        <v>1998</v>
      </c>
    </row>
    <row r="20" spans="1:41" ht="12.75">
      <c r="A20" s="4">
        <v>1999</v>
      </c>
      <c r="B20">
        <v>147</v>
      </c>
      <c r="C20">
        <v>113</v>
      </c>
      <c r="D20">
        <v>83</v>
      </c>
      <c r="E20">
        <v>110</v>
      </c>
      <c r="F20">
        <v>140</v>
      </c>
      <c r="G20">
        <f t="shared" si="0"/>
        <v>593</v>
      </c>
      <c r="I20" s="4">
        <v>1999</v>
      </c>
      <c r="J20">
        <v>10</v>
      </c>
      <c r="K20">
        <v>4</v>
      </c>
      <c r="L20">
        <v>3</v>
      </c>
      <c r="M20">
        <v>15</v>
      </c>
      <c r="N20">
        <v>5</v>
      </c>
      <c r="O20">
        <f t="shared" si="1"/>
        <v>37</v>
      </c>
      <c r="Q20" s="4">
        <v>1999</v>
      </c>
      <c r="S20">
        <v>1</v>
      </c>
      <c r="W20">
        <f t="shared" si="2"/>
        <v>1</v>
      </c>
      <c r="Y20" s="4">
        <v>1999</v>
      </c>
      <c r="Z20">
        <v>2</v>
      </c>
      <c r="AC20">
        <v>2</v>
      </c>
      <c r="AE20">
        <f t="shared" si="3"/>
        <v>4</v>
      </c>
      <c r="AG20" s="4">
        <v>1999</v>
      </c>
      <c r="AH20">
        <v>11</v>
      </c>
      <c r="AI20">
        <v>3</v>
      </c>
      <c r="AJ20">
        <v>2</v>
      </c>
      <c r="AK20">
        <v>22</v>
      </c>
      <c r="AL20">
        <v>9</v>
      </c>
      <c r="AM20">
        <f t="shared" si="4"/>
        <v>47</v>
      </c>
      <c r="AO20" s="4">
        <v>1999</v>
      </c>
    </row>
    <row r="21" spans="1:46" ht="12.75">
      <c r="A21" s="4" t="s">
        <v>93</v>
      </c>
      <c r="B21" s="2">
        <f>SUM(B4:B20)</f>
        <v>2098</v>
      </c>
      <c r="C21" s="2">
        <f>SUM(C4:C20)</f>
        <v>1664</v>
      </c>
      <c r="D21" s="2">
        <f>SUM(D4:D20)</f>
        <v>674</v>
      </c>
      <c r="E21" s="2">
        <f>SUM(E4:E20)</f>
        <v>1225</v>
      </c>
      <c r="F21" s="2">
        <f>SUM(F4:F20)</f>
        <v>1357</v>
      </c>
      <c r="G21">
        <f>SUM(B21:F21)</f>
        <v>7018</v>
      </c>
      <c r="I21" s="4" t="s">
        <v>93</v>
      </c>
      <c r="J21" s="2">
        <f>SUM(J4:J20)</f>
        <v>70</v>
      </c>
      <c r="K21" s="2">
        <f>SUM(K4:K20)</f>
        <v>66</v>
      </c>
      <c r="L21" s="2">
        <f>SUM(L4:L20)</f>
        <v>20</v>
      </c>
      <c r="M21" s="2">
        <f>SUM(M4:M20)</f>
        <v>115</v>
      </c>
      <c r="N21" s="2">
        <f>SUM(N4:N20)</f>
        <v>32</v>
      </c>
      <c r="O21">
        <f>SUM(J21:N21)</f>
        <v>303</v>
      </c>
      <c r="Q21" s="4" t="s">
        <v>93</v>
      </c>
      <c r="R21" s="2">
        <f>SUM(R4:R20)</f>
        <v>3</v>
      </c>
      <c r="S21" s="2">
        <f>SUM(S4:S20)</f>
        <v>11</v>
      </c>
      <c r="T21" s="2">
        <f>SUM(T4:T20)</f>
        <v>1</v>
      </c>
      <c r="U21" s="2">
        <f>SUM(U4:U20)</f>
        <v>6</v>
      </c>
      <c r="V21" s="2">
        <f>SUM(V4:V20)</f>
        <v>3</v>
      </c>
      <c r="W21">
        <f>SUM(R21:V21)</f>
        <v>24</v>
      </c>
      <c r="Y21" s="4" t="s">
        <v>93</v>
      </c>
      <c r="Z21" s="2">
        <f>SUM(Z4:Z20)</f>
        <v>9</v>
      </c>
      <c r="AA21" s="2">
        <f>SUM(AA4:AA20)</f>
        <v>11</v>
      </c>
      <c r="AB21" s="2">
        <f>SUM(AB4:AB20)</f>
        <v>3</v>
      </c>
      <c r="AC21" s="2">
        <f>SUM(AC4:AC20)</f>
        <v>16</v>
      </c>
      <c r="AD21" s="2">
        <f>SUM(AD4:AD20)</f>
        <v>3</v>
      </c>
      <c r="AE21">
        <f>SUM(Z21:AD21)</f>
        <v>42</v>
      </c>
      <c r="AG21" s="4" t="s">
        <v>93</v>
      </c>
      <c r="AH21" s="2">
        <f>SUM(AH4:AH20)</f>
        <v>77</v>
      </c>
      <c r="AI21" s="2">
        <f>SUM(AI4:AI20)</f>
        <v>46</v>
      </c>
      <c r="AJ21" s="2">
        <f>SUM(AJ4:AJ20)</f>
        <v>12</v>
      </c>
      <c r="AK21" s="2">
        <f>SUM(AK4:AK20)</f>
        <v>420</v>
      </c>
      <c r="AL21" s="2">
        <f>SUM(AL4:AL20)</f>
        <v>34</v>
      </c>
      <c r="AM21">
        <f>SUM(AH21:AL21)</f>
        <v>589</v>
      </c>
      <c r="AO21" s="4" t="s">
        <v>93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91</v>
      </c>
      <c r="I23" s="4" t="s">
        <v>92</v>
      </c>
      <c r="Q23" s="4" t="s">
        <v>108</v>
      </c>
      <c r="Y23" s="4" t="s">
        <v>109</v>
      </c>
      <c r="AG23" s="4" t="s">
        <v>106</v>
      </c>
      <c r="AO23" s="4" t="s">
        <v>107</v>
      </c>
    </row>
    <row r="24" spans="1:47" ht="12.75">
      <c r="A24" s="4" t="s">
        <v>101</v>
      </c>
      <c r="B24" s="12" t="s">
        <v>80</v>
      </c>
      <c r="C24" s="12" t="s">
        <v>85</v>
      </c>
      <c r="D24" s="12" t="s">
        <v>86</v>
      </c>
      <c r="E24" s="12" t="s">
        <v>81</v>
      </c>
      <c r="F24" s="12" t="s">
        <v>84</v>
      </c>
      <c r="G24" s="12" t="s">
        <v>93</v>
      </c>
      <c r="I24" s="4" t="s">
        <v>101</v>
      </c>
      <c r="J24" s="12" t="s">
        <v>80</v>
      </c>
      <c r="K24" s="12" t="s">
        <v>85</v>
      </c>
      <c r="L24" s="12" t="s">
        <v>86</v>
      </c>
      <c r="M24" s="12" t="s">
        <v>81</v>
      </c>
      <c r="N24" s="12" t="s">
        <v>84</v>
      </c>
      <c r="O24" s="12" t="s">
        <v>93</v>
      </c>
      <c r="Q24" s="4" t="s">
        <v>101</v>
      </c>
      <c r="R24" s="12" t="s">
        <v>80</v>
      </c>
      <c r="S24" s="12" t="s">
        <v>85</v>
      </c>
      <c r="T24" s="12" t="s">
        <v>86</v>
      </c>
      <c r="U24" s="12" t="s">
        <v>81</v>
      </c>
      <c r="V24" s="12" t="s">
        <v>84</v>
      </c>
      <c r="W24" s="12" t="s">
        <v>93</v>
      </c>
      <c r="Y24" s="4" t="s">
        <v>101</v>
      </c>
      <c r="Z24" s="12" t="s">
        <v>80</v>
      </c>
      <c r="AA24" s="12" t="s">
        <v>85</v>
      </c>
      <c r="AB24" s="12" t="s">
        <v>86</v>
      </c>
      <c r="AC24" s="12" t="s">
        <v>81</v>
      </c>
      <c r="AD24" s="12" t="s">
        <v>84</v>
      </c>
      <c r="AE24" s="12" t="s">
        <v>93</v>
      </c>
      <c r="AG24" s="4" t="s">
        <v>101</v>
      </c>
      <c r="AH24" s="12" t="s">
        <v>80</v>
      </c>
      <c r="AI24" s="12" t="s">
        <v>85</v>
      </c>
      <c r="AJ24" s="12" t="s">
        <v>86</v>
      </c>
      <c r="AK24" s="12" t="s">
        <v>81</v>
      </c>
      <c r="AL24" s="12" t="s">
        <v>84</v>
      </c>
      <c r="AM24" s="12" t="s">
        <v>93</v>
      </c>
      <c r="AO24" s="4" t="s">
        <v>101</v>
      </c>
      <c r="AP24" s="12" t="s">
        <v>80</v>
      </c>
      <c r="AQ24" s="12" t="s">
        <v>85</v>
      </c>
      <c r="AR24" s="12" t="s">
        <v>86</v>
      </c>
      <c r="AS24" s="12" t="s">
        <v>81</v>
      </c>
      <c r="AT24" s="12" t="s">
        <v>84</v>
      </c>
      <c r="AU24" s="12" t="s">
        <v>93</v>
      </c>
    </row>
    <row r="25" spans="1:41" ht="12.75">
      <c r="A25" s="4">
        <v>1983</v>
      </c>
      <c r="C25">
        <v>1</v>
      </c>
      <c r="F25">
        <v>6</v>
      </c>
      <c r="G25">
        <f>SUM(B25:F25)</f>
        <v>7</v>
      </c>
      <c r="I25" s="4">
        <v>1983</v>
      </c>
      <c r="O25">
        <f>SUM(J25:N25)</f>
        <v>0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C26">
        <v>2</v>
      </c>
      <c r="F26">
        <v>22</v>
      </c>
      <c r="G26">
        <f aca="true" t="shared" si="5" ref="G26:G41">SUM(B26:F26)</f>
        <v>24</v>
      </c>
      <c r="I26" s="4">
        <v>1984</v>
      </c>
      <c r="O26">
        <f aca="true" t="shared" si="6" ref="O26:O41">SUM(J26:N26)</f>
        <v>0</v>
      </c>
      <c r="Q26" s="4">
        <v>1984</v>
      </c>
      <c r="V26">
        <v>1</v>
      </c>
      <c r="W26">
        <f aca="true" t="shared" si="7" ref="W26:W41">SUM(R26:V26)</f>
        <v>1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F27">
        <v>51</v>
      </c>
      <c r="G27">
        <f t="shared" si="5"/>
        <v>51</v>
      </c>
      <c r="I27" s="4">
        <v>1985</v>
      </c>
      <c r="N27">
        <v>1</v>
      </c>
      <c r="O27">
        <f t="shared" si="6"/>
        <v>1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F28">
        <v>52</v>
      </c>
      <c r="G28">
        <f t="shared" si="5"/>
        <v>52</v>
      </c>
      <c r="I28" s="4">
        <v>1986</v>
      </c>
      <c r="N28">
        <v>1</v>
      </c>
      <c r="O28">
        <f t="shared" si="6"/>
        <v>1</v>
      </c>
      <c r="Q28" s="4">
        <v>1986</v>
      </c>
      <c r="V28">
        <v>2</v>
      </c>
      <c r="W28">
        <f t="shared" si="7"/>
        <v>2</v>
      </c>
      <c r="Y28" s="4">
        <v>1986</v>
      </c>
      <c r="AE28">
        <f t="shared" si="8"/>
        <v>0</v>
      </c>
      <c r="AG28" s="4">
        <v>1986</v>
      </c>
      <c r="AL28">
        <v>2</v>
      </c>
      <c r="AM28">
        <f t="shared" si="9"/>
        <v>2</v>
      </c>
      <c r="AO28" s="4">
        <v>1986</v>
      </c>
    </row>
    <row r="29" spans="1:41" ht="12.75">
      <c r="A29" s="4">
        <v>1987</v>
      </c>
      <c r="C29">
        <v>1</v>
      </c>
      <c r="F29">
        <v>76</v>
      </c>
      <c r="G29">
        <f t="shared" si="5"/>
        <v>77</v>
      </c>
      <c r="I29" s="4">
        <v>1987</v>
      </c>
      <c r="N29">
        <v>1</v>
      </c>
      <c r="O29">
        <f t="shared" si="6"/>
        <v>1</v>
      </c>
      <c r="Q29" s="4">
        <v>1987</v>
      </c>
      <c r="V29">
        <v>1</v>
      </c>
      <c r="W29">
        <f t="shared" si="7"/>
        <v>1</v>
      </c>
      <c r="Y29" s="4">
        <v>1987</v>
      </c>
      <c r="AE29">
        <f t="shared" si="8"/>
        <v>0</v>
      </c>
      <c r="AG29" s="4">
        <v>1987</v>
      </c>
      <c r="AL29">
        <v>1</v>
      </c>
      <c r="AM29">
        <f t="shared" si="9"/>
        <v>1</v>
      </c>
      <c r="AO29" s="4">
        <v>1987</v>
      </c>
    </row>
    <row r="30" spans="1:41" ht="12.75">
      <c r="A30" s="4">
        <v>1988</v>
      </c>
      <c r="F30">
        <v>60</v>
      </c>
      <c r="G30">
        <f t="shared" si="5"/>
        <v>60</v>
      </c>
      <c r="I30" s="4">
        <v>1988</v>
      </c>
      <c r="N30">
        <v>1</v>
      </c>
      <c r="O30">
        <f t="shared" si="6"/>
        <v>1</v>
      </c>
      <c r="Q30" s="4">
        <v>1988</v>
      </c>
      <c r="W30">
        <f t="shared" si="7"/>
        <v>0</v>
      </c>
      <c r="Y30" s="4">
        <v>1988</v>
      </c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F31">
        <v>84</v>
      </c>
      <c r="G31">
        <f t="shared" si="5"/>
        <v>84</v>
      </c>
      <c r="I31" s="4">
        <v>1989</v>
      </c>
      <c r="N31">
        <v>4</v>
      </c>
      <c r="O31">
        <f t="shared" si="6"/>
        <v>4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L31">
        <v>1</v>
      </c>
      <c r="AM31">
        <f t="shared" si="9"/>
        <v>1</v>
      </c>
      <c r="AO31" s="4">
        <v>1989</v>
      </c>
    </row>
    <row r="32" spans="1:41" ht="12.75">
      <c r="A32" s="4">
        <v>1990</v>
      </c>
      <c r="F32">
        <v>84</v>
      </c>
      <c r="G32">
        <f t="shared" si="5"/>
        <v>84</v>
      </c>
      <c r="I32" s="4">
        <v>1990</v>
      </c>
      <c r="N32">
        <v>3</v>
      </c>
      <c r="O32">
        <f t="shared" si="6"/>
        <v>3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L32">
        <v>1</v>
      </c>
      <c r="AM32">
        <f t="shared" si="9"/>
        <v>1</v>
      </c>
      <c r="AO32" s="4">
        <v>1990</v>
      </c>
    </row>
    <row r="33" spans="1:41" ht="12.75">
      <c r="A33" s="4">
        <v>1991</v>
      </c>
      <c r="F33">
        <v>80</v>
      </c>
      <c r="G33">
        <f t="shared" si="5"/>
        <v>80</v>
      </c>
      <c r="I33" s="4">
        <v>1991</v>
      </c>
      <c r="N33">
        <v>7</v>
      </c>
      <c r="O33">
        <f t="shared" si="6"/>
        <v>7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L33">
        <v>2</v>
      </c>
      <c r="AM33">
        <f t="shared" si="9"/>
        <v>2</v>
      </c>
      <c r="AO33" s="4">
        <v>1991</v>
      </c>
    </row>
    <row r="34" spans="1:41" ht="12.75">
      <c r="A34" s="4">
        <v>1992</v>
      </c>
      <c r="B34">
        <v>1</v>
      </c>
      <c r="D34">
        <v>1</v>
      </c>
      <c r="E34">
        <v>1</v>
      </c>
      <c r="F34">
        <v>116</v>
      </c>
      <c r="G34">
        <f t="shared" si="5"/>
        <v>119</v>
      </c>
      <c r="I34" s="4">
        <v>1992</v>
      </c>
      <c r="N34">
        <v>3</v>
      </c>
      <c r="O34">
        <f t="shared" si="6"/>
        <v>3</v>
      </c>
      <c r="Q34" s="4">
        <v>1992</v>
      </c>
      <c r="W34">
        <f t="shared" si="7"/>
        <v>0</v>
      </c>
      <c r="Y34" s="4">
        <v>1992</v>
      </c>
      <c r="AE34">
        <f t="shared" si="8"/>
        <v>0</v>
      </c>
      <c r="AG34" s="4">
        <v>1992</v>
      </c>
      <c r="AK34">
        <v>1</v>
      </c>
      <c r="AL34">
        <v>3</v>
      </c>
      <c r="AM34">
        <f t="shared" si="9"/>
        <v>4</v>
      </c>
      <c r="AO34" s="4">
        <v>1992</v>
      </c>
    </row>
    <row r="35" spans="1:41" ht="12.75">
      <c r="A35" s="4">
        <v>1993</v>
      </c>
      <c r="B35">
        <v>1</v>
      </c>
      <c r="C35">
        <v>1</v>
      </c>
      <c r="E35">
        <v>1</v>
      </c>
      <c r="F35">
        <v>135</v>
      </c>
      <c r="G35">
        <f t="shared" si="5"/>
        <v>138</v>
      </c>
      <c r="I35" s="4">
        <v>1993</v>
      </c>
      <c r="N35">
        <v>4</v>
      </c>
      <c r="O35">
        <f t="shared" si="6"/>
        <v>4</v>
      </c>
      <c r="Q35" s="4">
        <v>1993</v>
      </c>
      <c r="W35">
        <f t="shared" si="7"/>
        <v>0</v>
      </c>
      <c r="Y35" s="4">
        <v>1993</v>
      </c>
      <c r="AD35">
        <v>1</v>
      </c>
      <c r="AE35">
        <f t="shared" si="8"/>
        <v>1</v>
      </c>
      <c r="AG35" s="4">
        <v>1993</v>
      </c>
      <c r="AL35">
        <v>17</v>
      </c>
      <c r="AM35">
        <f t="shared" si="9"/>
        <v>17</v>
      </c>
      <c r="AO35" s="4">
        <v>1993</v>
      </c>
    </row>
    <row r="36" spans="1:41" ht="12.75">
      <c r="A36" s="4">
        <v>1994</v>
      </c>
      <c r="D36">
        <v>2</v>
      </c>
      <c r="F36">
        <v>157</v>
      </c>
      <c r="G36">
        <f t="shared" si="5"/>
        <v>159</v>
      </c>
      <c r="I36" s="4">
        <v>1994</v>
      </c>
      <c r="N36">
        <v>7</v>
      </c>
      <c r="O36">
        <f t="shared" si="6"/>
        <v>7</v>
      </c>
      <c r="Q36" s="4">
        <v>1994</v>
      </c>
      <c r="W36">
        <f t="shared" si="7"/>
        <v>0</v>
      </c>
      <c r="Y36" s="4">
        <v>1994</v>
      </c>
      <c r="AD36">
        <v>2</v>
      </c>
      <c r="AE36">
        <f t="shared" si="8"/>
        <v>2</v>
      </c>
      <c r="AG36" s="4">
        <v>1994</v>
      </c>
      <c r="AL36">
        <v>13</v>
      </c>
      <c r="AM36">
        <f t="shared" si="9"/>
        <v>13</v>
      </c>
      <c r="AO36" s="4">
        <v>1994</v>
      </c>
    </row>
    <row r="37" spans="1:41" ht="12.75">
      <c r="A37" s="4">
        <v>1995</v>
      </c>
      <c r="C37">
        <v>2</v>
      </c>
      <c r="D37">
        <v>1</v>
      </c>
      <c r="F37">
        <v>181</v>
      </c>
      <c r="G37">
        <f t="shared" si="5"/>
        <v>184</v>
      </c>
      <c r="I37" s="4">
        <v>1995</v>
      </c>
      <c r="N37">
        <v>8</v>
      </c>
      <c r="O37">
        <f t="shared" si="6"/>
        <v>8</v>
      </c>
      <c r="Q37" s="4">
        <v>1995</v>
      </c>
      <c r="W37">
        <f t="shared" si="7"/>
        <v>0</v>
      </c>
      <c r="Y37" s="4">
        <v>1995</v>
      </c>
      <c r="AD37">
        <v>1</v>
      </c>
      <c r="AE37">
        <f t="shared" si="8"/>
        <v>1</v>
      </c>
      <c r="AG37" s="4">
        <v>1995</v>
      </c>
      <c r="AL37">
        <v>12</v>
      </c>
      <c r="AM37">
        <f t="shared" si="9"/>
        <v>12</v>
      </c>
      <c r="AO37" s="4">
        <v>1995</v>
      </c>
    </row>
    <row r="38" spans="1:41" ht="12.75">
      <c r="A38" s="4">
        <v>1996</v>
      </c>
      <c r="B38">
        <v>1</v>
      </c>
      <c r="F38">
        <v>170</v>
      </c>
      <c r="G38">
        <f t="shared" si="5"/>
        <v>171</v>
      </c>
      <c r="I38" s="4">
        <v>1996</v>
      </c>
      <c r="N38">
        <v>12</v>
      </c>
      <c r="O38">
        <f t="shared" si="6"/>
        <v>12</v>
      </c>
      <c r="Q38" s="4">
        <v>1996</v>
      </c>
      <c r="W38">
        <f t="shared" si="7"/>
        <v>0</v>
      </c>
      <c r="Y38" s="4">
        <v>1996</v>
      </c>
      <c r="AD38">
        <v>2</v>
      </c>
      <c r="AE38">
        <f t="shared" si="8"/>
        <v>2</v>
      </c>
      <c r="AG38" s="4">
        <v>1996</v>
      </c>
      <c r="AL38">
        <v>11</v>
      </c>
      <c r="AM38">
        <f t="shared" si="9"/>
        <v>11</v>
      </c>
      <c r="AO38" s="4">
        <v>1996</v>
      </c>
    </row>
    <row r="39" spans="1:41" ht="12.75">
      <c r="A39" s="4">
        <v>1997</v>
      </c>
      <c r="C39">
        <v>2</v>
      </c>
      <c r="D39">
        <v>1</v>
      </c>
      <c r="F39">
        <v>204</v>
      </c>
      <c r="G39">
        <f t="shared" si="5"/>
        <v>207</v>
      </c>
      <c r="I39" s="4">
        <v>1997</v>
      </c>
      <c r="N39">
        <v>14</v>
      </c>
      <c r="O39">
        <f t="shared" si="6"/>
        <v>14</v>
      </c>
      <c r="Q39" s="4">
        <v>1997</v>
      </c>
      <c r="W39">
        <f t="shared" si="7"/>
        <v>0</v>
      </c>
      <c r="Y39" s="4">
        <v>1997</v>
      </c>
      <c r="AD39">
        <v>1</v>
      </c>
      <c r="AE39">
        <f t="shared" si="8"/>
        <v>1</v>
      </c>
      <c r="AG39" s="4">
        <v>1997</v>
      </c>
      <c r="AL39">
        <v>16</v>
      </c>
      <c r="AM39">
        <f t="shared" si="9"/>
        <v>16</v>
      </c>
      <c r="AO39" s="4">
        <v>1997</v>
      </c>
    </row>
    <row r="40" spans="1:41" ht="12.75">
      <c r="A40" s="4">
        <v>1998</v>
      </c>
      <c r="B40">
        <v>1</v>
      </c>
      <c r="F40">
        <v>227</v>
      </c>
      <c r="G40">
        <f t="shared" si="5"/>
        <v>228</v>
      </c>
      <c r="I40" s="4">
        <v>1998</v>
      </c>
      <c r="N40">
        <v>6</v>
      </c>
      <c r="O40">
        <f t="shared" si="6"/>
        <v>6</v>
      </c>
      <c r="Q40" s="4">
        <v>1998</v>
      </c>
      <c r="V40">
        <v>3</v>
      </c>
      <c r="W40">
        <f t="shared" si="7"/>
        <v>3</v>
      </c>
      <c r="Y40" s="4">
        <v>1998</v>
      </c>
      <c r="AD40">
        <v>1</v>
      </c>
      <c r="AE40">
        <f t="shared" si="8"/>
        <v>1</v>
      </c>
      <c r="AG40" s="4">
        <v>1998</v>
      </c>
      <c r="AL40">
        <v>12</v>
      </c>
      <c r="AM40">
        <f t="shared" si="9"/>
        <v>12</v>
      </c>
      <c r="AO40" s="4">
        <v>1998</v>
      </c>
    </row>
    <row r="41" spans="1:41" ht="12.75">
      <c r="A41" s="4">
        <v>1999</v>
      </c>
      <c r="B41">
        <v>6</v>
      </c>
      <c r="C41">
        <v>6</v>
      </c>
      <c r="D41">
        <v>2</v>
      </c>
      <c r="E41">
        <v>2</v>
      </c>
      <c r="F41">
        <v>213</v>
      </c>
      <c r="G41">
        <f t="shared" si="5"/>
        <v>229</v>
      </c>
      <c r="I41" s="4">
        <v>1999</v>
      </c>
      <c r="M41">
        <v>2</v>
      </c>
      <c r="N41">
        <v>12</v>
      </c>
      <c r="O41">
        <f t="shared" si="6"/>
        <v>14</v>
      </c>
      <c r="Q41" s="4">
        <v>1999</v>
      </c>
      <c r="V41">
        <v>1</v>
      </c>
      <c r="W41">
        <f t="shared" si="7"/>
        <v>1</v>
      </c>
      <c r="Y41" s="4">
        <v>1999</v>
      </c>
      <c r="AD41">
        <v>1</v>
      </c>
      <c r="AE41">
        <f t="shared" si="8"/>
        <v>1</v>
      </c>
      <c r="AG41" s="4">
        <v>1999</v>
      </c>
      <c r="AH41">
        <v>1</v>
      </c>
      <c r="AL41">
        <v>11</v>
      </c>
      <c r="AM41">
        <f t="shared" si="9"/>
        <v>12</v>
      </c>
      <c r="AO41" s="4">
        <v>1999</v>
      </c>
    </row>
    <row r="42" spans="1:46" ht="12.75">
      <c r="A42" s="4" t="s">
        <v>93</v>
      </c>
      <c r="B42" s="2">
        <f>SUM(B25:B41)</f>
        <v>10</v>
      </c>
      <c r="C42" s="2">
        <f>SUM(C25:C41)</f>
        <v>15</v>
      </c>
      <c r="D42" s="2">
        <f>SUM(D25:D41)</f>
        <v>7</v>
      </c>
      <c r="E42" s="2">
        <f>SUM(E25:E41)</f>
        <v>4</v>
      </c>
      <c r="F42" s="2">
        <f>SUM(F25:F41)</f>
        <v>1918</v>
      </c>
      <c r="G42">
        <f>SUM(B42:F42)</f>
        <v>1954</v>
      </c>
      <c r="I42" s="4" t="s">
        <v>93</v>
      </c>
      <c r="J42" s="2">
        <f>SUM(J25:J41)</f>
        <v>0</v>
      </c>
      <c r="K42" s="2">
        <f>SUM(K25:K41)</f>
        <v>0</v>
      </c>
      <c r="L42" s="2">
        <f>SUM(L25:L41)</f>
        <v>0</v>
      </c>
      <c r="M42" s="2">
        <f>SUM(M25:M41)</f>
        <v>2</v>
      </c>
      <c r="N42" s="2">
        <f>SUM(N25:N41)</f>
        <v>84</v>
      </c>
      <c r="O42">
        <f>SUM(J42:N42)</f>
        <v>86</v>
      </c>
      <c r="Q42" s="4" t="s">
        <v>93</v>
      </c>
      <c r="R42" s="2">
        <f>SUM(R25:R41)</f>
        <v>0</v>
      </c>
      <c r="S42" s="2">
        <f>SUM(S25:S41)</f>
        <v>0</v>
      </c>
      <c r="T42" s="2">
        <f>SUM(T25:T41)</f>
        <v>0</v>
      </c>
      <c r="U42" s="2">
        <f>SUM(U25:U41)</f>
        <v>0</v>
      </c>
      <c r="V42" s="2">
        <f>SUM(V25:V41)</f>
        <v>8</v>
      </c>
      <c r="W42">
        <f>SUM(R42:V42)</f>
        <v>8</v>
      </c>
      <c r="Y42" s="4" t="s">
        <v>93</v>
      </c>
      <c r="Z42" s="2">
        <f>SUM(Z25:Z41)</f>
        <v>0</v>
      </c>
      <c r="AA42" s="2">
        <f>SUM(AA25:AA41)</f>
        <v>0</v>
      </c>
      <c r="AB42" s="2">
        <f>SUM(AB25:AB41)</f>
        <v>0</v>
      </c>
      <c r="AC42" s="2">
        <f>SUM(AC25:AC41)</f>
        <v>0</v>
      </c>
      <c r="AD42" s="2">
        <f>SUM(AD25:AD41)</f>
        <v>9</v>
      </c>
      <c r="AE42">
        <f>SUM(Z42:AD42)</f>
        <v>9</v>
      </c>
      <c r="AG42" s="4" t="s">
        <v>93</v>
      </c>
      <c r="AH42" s="2">
        <f>SUM(AH25:AH41)</f>
        <v>1</v>
      </c>
      <c r="AI42" s="2">
        <f>SUM(AI25:AI41)</f>
        <v>0</v>
      </c>
      <c r="AJ42" s="2">
        <f>SUM(AJ25:AJ41)</f>
        <v>0</v>
      </c>
      <c r="AK42" s="2">
        <f>SUM(AK25:AK41)</f>
        <v>1</v>
      </c>
      <c r="AL42" s="2">
        <f>SUM(AL25:AL41)</f>
        <v>102</v>
      </c>
      <c r="AM42">
        <f>SUM(AH42:AL42)</f>
        <v>104</v>
      </c>
      <c r="AO42" s="4" t="s">
        <v>93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91</v>
      </c>
      <c r="I44" s="4" t="s">
        <v>92</v>
      </c>
      <c r="Q44" s="4" t="s">
        <v>108</v>
      </c>
      <c r="Y44" s="4" t="s">
        <v>109</v>
      </c>
      <c r="AG44" s="4" t="s">
        <v>106</v>
      </c>
      <c r="AO44" s="4" t="s">
        <v>107</v>
      </c>
    </row>
    <row r="45" spans="1:47" ht="12.75">
      <c r="A45" s="4" t="s">
        <v>82</v>
      </c>
      <c r="B45" s="12" t="s">
        <v>80</v>
      </c>
      <c r="C45" s="12" t="s">
        <v>85</v>
      </c>
      <c r="D45" s="12" t="s">
        <v>86</v>
      </c>
      <c r="E45" s="12" t="s">
        <v>81</v>
      </c>
      <c r="F45" s="12" t="s">
        <v>84</v>
      </c>
      <c r="G45" s="12" t="s">
        <v>93</v>
      </c>
      <c r="I45" s="4" t="s">
        <v>82</v>
      </c>
      <c r="J45" s="12" t="s">
        <v>80</v>
      </c>
      <c r="K45" s="12" t="s">
        <v>85</v>
      </c>
      <c r="L45" s="12" t="s">
        <v>86</v>
      </c>
      <c r="M45" s="12" t="s">
        <v>81</v>
      </c>
      <c r="N45" s="12" t="s">
        <v>84</v>
      </c>
      <c r="O45" s="12" t="s">
        <v>93</v>
      </c>
      <c r="Q45" s="4" t="s">
        <v>82</v>
      </c>
      <c r="R45" s="12" t="s">
        <v>80</v>
      </c>
      <c r="S45" s="12" t="s">
        <v>85</v>
      </c>
      <c r="T45" s="12" t="s">
        <v>86</v>
      </c>
      <c r="U45" s="12" t="s">
        <v>81</v>
      </c>
      <c r="V45" s="12" t="s">
        <v>84</v>
      </c>
      <c r="W45" s="12" t="s">
        <v>93</v>
      </c>
      <c r="Y45" s="4" t="s">
        <v>82</v>
      </c>
      <c r="Z45" s="12" t="s">
        <v>80</v>
      </c>
      <c r="AA45" s="12" t="s">
        <v>85</v>
      </c>
      <c r="AB45" s="12" t="s">
        <v>86</v>
      </c>
      <c r="AC45" s="12" t="s">
        <v>81</v>
      </c>
      <c r="AD45" s="12" t="s">
        <v>84</v>
      </c>
      <c r="AE45" s="12" t="s">
        <v>93</v>
      </c>
      <c r="AG45" s="4" t="s">
        <v>82</v>
      </c>
      <c r="AH45" s="12" t="s">
        <v>80</v>
      </c>
      <c r="AI45" s="12" t="s">
        <v>85</v>
      </c>
      <c r="AJ45" s="12" t="s">
        <v>86</v>
      </c>
      <c r="AK45" s="12" t="s">
        <v>81</v>
      </c>
      <c r="AL45" s="12" t="s">
        <v>84</v>
      </c>
      <c r="AM45" s="12" t="s">
        <v>93</v>
      </c>
      <c r="AO45" s="4" t="s">
        <v>82</v>
      </c>
      <c r="AP45" s="12" t="s">
        <v>80</v>
      </c>
      <c r="AQ45" s="12" t="s">
        <v>85</v>
      </c>
      <c r="AR45" s="12" t="s">
        <v>86</v>
      </c>
      <c r="AS45" s="12" t="s">
        <v>81</v>
      </c>
      <c r="AT45" s="12" t="s">
        <v>84</v>
      </c>
      <c r="AU45" s="12" t="s">
        <v>93</v>
      </c>
    </row>
    <row r="46" spans="1:41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G47">
        <f aca="true" t="shared" si="11" ref="G47:G62">SUM(B47:F47)</f>
        <v>0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F48">
        <v>1</v>
      </c>
      <c r="G48">
        <f t="shared" si="11"/>
        <v>1</v>
      </c>
      <c r="I48" s="4">
        <v>1985</v>
      </c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G49">
        <f t="shared" si="11"/>
        <v>0</v>
      </c>
      <c r="I49" s="4">
        <v>1986</v>
      </c>
      <c r="O49">
        <f t="shared" si="12"/>
        <v>0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C50">
        <v>1</v>
      </c>
      <c r="F50">
        <v>1</v>
      </c>
      <c r="G50">
        <f t="shared" si="11"/>
        <v>2</v>
      </c>
      <c r="I50" s="4">
        <v>1987</v>
      </c>
      <c r="O50">
        <f t="shared" si="12"/>
        <v>0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</row>
    <row r="51" spans="1:41" ht="12.75">
      <c r="A51" s="4">
        <v>1988</v>
      </c>
      <c r="D51">
        <v>1</v>
      </c>
      <c r="F51">
        <v>1</v>
      </c>
      <c r="G51">
        <f t="shared" si="11"/>
        <v>2</v>
      </c>
      <c r="I51" s="4">
        <v>1988</v>
      </c>
      <c r="O51">
        <f t="shared" si="12"/>
        <v>0</v>
      </c>
      <c r="Q51" s="4">
        <v>1988</v>
      </c>
      <c r="W51">
        <f t="shared" si="13"/>
        <v>0</v>
      </c>
      <c r="Y51" s="4">
        <v>1988</v>
      </c>
      <c r="AA51" s="2"/>
      <c r="AE51">
        <f t="shared" si="10"/>
        <v>0</v>
      </c>
      <c r="AG51" s="4">
        <v>1988</v>
      </c>
      <c r="AM51">
        <f t="shared" si="14"/>
        <v>0</v>
      </c>
      <c r="AO51" s="4">
        <v>1988</v>
      </c>
    </row>
    <row r="52" spans="1:41" ht="12.75">
      <c r="A52" s="4">
        <v>1989</v>
      </c>
      <c r="B52">
        <v>1</v>
      </c>
      <c r="C52">
        <v>1</v>
      </c>
      <c r="E52">
        <v>2</v>
      </c>
      <c r="F52">
        <v>5</v>
      </c>
      <c r="G52">
        <f t="shared" si="11"/>
        <v>9</v>
      </c>
      <c r="I52" s="4">
        <v>1989</v>
      </c>
      <c r="O52">
        <f t="shared" si="12"/>
        <v>0</v>
      </c>
      <c r="Q52" s="4">
        <v>1989</v>
      </c>
      <c r="W52">
        <f t="shared" si="13"/>
        <v>0</v>
      </c>
      <c r="Y52" s="4">
        <v>1989</v>
      </c>
      <c r="AE52">
        <f t="shared" si="10"/>
        <v>0</v>
      </c>
      <c r="AG52" s="4">
        <v>1989</v>
      </c>
      <c r="AM52">
        <f t="shared" si="14"/>
        <v>0</v>
      </c>
      <c r="AO52" s="4">
        <v>1989</v>
      </c>
    </row>
    <row r="53" spans="1:41" ht="12.75">
      <c r="A53" s="4">
        <v>1990</v>
      </c>
      <c r="C53">
        <v>1</v>
      </c>
      <c r="F53">
        <v>2</v>
      </c>
      <c r="G53">
        <f t="shared" si="11"/>
        <v>3</v>
      </c>
      <c r="I53" s="4">
        <v>1990</v>
      </c>
      <c r="O53">
        <f t="shared" si="12"/>
        <v>0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M53">
        <f t="shared" si="14"/>
        <v>0</v>
      </c>
      <c r="AO53" s="4">
        <v>1990</v>
      </c>
    </row>
    <row r="54" spans="1:41" ht="12.75">
      <c r="A54" s="4">
        <v>1991</v>
      </c>
      <c r="F54">
        <v>5</v>
      </c>
      <c r="G54">
        <f t="shared" si="11"/>
        <v>5</v>
      </c>
      <c r="I54" s="4">
        <v>1991</v>
      </c>
      <c r="N54">
        <v>1</v>
      </c>
      <c r="O54">
        <f t="shared" si="12"/>
        <v>1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</row>
    <row r="55" spans="1:41" ht="12.75">
      <c r="A55" s="4">
        <v>1992</v>
      </c>
      <c r="F55">
        <v>2</v>
      </c>
      <c r="G55">
        <f t="shared" si="11"/>
        <v>2</v>
      </c>
      <c r="I55" s="4">
        <v>1992</v>
      </c>
      <c r="O55">
        <f t="shared" si="12"/>
        <v>0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</row>
    <row r="56" spans="1:41" ht="12.75">
      <c r="A56" s="4">
        <v>1993</v>
      </c>
      <c r="C56">
        <v>1</v>
      </c>
      <c r="F56">
        <v>1</v>
      </c>
      <c r="G56">
        <f t="shared" si="11"/>
        <v>2</v>
      </c>
      <c r="I56" s="4">
        <v>1993</v>
      </c>
      <c r="O56">
        <f t="shared" si="12"/>
        <v>0</v>
      </c>
      <c r="Q56" s="4">
        <v>1993</v>
      </c>
      <c r="W56">
        <f t="shared" si="13"/>
        <v>0</v>
      </c>
      <c r="Y56" s="4">
        <v>1993</v>
      </c>
      <c r="AE56">
        <f t="shared" si="10"/>
        <v>0</v>
      </c>
      <c r="AG56" s="4">
        <v>1993</v>
      </c>
      <c r="AM56">
        <f t="shared" si="14"/>
        <v>0</v>
      </c>
      <c r="AO56" s="4">
        <v>1993</v>
      </c>
    </row>
    <row r="57" spans="1:41" ht="12.75">
      <c r="A57" s="4">
        <v>1994</v>
      </c>
      <c r="F57">
        <v>2</v>
      </c>
      <c r="G57">
        <f t="shared" si="11"/>
        <v>2</v>
      </c>
      <c r="I57" s="4">
        <v>1994</v>
      </c>
      <c r="O57">
        <f t="shared" si="12"/>
        <v>0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M57">
        <f t="shared" si="14"/>
        <v>0</v>
      </c>
      <c r="AO57" s="4">
        <v>1994</v>
      </c>
    </row>
    <row r="58" spans="1:41" ht="12.75">
      <c r="A58" s="4">
        <v>1995</v>
      </c>
      <c r="F58">
        <v>10</v>
      </c>
      <c r="G58">
        <f t="shared" si="11"/>
        <v>10</v>
      </c>
      <c r="I58" s="4">
        <v>1995</v>
      </c>
      <c r="O58">
        <f t="shared" si="12"/>
        <v>0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M58">
        <f t="shared" si="14"/>
        <v>0</v>
      </c>
      <c r="AO58" s="4">
        <v>1995</v>
      </c>
    </row>
    <row r="59" spans="1:41" ht="12.75">
      <c r="A59" s="4">
        <v>1996</v>
      </c>
      <c r="F59">
        <v>13</v>
      </c>
      <c r="G59">
        <f t="shared" si="11"/>
        <v>13</v>
      </c>
      <c r="I59" s="4">
        <v>1996</v>
      </c>
      <c r="O59">
        <f t="shared" si="12"/>
        <v>0</v>
      </c>
      <c r="Q59" s="4">
        <v>1996</v>
      </c>
      <c r="W59">
        <f t="shared" si="13"/>
        <v>0</v>
      </c>
      <c r="Y59" s="4">
        <v>1996</v>
      </c>
      <c r="AE59">
        <f t="shared" si="10"/>
        <v>0</v>
      </c>
      <c r="AG59" s="4">
        <v>1996</v>
      </c>
      <c r="AM59">
        <f t="shared" si="14"/>
        <v>0</v>
      </c>
      <c r="AO59" s="4">
        <v>1996</v>
      </c>
    </row>
    <row r="60" spans="1:41" ht="12.75">
      <c r="A60" s="4">
        <v>1997</v>
      </c>
      <c r="F60">
        <v>48</v>
      </c>
      <c r="G60">
        <f t="shared" si="11"/>
        <v>48</v>
      </c>
      <c r="I60" s="4">
        <v>1997</v>
      </c>
      <c r="N60">
        <v>2</v>
      </c>
      <c r="O60">
        <f t="shared" si="12"/>
        <v>2</v>
      </c>
      <c r="Q60" s="4">
        <v>1997</v>
      </c>
      <c r="W60">
        <f t="shared" si="13"/>
        <v>0</v>
      </c>
      <c r="Y60" s="4">
        <v>1997</v>
      </c>
      <c r="AE60">
        <f t="shared" si="10"/>
        <v>0</v>
      </c>
      <c r="AG60" s="4">
        <v>1997</v>
      </c>
      <c r="AL60">
        <v>2</v>
      </c>
      <c r="AM60">
        <f t="shared" si="14"/>
        <v>2</v>
      </c>
      <c r="AO60" s="4">
        <v>1997</v>
      </c>
    </row>
    <row r="61" spans="1:41" ht="12.75">
      <c r="A61" s="4">
        <v>1998</v>
      </c>
      <c r="F61">
        <v>7</v>
      </c>
      <c r="G61">
        <f t="shared" si="11"/>
        <v>7</v>
      </c>
      <c r="I61" s="4">
        <v>1998</v>
      </c>
      <c r="N61">
        <v>1</v>
      </c>
      <c r="O61">
        <f t="shared" si="12"/>
        <v>1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L61">
        <v>1</v>
      </c>
      <c r="AM61">
        <f t="shared" si="14"/>
        <v>1</v>
      </c>
      <c r="AO61" s="4">
        <v>1998</v>
      </c>
    </row>
    <row r="62" spans="1:41" ht="12.75">
      <c r="A62" s="4">
        <v>1999</v>
      </c>
      <c r="F62">
        <v>6</v>
      </c>
      <c r="G62">
        <f t="shared" si="11"/>
        <v>6</v>
      </c>
      <c r="I62" s="4">
        <v>1999</v>
      </c>
      <c r="O62">
        <f t="shared" si="12"/>
        <v>0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</row>
    <row r="63" spans="1:46" ht="12.75">
      <c r="A63" s="4" t="s">
        <v>93</v>
      </c>
      <c r="B63" s="2">
        <f>SUM(B46:B62)</f>
        <v>1</v>
      </c>
      <c r="C63" s="2">
        <f>SUM(C46:C62)</f>
        <v>4</v>
      </c>
      <c r="D63" s="2">
        <f>SUM(D46:D62)</f>
        <v>1</v>
      </c>
      <c r="E63" s="2">
        <f>SUM(E46:E62)</f>
        <v>2</v>
      </c>
      <c r="F63" s="2">
        <f>SUM(F46:F62)</f>
        <v>104</v>
      </c>
      <c r="G63">
        <f>SUM(B63:F63)</f>
        <v>112</v>
      </c>
      <c r="I63" s="4" t="s">
        <v>93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4</v>
      </c>
      <c r="O63">
        <f>SUM(J63:N63)</f>
        <v>4</v>
      </c>
      <c r="Q63" s="4" t="s">
        <v>93</v>
      </c>
      <c r="W63">
        <f>SUM(R63:V63)</f>
        <v>0</v>
      </c>
      <c r="Y63" s="4" t="s">
        <v>93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93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3</v>
      </c>
      <c r="AM63">
        <f>SUM(AH63:AL63)</f>
        <v>3</v>
      </c>
      <c r="AO63" s="4" t="s">
        <v>93</v>
      </c>
      <c r="AP63" s="2"/>
      <c r="AQ63" s="2"/>
      <c r="AR63" s="2"/>
      <c r="AS63" s="2"/>
      <c r="AT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91</v>
      </c>
      <c r="I65" s="4" t="s">
        <v>92</v>
      </c>
      <c r="Q65" s="4" t="s">
        <v>108</v>
      </c>
      <c r="Y65" s="4" t="s">
        <v>109</v>
      </c>
      <c r="AG65" s="4" t="s">
        <v>106</v>
      </c>
      <c r="AO65" s="4" t="s">
        <v>107</v>
      </c>
    </row>
    <row r="66" spans="1:47" ht="12.75">
      <c r="A66" s="4" t="s">
        <v>89</v>
      </c>
      <c r="B66" s="12" t="s">
        <v>80</v>
      </c>
      <c r="C66" s="12" t="s">
        <v>85</v>
      </c>
      <c r="D66" s="12" t="s">
        <v>86</v>
      </c>
      <c r="E66" s="12" t="s">
        <v>81</v>
      </c>
      <c r="F66" s="12" t="s">
        <v>84</v>
      </c>
      <c r="G66" s="12" t="s">
        <v>93</v>
      </c>
      <c r="I66" s="4" t="s">
        <v>89</v>
      </c>
      <c r="J66" s="12" t="s">
        <v>80</v>
      </c>
      <c r="K66" s="12" t="s">
        <v>85</v>
      </c>
      <c r="L66" s="12" t="s">
        <v>86</v>
      </c>
      <c r="M66" s="12" t="s">
        <v>81</v>
      </c>
      <c r="N66" s="12" t="s">
        <v>84</v>
      </c>
      <c r="O66" s="12" t="s">
        <v>93</v>
      </c>
      <c r="Q66" s="4" t="s">
        <v>89</v>
      </c>
      <c r="R66" s="12" t="s">
        <v>80</v>
      </c>
      <c r="S66" s="12" t="s">
        <v>85</v>
      </c>
      <c r="T66" s="12" t="s">
        <v>86</v>
      </c>
      <c r="U66" s="12" t="s">
        <v>81</v>
      </c>
      <c r="V66" s="12" t="s">
        <v>84</v>
      </c>
      <c r="W66" s="12" t="s">
        <v>93</v>
      </c>
      <c r="Y66" s="4" t="s">
        <v>89</v>
      </c>
      <c r="Z66" s="12" t="s">
        <v>80</v>
      </c>
      <c r="AA66" s="12" t="s">
        <v>85</v>
      </c>
      <c r="AB66" s="12" t="s">
        <v>86</v>
      </c>
      <c r="AC66" s="12" t="s">
        <v>81</v>
      </c>
      <c r="AD66" s="12" t="s">
        <v>84</v>
      </c>
      <c r="AE66" s="12" t="s">
        <v>93</v>
      </c>
      <c r="AG66" s="4" t="s">
        <v>89</v>
      </c>
      <c r="AH66" s="12" t="s">
        <v>80</v>
      </c>
      <c r="AI66" s="12" t="s">
        <v>85</v>
      </c>
      <c r="AJ66" s="12" t="s">
        <v>86</v>
      </c>
      <c r="AK66" s="12" t="s">
        <v>81</v>
      </c>
      <c r="AL66" s="12" t="s">
        <v>84</v>
      </c>
      <c r="AM66" s="12" t="s">
        <v>93</v>
      </c>
      <c r="AO66" s="4" t="s">
        <v>89</v>
      </c>
      <c r="AP66" s="12" t="s">
        <v>80</v>
      </c>
      <c r="AQ66" s="12" t="s">
        <v>85</v>
      </c>
      <c r="AR66" s="12" t="s">
        <v>86</v>
      </c>
      <c r="AS66" s="12" t="s">
        <v>81</v>
      </c>
      <c r="AT66" s="12" t="s">
        <v>84</v>
      </c>
      <c r="AU66" s="12" t="s">
        <v>93</v>
      </c>
    </row>
    <row r="67" spans="1:41" ht="12.75">
      <c r="A67" s="4">
        <v>1983</v>
      </c>
      <c r="B67">
        <f aca="true" t="shared" si="15" ref="B67:G67">B46+B25</f>
        <v>0</v>
      </c>
      <c r="C67">
        <f t="shared" si="15"/>
        <v>1</v>
      </c>
      <c r="D67">
        <f t="shared" si="15"/>
        <v>0</v>
      </c>
      <c r="E67">
        <f t="shared" si="15"/>
        <v>0</v>
      </c>
      <c r="F67">
        <f t="shared" si="15"/>
        <v>6</v>
      </c>
      <c r="G67">
        <f t="shared" si="15"/>
        <v>7</v>
      </c>
      <c r="I67" s="4">
        <v>1983</v>
      </c>
      <c r="J67">
        <f aca="true" t="shared" si="16" ref="J67:O67">J46+J25</f>
        <v>0</v>
      </c>
      <c r="K67">
        <f t="shared" si="16"/>
        <v>0</v>
      </c>
      <c r="L67">
        <f t="shared" si="16"/>
        <v>0</v>
      </c>
      <c r="M67">
        <f t="shared" si="16"/>
        <v>0</v>
      </c>
      <c r="N67">
        <f t="shared" si="16"/>
        <v>0</v>
      </c>
      <c r="O67">
        <f t="shared" si="16"/>
        <v>0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</row>
    <row r="68" spans="1:41" ht="12.75">
      <c r="A68" s="4">
        <v>1984</v>
      </c>
      <c r="B68">
        <f aca="true" t="shared" si="20" ref="B68:G83">B47+B26</f>
        <v>0</v>
      </c>
      <c r="C68">
        <f t="shared" si="20"/>
        <v>2</v>
      </c>
      <c r="D68">
        <f t="shared" si="20"/>
        <v>0</v>
      </c>
      <c r="E68">
        <f t="shared" si="20"/>
        <v>0</v>
      </c>
      <c r="F68">
        <f t="shared" si="20"/>
        <v>22</v>
      </c>
      <c r="G68">
        <f t="shared" si="20"/>
        <v>24</v>
      </c>
      <c r="I68" s="4">
        <v>1984</v>
      </c>
      <c r="J68">
        <f aca="true" t="shared" si="21" ref="J68:O68">J47+J26</f>
        <v>0</v>
      </c>
      <c r="K68">
        <f t="shared" si="21"/>
        <v>0</v>
      </c>
      <c r="L68">
        <f t="shared" si="21"/>
        <v>0</v>
      </c>
      <c r="M68">
        <f t="shared" si="21"/>
        <v>0</v>
      </c>
      <c r="N68">
        <f t="shared" si="21"/>
        <v>0</v>
      </c>
      <c r="O68">
        <f t="shared" si="21"/>
        <v>0</v>
      </c>
      <c r="Q68" s="4">
        <v>1984</v>
      </c>
      <c r="R68">
        <f aca="true" t="shared" si="22" ref="R68:W68">R47+R26</f>
        <v>0</v>
      </c>
      <c r="S68">
        <f t="shared" si="22"/>
        <v>0</v>
      </c>
      <c r="T68">
        <f t="shared" si="22"/>
        <v>0</v>
      </c>
      <c r="U68">
        <f t="shared" si="22"/>
        <v>0</v>
      </c>
      <c r="V68">
        <f t="shared" si="22"/>
        <v>1</v>
      </c>
      <c r="W68">
        <f t="shared" si="22"/>
        <v>1</v>
      </c>
      <c r="Y68" s="4">
        <v>1984</v>
      </c>
      <c r="Z68">
        <f aca="true" t="shared" si="23" ref="Z68:AE68">Z47+Z26</f>
        <v>0</v>
      </c>
      <c r="AA68">
        <f t="shared" si="23"/>
        <v>0</v>
      </c>
      <c r="AB68">
        <f t="shared" si="23"/>
        <v>0</v>
      </c>
      <c r="AC68">
        <f t="shared" si="23"/>
        <v>0</v>
      </c>
      <c r="AD68">
        <f t="shared" si="23"/>
        <v>0</v>
      </c>
      <c r="AE68">
        <f t="shared" si="23"/>
        <v>0</v>
      </c>
      <c r="AG68" s="4">
        <v>1984</v>
      </c>
      <c r="AH68">
        <f aca="true" t="shared" si="24" ref="AH68:AM68">AH47+AH26</f>
        <v>0</v>
      </c>
      <c r="AI68">
        <f t="shared" si="24"/>
        <v>0</v>
      </c>
      <c r="AJ68">
        <f t="shared" si="24"/>
        <v>0</v>
      </c>
      <c r="AK68">
        <f t="shared" si="24"/>
        <v>0</v>
      </c>
      <c r="AL68">
        <f t="shared" si="24"/>
        <v>0</v>
      </c>
      <c r="AM68">
        <f t="shared" si="24"/>
        <v>0</v>
      </c>
      <c r="AO68" s="4">
        <v>1984</v>
      </c>
    </row>
    <row r="69" spans="1:41" ht="12.75">
      <c r="A69" s="4">
        <v>1985</v>
      </c>
      <c r="B69">
        <f t="shared" si="20"/>
        <v>0</v>
      </c>
      <c r="C69">
        <f t="shared" si="20"/>
        <v>0</v>
      </c>
      <c r="D69">
        <f t="shared" si="20"/>
        <v>0</v>
      </c>
      <c r="E69">
        <f t="shared" si="20"/>
        <v>0</v>
      </c>
      <c r="F69">
        <f t="shared" si="20"/>
        <v>52</v>
      </c>
      <c r="G69">
        <f t="shared" si="20"/>
        <v>52</v>
      </c>
      <c r="I69" s="4">
        <v>1985</v>
      </c>
      <c r="J69">
        <f aca="true" t="shared" si="25" ref="J69:O69">J48+J27</f>
        <v>0</v>
      </c>
      <c r="K69">
        <f t="shared" si="25"/>
        <v>0</v>
      </c>
      <c r="L69">
        <f t="shared" si="25"/>
        <v>0</v>
      </c>
      <c r="M69">
        <f t="shared" si="25"/>
        <v>0</v>
      </c>
      <c r="N69">
        <f t="shared" si="25"/>
        <v>1</v>
      </c>
      <c r="O69">
        <f t="shared" si="25"/>
        <v>1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aca="true" t="shared" si="28" ref="AH69:AM69">AH48+AH27</f>
        <v>0</v>
      </c>
      <c r="AI69">
        <f t="shared" si="28"/>
        <v>0</v>
      </c>
      <c r="AJ69">
        <f t="shared" si="28"/>
        <v>0</v>
      </c>
      <c r="AK69">
        <f t="shared" si="28"/>
        <v>0</v>
      </c>
      <c r="AL69">
        <f t="shared" si="28"/>
        <v>0</v>
      </c>
      <c r="AM69">
        <f t="shared" si="28"/>
        <v>0</v>
      </c>
      <c r="AO69" s="4">
        <v>1985</v>
      </c>
    </row>
    <row r="70" spans="1:41" ht="12.75">
      <c r="A70" s="4">
        <v>1986</v>
      </c>
      <c r="B70">
        <f t="shared" si="20"/>
        <v>0</v>
      </c>
      <c r="C70">
        <f t="shared" si="20"/>
        <v>0</v>
      </c>
      <c r="D70">
        <f t="shared" si="20"/>
        <v>0</v>
      </c>
      <c r="E70">
        <f t="shared" si="20"/>
        <v>0</v>
      </c>
      <c r="F70">
        <f t="shared" si="20"/>
        <v>52</v>
      </c>
      <c r="G70">
        <f t="shared" si="20"/>
        <v>52</v>
      </c>
      <c r="I70" s="4">
        <v>1986</v>
      </c>
      <c r="J70">
        <f aca="true" t="shared" si="29" ref="J70:O70">J49+J28</f>
        <v>0</v>
      </c>
      <c r="K70">
        <f t="shared" si="29"/>
        <v>0</v>
      </c>
      <c r="L70">
        <f t="shared" si="29"/>
        <v>0</v>
      </c>
      <c r="M70">
        <f t="shared" si="29"/>
        <v>0</v>
      </c>
      <c r="N70">
        <f t="shared" si="29"/>
        <v>1</v>
      </c>
      <c r="O70">
        <f t="shared" si="29"/>
        <v>1</v>
      </c>
      <c r="Q70" s="4">
        <v>1986</v>
      </c>
      <c r="R70">
        <f aca="true" t="shared" si="30" ref="R70:W70">R49+R28</f>
        <v>0</v>
      </c>
      <c r="S70">
        <f t="shared" si="30"/>
        <v>0</v>
      </c>
      <c r="T70">
        <f t="shared" si="30"/>
        <v>0</v>
      </c>
      <c r="U70">
        <f t="shared" si="30"/>
        <v>0</v>
      </c>
      <c r="V70">
        <f t="shared" si="30"/>
        <v>2</v>
      </c>
      <c r="W70">
        <f t="shared" si="30"/>
        <v>2</v>
      </c>
      <c r="Y70" s="4">
        <v>1986</v>
      </c>
      <c r="Z70">
        <f aca="true" t="shared" si="31" ref="Z70:AE70">Z49+Z28</f>
        <v>0</v>
      </c>
      <c r="AA70">
        <f t="shared" si="31"/>
        <v>0</v>
      </c>
      <c r="AB70">
        <f t="shared" si="31"/>
        <v>0</v>
      </c>
      <c r="AC70">
        <f t="shared" si="31"/>
        <v>0</v>
      </c>
      <c r="AD70">
        <f t="shared" si="31"/>
        <v>0</v>
      </c>
      <c r="AE70">
        <f t="shared" si="31"/>
        <v>0</v>
      </c>
      <c r="AG70" s="4">
        <v>1986</v>
      </c>
      <c r="AH70">
        <f aca="true" t="shared" si="32" ref="AH70:AM70">AH49+AH28</f>
        <v>0</v>
      </c>
      <c r="AI70">
        <f t="shared" si="32"/>
        <v>0</v>
      </c>
      <c r="AJ70">
        <f t="shared" si="32"/>
        <v>0</v>
      </c>
      <c r="AK70">
        <f t="shared" si="32"/>
        <v>0</v>
      </c>
      <c r="AL70">
        <f t="shared" si="32"/>
        <v>2</v>
      </c>
      <c r="AM70">
        <f t="shared" si="32"/>
        <v>2</v>
      </c>
      <c r="AO70" s="4">
        <v>1986</v>
      </c>
    </row>
    <row r="71" spans="1:41" ht="12.75">
      <c r="A71" s="4">
        <v>1987</v>
      </c>
      <c r="B71">
        <f t="shared" si="20"/>
        <v>0</v>
      </c>
      <c r="C71">
        <f t="shared" si="20"/>
        <v>2</v>
      </c>
      <c r="D71">
        <f t="shared" si="20"/>
        <v>0</v>
      </c>
      <c r="E71">
        <f t="shared" si="20"/>
        <v>0</v>
      </c>
      <c r="F71">
        <f t="shared" si="20"/>
        <v>77</v>
      </c>
      <c r="G71">
        <f t="shared" si="20"/>
        <v>79</v>
      </c>
      <c r="I71" s="4">
        <v>1987</v>
      </c>
      <c r="J71">
        <f aca="true" t="shared" si="33" ref="J71:O71">J50+J29</f>
        <v>0</v>
      </c>
      <c r="K71">
        <f t="shared" si="33"/>
        <v>0</v>
      </c>
      <c r="L71">
        <f t="shared" si="33"/>
        <v>0</v>
      </c>
      <c r="M71">
        <f t="shared" si="33"/>
        <v>0</v>
      </c>
      <c r="N71">
        <f t="shared" si="33"/>
        <v>1</v>
      </c>
      <c r="O71">
        <f t="shared" si="33"/>
        <v>1</v>
      </c>
      <c r="Q71" s="4">
        <v>1987</v>
      </c>
      <c r="R71">
        <f aca="true" t="shared" si="34" ref="R71:W71">R50+R29</f>
        <v>0</v>
      </c>
      <c r="S71">
        <f t="shared" si="34"/>
        <v>0</v>
      </c>
      <c r="T71">
        <f t="shared" si="34"/>
        <v>0</v>
      </c>
      <c r="U71">
        <f t="shared" si="34"/>
        <v>0</v>
      </c>
      <c r="V71">
        <f t="shared" si="34"/>
        <v>1</v>
      </c>
      <c r="W71">
        <f t="shared" si="34"/>
        <v>1</v>
      </c>
      <c r="Y71" s="4">
        <v>1987</v>
      </c>
      <c r="Z71">
        <f aca="true" t="shared" si="35" ref="Z71:AE71">Z50+Z29</f>
        <v>0</v>
      </c>
      <c r="AA71">
        <f t="shared" si="35"/>
        <v>0</v>
      </c>
      <c r="AB71">
        <f t="shared" si="35"/>
        <v>0</v>
      </c>
      <c r="AC71">
        <f t="shared" si="35"/>
        <v>0</v>
      </c>
      <c r="AD71">
        <f t="shared" si="35"/>
        <v>0</v>
      </c>
      <c r="AE71">
        <f t="shared" si="35"/>
        <v>0</v>
      </c>
      <c r="AG71" s="4">
        <v>1987</v>
      </c>
      <c r="AH71">
        <f aca="true" t="shared" si="36" ref="AH71:AM71">AH50+AH29</f>
        <v>0</v>
      </c>
      <c r="AI71">
        <f t="shared" si="36"/>
        <v>0</v>
      </c>
      <c r="AJ71">
        <f t="shared" si="36"/>
        <v>0</v>
      </c>
      <c r="AK71">
        <f t="shared" si="36"/>
        <v>0</v>
      </c>
      <c r="AL71">
        <f t="shared" si="36"/>
        <v>1</v>
      </c>
      <c r="AM71">
        <f t="shared" si="36"/>
        <v>1</v>
      </c>
      <c r="AO71" s="4">
        <v>1987</v>
      </c>
    </row>
    <row r="72" spans="1:41" ht="12.75">
      <c r="A72" s="4">
        <v>1988</v>
      </c>
      <c r="B72">
        <f t="shared" si="20"/>
        <v>0</v>
      </c>
      <c r="C72">
        <f t="shared" si="20"/>
        <v>0</v>
      </c>
      <c r="D72">
        <f t="shared" si="20"/>
        <v>1</v>
      </c>
      <c r="E72">
        <f t="shared" si="20"/>
        <v>0</v>
      </c>
      <c r="F72">
        <f t="shared" si="20"/>
        <v>61</v>
      </c>
      <c r="G72">
        <f t="shared" si="20"/>
        <v>62</v>
      </c>
      <c r="I72" s="4">
        <v>1988</v>
      </c>
      <c r="J72">
        <f aca="true" t="shared" si="37" ref="J72:O72">J51+J30</f>
        <v>0</v>
      </c>
      <c r="K72">
        <f t="shared" si="37"/>
        <v>0</v>
      </c>
      <c r="L72">
        <f t="shared" si="37"/>
        <v>0</v>
      </c>
      <c r="M72">
        <f t="shared" si="37"/>
        <v>0</v>
      </c>
      <c r="N72">
        <f t="shared" si="37"/>
        <v>1</v>
      </c>
      <c r="O72">
        <f t="shared" si="37"/>
        <v>1</v>
      </c>
      <c r="Q72" s="4">
        <v>1988</v>
      </c>
      <c r="R72">
        <f aca="true" t="shared" si="38" ref="R72:W72">R51+R30</f>
        <v>0</v>
      </c>
      <c r="S72">
        <f t="shared" si="38"/>
        <v>0</v>
      </c>
      <c r="T72">
        <f t="shared" si="38"/>
        <v>0</v>
      </c>
      <c r="U72">
        <f t="shared" si="38"/>
        <v>0</v>
      </c>
      <c r="V72">
        <f t="shared" si="38"/>
        <v>0</v>
      </c>
      <c r="W72">
        <f t="shared" si="38"/>
        <v>0</v>
      </c>
      <c r="Y72" s="4">
        <v>1988</v>
      </c>
      <c r="Z72">
        <f aca="true" t="shared" si="39" ref="Z72:AE72">Z51+Z30</f>
        <v>0</v>
      </c>
      <c r="AA72">
        <f t="shared" si="39"/>
        <v>0</v>
      </c>
      <c r="AB72">
        <f t="shared" si="39"/>
        <v>0</v>
      </c>
      <c r="AC72">
        <f t="shared" si="39"/>
        <v>0</v>
      </c>
      <c r="AD72">
        <f t="shared" si="39"/>
        <v>0</v>
      </c>
      <c r="AE72">
        <f t="shared" si="39"/>
        <v>0</v>
      </c>
      <c r="AG72" s="4">
        <v>1988</v>
      </c>
      <c r="AH72">
        <f aca="true" t="shared" si="40" ref="AH72:AM72">AH51+AH30</f>
        <v>0</v>
      </c>
      <c r="AI72">
        <f t="shared" si="40"/>
        <v>0</v>
      </c>
      <c r="AJ72">
        <f t="shared" si="40"/>
        <v>0</v>
      </c>
      <c r="AK72">
        <f t="shared" si="40"/>
        <v>0</v>
      </c>
      <c r="AL72">
        <f t="shared" si="40"/>
        <v>0</v>
      </c>
      <c r="AM72">
        <f t="shared" si="40"/>
        <v>0</v>
      </c>
      <c r="AO72" s="4">
        <v>1988</v>
      </c>
    </row>
    <row r="73" spans="1:41" ht="12.75">
      <c r="A73" s="4">
        <v>1989</v>
      </c>
      <c r="B73">
        <f t="shared" si="20"/>
        <v>1</v>
      </c>
      <c r="C73">
        <f t="shared" si="20"/>
        <v>1</v>
      </c>
      <c r="D73">
        <f t="shared" si="20"/>
        <v>0</v>
      </c>
      <c r="E73">
        <f t="shared" si="20"/>
        <v>2</v>
      </c>
      <c r="F73">
        <f t="shared" si="20"/>
        <v>89</v>
      </c>
      <c r="G73">
        <f t="shared" si="20"/>
        <v>93</v>
      </c>
      <c r="I73" s="4">
        <v>1989</v>
      </c>
      <c r="J73">
        <f aca="true" t="shared" si="41" ref="J73:O73">J52+J31</f>
        <v>0</v>
      </c>
      <c r="K73">
        <f t="shared" si="41"/>
        <v>0</v>
      </c>
      <c r="L73">
        <f t="shared" si="41"/>
        <v>0</v>
      </c>
      <c r="M73">
        <f t="shared" si="41"/>
        <v>0</v>
      </c>
      <c r="N73">
        <f t="shared" si="41"/>
        <v>4</v>
      </c>
      <c r="O73">
        <f t="shared" si="41"/>
        <v>4</v>
      </c>
      <c r="Q73" s="4">
        <v>1989</v>
      </c>
      <c r="R73">
        <f aca="true" t="shared" si="42" ref="R73:W73">R52+R31</f>
        <v>0</v>
      </c>
      <c r="S73">
        <f t="shared" si="42"/>
        <v>0</v>
      </c>
      <c r="T73">
        <f t="shared" si="42"/>
        <v>0</v>
      </c>
      <c r="U73">
        <f t="shared" si="42"/>
        <v>0</v>
      </c>
      <c r="V73">
        <f t="shared" si="42"/>
        <v>0</v>
      </c>
      <c r="W73">
        <f t="shared" si="42"/>
        <v>0</v>
      </c>
      <c r="Y73" s="4">
        <v>1989</v>
      </c>
      <c r="Z73">
        <f aca="true" t="shared" si="43" ref="Z73:AE73">Z52+Z31</f>
        <v>0</v>
      </c>
      <c r="AA73">
        <f t="shared" si="43"/>
        <v>0</v>
      </c>
      <c r="AB73">
        <f t="shared" si="43"/>
        <v>0</v>
      </c>
      <c r="AC73">
        <f t="shared" si="43"/>
        <v>0</v>
      </c>
      <c r="AD73">
        <f t="shared" si="43"/>
        <v>0</v>
      </c>
      <c r="AE73">
        <f t="shared" si="43"/>
        <v>0</v>
      </c>
      <c r="AG73" s="4">
        <v>1989</v>
      </c>
      <c r="AH73">
        <f aca="true" t="shared" si="44" ref="AH73:AM73">AH52+AH31</f>
        <v>0</v>
      </c>
      <c r="AI73">
        <f t="shared" si="44"/>
        <v>0</v>
      </c>
      <c r="AJ73">
        <f t="shared" si="44"/>
        <v>0</v>
      </c>
      <c r="AK73">
        <f t="shared" si="44"/>
        <v>0</v>
      </c>
      <c r="AL73">
        <f t="shared" si="44"/>
        <v>1</v>
      </c>
      <c r="AM73">
        <f t="shared" si="44"/>
        <v>1</v>
      </c>
      <c r="AO73" s="4">
        <v>1989</v>
      </c>
    </row>
    <row r="74" spans="1:41" ht="12.75">
      <c r="A74" s="4">
        <v>1990</v>
      </c>
      <c r="B74">
        <f t="shared" si="20"/>
        <v>0</v>
      </c>
      <c r="C74">
        <f t="shared" si="20"/>
        <v>1</v>
      </c>
      <c r="D74">
        <f t="shared" si="20"/>
        <v>0</v>
      </c>
      <c r="E74">
        <f t="shared" si="20"/>
        <v>0</v>
      </c>
      <c r="F74">
        <f t="shared" si="20"/>
        <v>86</v>
      </c>
      <c r="G74">
        <f t="shared" si="20"/>
        <v>87</v>
      </c>
      <c r="I74" s="4">
        <v>1990</v>
      </c>
      <c r="J74">
        <f aca="true" t="shared" si="45" ref="J74:O74">J53+J32</f>
        <v>0</v>
      </c>
      <c r="K74">
        <f t="shared" si="45"/>
        <v>0</v>
      </c>
      <c r="L74">
        <f t="shared" si="45"/>
        <v>0</v>
      </c>
      <c r="M74">
        <f t="shared" si="45"/>
        <v>0</v>
      </c>
      <c r="N74">
        <f t="shared" si="45"/>
        <v>3</v>
      </c>
      <c r="O74">
        <f t="shared" si="45"/>
        <v>3</v>
      </c>
      <c r="Q74" s="4">
        <v>1990</v>
      </c>
      <c r="R74">
        <f aca="true" t="shared" si="46" ref="R74:W74">R53+R32</f>
        <v>0</v>
      </c>
      <c r="S74">
        <f t="shared" si="46"/>
        <v>0</v>
      </c>
      <c r="T74">
        <f t="shared" si="46"/>
        <v>0</v>
      </c>
      <c r="U74">
        <f t="shared" si="46"/>
        <v>0</v>
      </c>
      <c r="V74">
        <f t="shared" si="46"/>
        <v>0</v>
      </c>
      <c r="W74">
        <f t="shared" si="46"/>
        <v>0</v>
      </c>
      <c r="Y74" s="4">
        <v>1990</v>
      </c>
      <c r="Z74">
        <f aca="true" t="shared" si="47" ref="Z74:AE74">Z53+Z32</f>
        <v>0</v>
      </c>
      <c r="AA74">
        <f t="shared" si="47"/>
        <v>0</v>
      </c>
      <c r="AB74">
        <f t="shared" si="47"/>
        <v>0</v>
      </c>
      <c r="AC74">
        <f t="shared" si="47"/>
        <v>0</v>
      </c>
      <c r="AD74">
        <f t="shared" si="47"/>
        <v>0</v>
      </c>
      <c r="AE74">
        <f t="shared" si="47"/>
        <v>0</v>
      </c>
      <c r="AG74" s="4">
        <v>1990</v>
      </c>
      <c r="AH74">
        <f aca="true" t="shared" si="48" ref="AH74:AM74">AH53+AH32</f>
        <v>0</v>
      </c>
      <c r="AI74">
        <f t="shared" si="48"/>
        <v>0</v>
      </c>
      <c r="AJ74">
        <f t="shared" si="48"/>
        <v>0</v>
      </c>
      <c r="AK74">
        <f t="shared" si="48"/>
        <v>0</v>
      </c>
      <c r="AL74">
        <f t="shared" si="48"/>
        <v>1</v>
      </c>
      <c r="AM74">
        <f t="shared" si="48"/>
        <v>1</v>
      </c>
      <c r="AO74" s="4">
        <v>1990</v>
      </c>
    </row>
    <row r="75" spans="1:41" ht="12.75">
      <c r="A75" s="4">
        <v>1991</v>
      </c>
      <c r="B75">
        <f t="shared" si="20"/>
        <v>0</v>
      </c>
      <c r="C75">
        <f t="shared" si="20"/>
        <v>0</v>
      </c>
      <c r="D75">
        <f t="shared" si="20"/>
        <v>0</v>
      </c>
      <c r="E75">
        <f t="shared" si="20"/>
        <v>0</v>
      </c>
      <c r="F75">
        <f t="shared" si="20"/>
        <v>85</v>
      </c>
      <c r="G75">
        <f t="shared" si="20"/>
        <v>85</v>
      </c>
      <c r="I75" s="4">
        <v>1991</v>
      </c>
      <c r="J75">
        <f aca="true" t="shared" si="49" ref="J75:O75">J54+J33</f>
        <v>0</v>
      </c>
      <c r="K75">
        <f t="shared" si="49"/>
        <v>0</v>
      </c>
      <c r="L75">
        <f t="shared" si="49"/>
        <v>0</v>
      </c>
      <c r="M75">
        <f t="shared" si="49"/>
        <v>0</v>
      </c>
      <c r="N75">
        <f t="shared" si="49"/>
        <v>8</v>
      </c>
      <c r="O75">
        <f t="shared" si="49"/>
        <v>8</v>
      </c>
      <c r="Q75" s="4">
        <v>1991</v>
      </c>
      <c r="R75">
        <f aca="true" t="shared" si="50" ref="R75:W75">R54+R33</f>
        <v>0</v>
      </c>
      <c r="S75">
        <f t="shared" si="50"/>
        <v>0</v>
      </c>
      <c r="T75">
        <f t="shared" si="50"/>
        <v>0</v>
      </c>
      <c r="U75">
        <f t="shared" si="50"/>
        <v>0</v>
      </c>
      <c r="V75">
        <f t="shared" si="50"/>
        <v>0</v>
      </c>
      <c r="W75">
        <f t="shared" si="50"/>
        <v>0</v>
      </c>
      <c r="Y75" s="4">
        <v>1991</v>
      </c>
      <c r="Z75">
        <f aca="true" t="shared" si="51" ref="Z75:AE75">Z54+Z33</f>
        <v>0</v>
      </c>
      <c r="AA75">
        <f t="shared" si="51"/>
        <v>0</v>
      </c>
      <c r="AB75">
        <f t="shared" si="51"/>
        <v>0</v>
      </c>
      <c r="AC75">
        <f t="shared" si="51"/>
        <v>0</v>
      </c>
      <c r="AD75">
        <f t="shared" si="51"/>
        <v>0</v>
      </c>
      <c r="AE75">
        <f t="shared" si="51"/>
        <v>0</v>
      </c>
      <c r="AG75" s="4">
        <v>1991</v>
      </c>
      <c r="AH75">
        <f aca="true" t="shared" si="52" ref="AH75:AM75">AH54+AH33</f>
        <v>0</v>
      </c>
      <c r="AI75">
        <f t="shared" si="52"/>
        <v>0</v>
      </c>
      <c r="AJ75">
        <f t="shared" si="52"/>
        <v>0</v>
      </c>
      <c r="AK75">
        <f t="shared" si="52"/>
        <v>0</v>
      </c>
      <c r="AL75">
        <f t="shared" si="52"/>
        <v>2</v>
      </c>
      <c r="AM75">
        <f t="shared" si="52"/>
        <v>2</v>
      </c>
      <c r="AO75" s="4">
        <v>1991</v>
      </c>
    </row>
    <row r="76" spans="1:41" ht="12.75">
      <c r="A76" s="4">
        <v>1992</v>
      </c>
      <c r="B76">
        <f t="shared" si="20"/>
        <v>1</v>
      </c>
      <c r="C76">
        <f t="shared" si="20"/>
        <v>0</v>
      </c>
      <c r="D76">
        <f t="shared" si="20"/>
        <v>1</v>
      </c>
      <c r="E76">
        <f t="shared" si="20"/>
        <v>1</v>
      </c>
      <c r="F76">
        <f t="shared" si="20"/>
        <v>118</v>
      </c>
      <c r="G76">
        <f t="shared" si="20"/>
        <v>121</v>
      </c>
      <c r="I76" s="4">
        <v>1992</v>
      </c>
      <c r="J76">
        <f aca="true" t="shared" si="53" ref="J76:O76">J55+J34</f>
        <v>0</v>
      </c>
      <c r="K76">
        <f t="shared" si="53"/>
        <v>0</v>
      </c>
      <c r="L76">
        <f t="shared" si="53"/>
        <v>0</v>
      </c>
      <c r="M76">
        <f t="shared" si="53"/>
        <v>0</v>
      </c>
      <c r="N76">
        <f t="shared" si="53"/>
        <v>3</v>
      </c>
      <c r="O76">
        <f t="shared" si="53"/>
        <v>3</v>
      </c>
      <c r="Q76" s="4">
        <v>1992</v>
      </c>
      <c r="R76">
        <f aca="true" t="shared" si="54" ref="R76:W76">R55+R34</f>
        <v>0</v>
      </c>
      <c r="S76">
        <f t="shared" si="54"/>
        <v>0</v>
      </c>
      <c r="T76">
        <f t="shared" si="54"/>
        <v>0</v>
      </c>
      <c r="U76">
        <f t="shared" si="54"/>
        <v>0</v>
      </c>
      <c r="V76">
        <f t="shared" si="54"/>
        <v>0</v>
      </c>
      <c r="W76">
        <f t="shared" si="54"/>
        <v>0</v>
      </c>
      <c r="Y76" s="4">
        <v>1992</v>
      </c>
      <c r="Z76">
        <f aca="true" t="shared" si="55" ref="Z76:AE76">Z55+Z34</f>
        <v>0</v>
      </c>
      <c r="AA76">
        <f t="shared" si="55"/>
        <v>0</v>
      </c>
      <c r="AB76">
        <f t="shared" si="55"/>
        <v>0</v>
      </c>
      <c r="AC76">
        <f t="shared" si="55"/>
        <v>0</v>
      </c>
      <c r="AD76">
        <f t="shared" si="55"/>
        <v>0</v>
      </c>
      <c r="AE76">
        <f t="shared" si="55"/>
        <v>0</v>
      </c>
      <c r="AG76" s="4">
        <v>1992</v>
      </c>
      <c r="AH76">
        <f aca="true" t="shared" si="56" ref="AH76:AM76">AH55+AH34</f>
        <v>0</v>
      </c>
      <c r="AI76">
        <f t="shared" si="56"/>
        <v>0</v>
      </c>
      <c r="AJ76">
        <f t="shared" si="56"/>
        <v>0</v>
      </c>
      <c r="AK76">
        <f t="shared" si="56"/>
        <v>1</v>
      </c>
      <c r="AL76">
        <f t="shared" si="56"/>
        <v>3</v>
      </c>
      <c r="AM76">
        <f t="shared" si="56"/>
        <v>4</v>
      </c>
      <c r="AO76" s="4">
        <v>1992</v>
      </c>
    </row>
    <row r="77" spans="1:41" ht="12.75">
      <c r="A77" s="4">
        <v>1993</v>
      </c>
      <c r="B77">
        <f t="shared" si="20"/>
        <v>1</v>
      </c>
      <c r="C77">
        <f t="shared" si="20"/>
        <v>2</v>
      </c>
      <c r="D77">
        <f t="shared" si="20"/>
        <v>0</v>
      </c>
      <c r="E77">
        <f t="shared" si="20"/>
        <v>1</v>
      </c>
      <c r="F77">
        <f t="shared" si="20"/>
        <v>136</v>
      </c>
      <c r="G77">
        <f t="shared" si="20"/>
        <v>140</v>
      </c>
      <c r="I77" s="4">
        <v>1993</v>
      </c>
      <c r="J77">
        <f aca="true" t="shared" si="57" ref="J77:O77">J56+J35</f>
        <v>0</v>
      </c>
      <c r="K77">
        <f t="shared" si="57"/>
        <v>0</v>
      </c>
      <c r="L77">
        <f t="shared" si="57"/>
        <v>0</v>
      </c>
      <c r="M77">
        <f t="shared" si="57"/>
        <v>0</v>
      </c>
      <c r="N77">
        <f t="shared" si="57"/>
        <v>4</v>
      </c>
      <c r="O77">
        <f t="shared" si="57"/>
        <v>4</v>
      </c>
      <c r="Q77" s="4">
        <v>1993</v>
      </c>
      <c r="R77">
        <f aca="true" t="shared" si="58" ref="R77:W77">R56+R35</f>
        <v>0</v>
      </c>
      <c r="S77">
        <f t="shared" si="58"/>
        <v>0</v>
      </c>
      <c r="T77">
        <f t="shared" si="58"/>
        <v>0</v>
      </c>
      <c r="U77">
        <f t="shared" si="58"/>
        <v>0</v>
      </c>
      <c r="V77">
        <f t="shared" si="58"/>
        <v>0</v>
      </c>
      <c r="W77">
        <f t="shared" si="58"/>
        <v>0</v>
      </c>
      <c r="Y77" s="4">
        <v>1993</v>
      </c>
      <c r="Z77">
        <f aca="true" t="shared" si="59" ref="Z77:AE77">Z56+Z35</f>
        <v>0</v>
      </c>
      <c r="AA77">
        <f t="shared" si="59"/>
        <v>0</v>
      </c>
      <c r="AB77">
        <f t="shared" si="59"/>
        <v>0</v>
      </c>
      <c r="AC77">
        <f t="shared" si="59"/>
        <v>0</v>
      </c>
      <c r="AD77">
        <f t="shared" si="59"/>
        <v>1</v>
      </c>
      <c r="AE77">
        <f t="shared" si="59"/>
        <v>1</v>
      </c>
      <c r="AG77" s="4">
        <v>1993</v>
      </c>
      <c r="AH77">
        <f aca="true" t="shared" si="60" ref="AH77:AM77">AH56+AH35</f>
        <v>0</v>
      </c>
      <c r="AI77">
        <f t="shared" si="60"/>
        <v>0</v>
      </c>
      <c r="AJ77">
        <f t="shared" si="60"/>
        <v>0</v>
      </c>
      <c r="AK77">
        <f t="shared" si="60"/>
        <v>0</v>
      </c>
      <c r="AL77">
        <f t="shared" si="60"/>
        <v>17</v>
      </c>
      <c r="AM77">
        <f t="shared" si="60"/>
        <v>17</v>
      </c>
      <c r="AO77" s="4">
        <v>1993</v>
      </c>
    </row>
    <row r="78" spans="1:41" ht="12.75">
      <c r="A78" s="4">
        <v>1994</v>
      </c>
      <c r="B78">
        <f t="shared" si="20"/>
        <v>0</v>
      </c>
      <c r="C78">
        <f t="shared" si="20"/>
        <v>0</v>
      </c>
      <c r="D78">
        <f t="shared" si="20"/>
        <v>2</v>
      </c>
      <c r="E78">
        <f t="shared" si="20"/>
        <v>0</v>
      </c>
      <c r="F78">
        <f t="shared" si="20"/>
        <v>159</v>
      </c>
      <c r="G78">
        <f t="shared" si="20"/>
        <v>161</v>
      </c>
      <c r="I78" s="4">
        <v>1994</v>
      </c>
      <c r="J78">
        <f aca="true" t="shared" si="61" ref="J78:O78">J57+J36</f>
        <v>0</v>
      </c>
      <c r="K78">
        <f t="shared" si="61"/>
        <v>0</v>
      </c>
      <c r="L78">
        <f t="shared" si="61"/>
        <v>0</v>
      </c>
      <c r="M78">
        <f t="shared" si="61"/>
        <v>0</v>
      </c>
      <c r="N78">
        <f t="shared" si="61"/>
        <v>7</v>
      </c>
      <c r="O78">
        <f t="shared" si="61"/>
        <v>7</v>
      </c>
      <c r="Q78" s="4">
        <v>1994</v>
      </c>
      <c r="R78">
        <f aca="true" t="shared" si="62" ref="R78:W78">R57+R36</f>
        <v>0</v>
      </c>
      <c r="S78">
        <f t="shared" si="62"/>
        <v>0</v>
      </c>
      <c r="T78">
        <f t="shared" si="62"/>
        <v>0</v>
      </c>
      <c r="U78">
        <f t="shared" si="62"/>
        <v>0</v>
      </c>
      <c r="V78">
        <f t="shared" si="62"/>
        <v>0</v>
      </c>
      <c r="W78">
        <f t="shared" si="62"/>
        <v>0</v>
      </c>
      <c r="Y78" s="4">
        <v>1994</v>
      </c>
      <c r="Z78">
        <f aca="true" t="shared" si="63" ref="Z78:AE78">Z57+Z36</f>
        <v>0</v>
      </c>
      <c r="AA78">
        <f t="shared" si="63"/>
        <v>0</v>
      </c>
      <c r="AB78">
        <f t="shared" si="63"/>
        <v>0</v>
      </c>
      <c r="AC78">
        <f t="shared" si="63"/>
        <v>0</v>
      </c>
      <c r="AD78">
        <f t="shared" si="63"/>
        <v>2</v>
      </c>
      <c r="AE78">
        <f t="shared" si="63"/>
        <v>2</v>
      </c>
      <c r="AG78" s="4">
        <v>1994</v>
      </c>
      <c r="AH78">
        <f aca="true" t="shared" si="64" ref="AH78:AM78">AH57+AH36</f>
        <v>0</v>
      </c>
      <c r="AI78">
        <f t="shared" si="64"/>
        <v>0</v>
      </c>
      <c r="AJ78">
        <f t="shared" si="64"/>
        <v>0</v>
      </c>
      <c r="AK78">
        <f t="shared" si="64"/>
        <v>0</v>
      </c>
      <c r="AL78">
        <f t="shared" si="64"/>
        <v>13</v>
      </c>
      <c r="AM78">
        <f t="shared" si="64"/>
        <v>13</v>
      </c>
      <c r="AO78" s="4">
        <v>1994</v>
      </c>
    </row>
    <row r="79" spans="1:41" ht="12.75">
      <c r="A79" s="4">
        <v>1995</v>
      </c>
      <c r="B79">
        <f t="shared" si="20"/>
        <v>0</v>
      </c>
      <c r="C79">
        <f t="shared" si="20"/>
        <v>2</v>
      </c>
      <c r="D79">
        <f t="shared" si="20"/>
        <v>1</v>
      </c>
      <c r="E79">
        <f t="shared" si="20"/>
        <v>0</v>
      </c>
      <c r="F79">
        <f t="shared" si="20"/>
        <v>191</v>
      </c>
      <c r="G79">
        <f t="shared" si="20"/>
        <v>194</v>
      </c>
      <c r="I79" s="4">
        <v>1995</v>
      </c>
      <c r="J79">
        <f aca="true" t="shared" si="65" ref="J79:O79">J58+J37</f>
        <v>0</v>
      </c>
      <c r="K79">
        <f t="shared" si="65"/>
        <v>0</v>
      </c>
      <c r="L79">
        <f t="shared" si="65"/>
        <v>0</v>
      </c>
      <c r="M79">
        <f t="shared" si="65"/>
        <v>0</v>
      </c>
      <c r="N79">
        <f t="shared" si="65"/>
        <v>8</v>
      </c>
      <c r="O79">
        <f t="shared" si="65"/>
        <v>8</v>
      </c>
      <c r="Q79" s="4">
        <v>1995</v>
      </c>
      <c r="R79">
        <f aca="true" t="shared" si="66" ref="R79:W79">R58+R37</f>
        <v>0</v>
      </c>
      <c r="S79">
        <f t="shared" si="66"/>
        <v>0</v>
      </c>
      <c r="T79">
        <f t="shared" si="66"/>
        <v>0</v>
      </c>
      <c r="U79">
        <f t="shared" si="66"/>
        <v>0</v>
      </c>
      <c r="V79">
        <f t="shared" si="66"/>
        <v>0</v>
      </c>
      <c r="W79">
        <f t="shared" si="66"/>
        <v>0</v>
      </c>
      <c r="Y79" s="4">
        <v>1995</v>
      </c>
      <c r="Z79">
        <f aca="true" t="shared" si="67" ref="Z79:AE79">Z58+Z37</f>
        <v>0</v>
      </c>
      <c r="AA79">
        <f t="shared" si="67"/>
        <v>0</v>
      </c>
      <c r="AB79">
        <f t="shared" si="67"/>
        <v>0</v>
      </c>
      <c r="AC79">
        <f t="shared" si="67"/>
        <v>0</v>
      </c>
      <c r="AD79">
        <f t="shared" si="67"/>
        <v>1</v>
      </c>
      <c r="AE79">
        <f t="shared" si="67"/>
        <v>1</v>
      </c>
      <c r="AG79" s="4">
        <v>1995</v>
      </c>
      <c r="AH79">
        <f aca="true" t="shared" si="68" ref="AH79:AM79">AH58+AH37</f>
        <v>0</v>
      </c>
      <c r="AI79">
        <f t="shared" si="68"/>
        <v>0</v>
      </c>
      <c r="AJ79">
        <f t="shared" si="68"/>
        <v>0</v>
      </c>
      <c r="AK79">
        <f t="shared" si="68"/>
        <v>0</v>
      </c>
      <c r="AL79">
        <f t="shared" si="68"/>
        <v>12</v>
      </c>
      <c r="AM79">
        <f t="shared" si="68"/>
        <v>12</v>
      </c>
      <c r="AO79" s="4">
        <v>1995</v>
      </c>
    </row>
    <row r="80" spans="1:41" ht="12.75">
      <c r="A80" s="4">
        <v>1996</v>
      </c>
      <c r="B80">
        <f t="shared" si="20"/>
        <v>1</v>
      </c>
      <c r="C80">
        <f t="shared" si="20"/>
        <v>0</v>
      </c>
      <c r="D80">
        <f t="shared" si="20"/>
        <v>0</v>
      </c>
      <c r="E80">
        <f t="shared" si="20"/>
        <v>0</v>
      </c>
      <c r="F80">
        <f t="shared" si="20"/>
        <v>183</v>
      </c>
      <c r="G80">
        <f t="shared" si="20"/>
        <v>184</v>
      </c>
      <c r="I80" s="4">
        <v>1996</v>
      </c>
      <c r="J80">
        <f aca="true" t="shared" si="69" ref="J80:O80">J59+J38</f>
        <v>0</v>
      </c>
      <c r="K80">
        <f t="shared" si="69"/>
        <v>0</v>
      </c>
      <c r="L80">
        <f t="shared" si="69"/>
        <v>0</v>
      </c>
      <c r="M80">
        <f t="shared" si="69"/>
        <v>0</v>
      </c>
      <c r="N80">
        <f t="shared" si="69"/>
        <v>12</v>
      </c>
      <c r="O80">
        <f t="shared" si="69"/>
        <v>12</v>
      </c>
      <c r="Q80" s="4">
        <v>1996</v>
      </c>
      <c r="R80">
        <f aca="true" t="shared" si="70" ref="R80:W80">R59+R38</f>
        <v>0</v>
      </c>
      <c r="S80">
        <f t="shared" si="70"/>
        <v>0</v>
      </c>
      <c r="T80">
        <f t="shared" si="70"/>
        <v>0</v>
      </c>
      <c r="U80">
        <f t="shared" si="70"/>
        <v>0</v>
      </c>
      <c r="V80">
        <f t="shared" si="70"/>
        <v>0</v>
      </c>
      <c r="W80">
        <f t="shared" si="70"/>
        <v>0</v>
      </c>
      <c r="Y80" s="4">
        <v>1996</v>
      </c>
      <c r="Z80">
        <f aca="true" t="shared" si="71" ref="Z80:AE80">Z59+Z38</f>
        <v>0</v>
      </c>
      <c r="AA80">
        <f t="shared" si="71"/>
        <v>0</v>
      </c>
      <c r="AB80">
        <f t="shared" si="71"/>
        <v>0</v>
      </c>
      <c r="AC80">
        <f t="shared" si="71"/>
        <v>0</v>
      </c>
      <c r="AD80">
        <f t="shared" si="71"/>
        <v>2</v>
      </c>
      <c r="AE80">
        <f t="shared" si="71"/>
        <v>2</v>
      </c>
      <c r="AG80" s="4">
        <v>1996</v>
      </c>
      <c r="AH80">
        <f aca="true" t="shared" si="72" ref="AH80:AM80">AH59+AH38</f>
        <v>0</v>
      </c>
      <c r="AI80">
        <f t="shared" si="72"/>
        <v>0</v>
      </c>
      <c r="AJ80">
        <f t="shared" si="72"/>
        <v>0</v>
      </c>
      <c r="AK80">
        <f t="shared" si="72"/>
        <v>0</v>
      </c>
      <c r="AL80">
        <f t="shared" si="72"/>
        <v>11</v>
      </c>
      <c r="AM80">
        <f t="shared" si="72"/>
        <v>11</v>
      </c>
      <c r="AO80" s="4">
        <v>1996</v>
      </c>
    </row>
    <row r="81" spans="1:41" ht="12.75">
      <c r="A81" s="4">
        <v>1997</v>
      </c>
      <c r="B81">
        <f t="shared" si="20"/>
        <v>0</v>
      </c>
      <c r="C81">
        <f t="shared" si="20"/>
        <v>2</v>
      </c>
      <c r="D81">
        <f t="shared" si="20"/>
        <v>1</v>
      </c>
      <c r="E81">
        <f t="shared" si="20"/>
        <v>0</v>
      </c>
      <c r="F81">
        <f t="shared" si="20"/>
        <v>252</v>
      </c>
      <c r="G81">
        <f t="shared" si="20"/>
        <v>255</v>
      </c>
      <c r="I81" s="4">
        <v>1997</v>
      </c>
      <c r="J81">
        <f aca="true" t="shared" si="73" ref="J81:O81">J60+J39</f>
        <v>0</v>
      </c>
      <c r="K81">
        <f t="shared" si="73"/>
        <v>0</v>
      </c>
      <c r="L81">
        <f t="shared" si="73"/>
        <v>0</v>
      </c>
      <c r="M81">
        <f t="shared" si="73"/>
        <v>0</v>
      </c>
      <c r="N81">
        <f t="shared" si="73"/>
        <v>16</v>
      </c>
      <c r="O81">
        <f t="shared" si="73"/>
        <v>16</v>
      </c>
      <c r="Q81" s="4">
        <v>1997</v>
      </c>
      <c r="R81">
        <f aca="true" t="shared" si="74" ref="R81:W81">R60+R39</f>
        <v>0</v>
      </c>
      <c r="S81">
        <f t="shared" si="74"/>
        <v>0</v>
      </c>
      <c r="T81">
        <f t="shared" si="74"/>
        <v>0</v>
      </c>
      <c r="U81">
        <f t="shared" si="74"/>
        <v>0</v>
      </c>
      <c r="V81">
        <f t="shared" si="74"/>
        <v>0</v>
      </c>
      <c r="W81">
        <f t="shared" si="74"/>
        <v>0</v>
      </c>
      <c r="Y81" s="4">
        <v>1997</v>
      </c>
      <c r="Z81">
        <f aca="true" t="shared" si="75" ref="Z81:AE81">Z60+Z39</f>
        <v>0</v>
      </c>
      <c r="AA81">
        <f t="shared" si="75"/>
        <v>0</v>
      </c>
      <c r="AB81">
        <f t="shared" si="75"/>
        <v>0</v>
      </c>
      <c r="AC81">
        <f t="shared" si="75"/>
        <v>0</v>
      </c>
      <c r="AD81">
        <f t="shared" si="75"/>
        <v>1</v>
      </c>
      <c r="AE81">
        <f t="shared" si="75"/>
        <v>1</v>
      </c>
      <c r="AG81" s="4">
        <v>1997</v>
      </c>
      <c r="AH81">
        <f aca="true" t="shared" si="76" ref="AH81:AM81">AH60+AH39</f>
        <v>0</v>
      </c>
      <c r="AI81">
        <f t="shared" si="76"/>
        <v>0</v>
      </c>
      <c r="AJ81">
        <f t="shared" si="76"/>
        <v>0</v>
      </c>
      <c r="AK81">
        <f t="shared" si="76"/>
        <v>0</v>
      </c>
      <c r="AL81">
        <f t="shared" si="76"/>
        <v>18</v>
      </c>
      <c r="AM81">
        <f t="shared" si="76"/>
        <v>18</v>
      </c>
      <c r="AO81" s="4">
        <v>1997</v>
      </c>
    </row>
    <row r="82" spans="1:41" ht="12.75">
      <c r="A82" s="4">
        <v>1998</v>
      </c>
      <c r="B82">
        <f t="shared" si="20"/>
        <v>1</v>
      </c>
      <c r="C82">
        <f t="shared" si="20"/>
        <v>0</v>
      </c>
      <c r="D82">
        <f t="shared" si="20"/>
        <v>0</v>
      </c>
      <c r="E82">
        <f t="shared" si="20"/>
        <v>0</v>
      </c>
      <c r="F82">
        <f t="shared" si="20"/>
        <v>234</v>
      </c>
      <c r="G82">
        <f t="shared" si="20"/>
        <v>235</v>
      </c>
      <c r="I82" s="4">
        <v>1998</v>
      </c>
      <c r="J82">
        <f aca="true" t="shared" si="77" ref="J82:O82">J61+J40</f>
        <v>0</v>
      </c>
      <c r="K82">
        <f t="shared" si="77"/>
        <v>0</v>
      </c>
      <c r="L82">
        <f t="shared" si="77"/>
        <v>0</v>
      </c>
      <c r="M82">
        <f t="shared" si="77"/>
        <v>0</v>
      </c>
      <c r="N82">
        <f t="shared" si="77"/>
        <v>7</v>
      </c>
      <c r="O82">
        <f t="shared" si="77"/>
        <v>7</v>
      </c>
      <c r="Q82" s="4">
        <v>1998</v>
      </c>
      <c r="R82">
        <f aca="true" t="shared" si="78" ref="R82:W82">R61+R40</f>
        <v>0</v>
      </c>
      <c r="S82">
        <f t="shared" si="78"/>
        <v>0</v>
      </c>
      <c r="T82">
        <f t="shared" si="78"/>
        <v>0</v>
      </c>
      <c r="U82">
        <f t="shared" si="78"/>
        <v>0</v>
      </c>
      <c r="V82">
        <f t="shared" si="78"/>
        <v>3</v>
      </c>
      <c r="W82">
        <f t="shared" si="78"/>
        <v>3</v>
      </c>
      <c r="Y82" s="4">
        <v>1998</v>
      </c>
      <c r="Z82">
        <f aca="true" t="shared" si="79" ref="Z82:AE82">Z61+Z40</f>
        <v>0</v>
      </c>
      <c r="AA82">
        <f t="shared" si="79"/>
        <v>0</v>
      </c>
      <c r="AB82">
        <f t="shared" si="79"/>
        <v>0</v>
      </c>
      <c r="AC82">
        <f t="shared" si="79"/>
        <v>0</v>
      </c>
      <c r="AD82">
        <f t="shared" si="79"/>
        <v>1</v>
      </c>
      <c r="AE82">
        <f t="shared" si="79"/>
        <v>1</v>
      </c>
      <c r="AG82" s="4">
        <v>1998</v>
      </c>
      <c r="AH82">
        <f aca="true" t="shared" si="80" ref="AH82:AM82">AH61+AH40</f>
        <v>0</v>
      </c>
      <c r="AI82">
        <f t="shared" si="80"/>
        <v>0</v>
      </c>
      <c r="AJ82">
        <f t="shared" si="80"/>
        <v>0</v>
      </c>
      <c r="AK82">
        <f t="shared" si="80"/>
        <v>0</v>
      </c>
      <c r="AL82">
        <f t="shared" si="80"/>
        <v>13</v>
      </c>
      <c r="AM82">
        <f t="shared" si="80"/>
        <v>13</v>
      </c>
      <c r="AO82" s="4">
        <v>1998</v>
      </c>
    </row>
    <row r="83" spans="1:41" ht="12.75">
      <c r="A83" s="4">
        <v>1999</v>
      </c>
      <c r="B83">
        <f t="shared" si="20"/>
        <v>6</v>
      </c>
      <c r="C83">
        <f t="shared" si="20"/>
        <v>6</v>
      </c>
      <c r="D83">
        <f t="shared" si="20"/>
        <v>2</v>
      </c>
      <c r="E83">
        <f t="shared" si="20"/>
        <v>2</v>
      </c>
      <c r="F83">
        <f t="shared" si="20"/>
        <v>219</v>
      </c>
      <c r="G83">
        <f t="shared" si="20"/>
        <v>235</v>
      </c>
      <c r="I83" s="4">
        <v>1999</v>
      </c>
      <c r="J83">
        <f aca="true" t="shared" si="81" ref="J83:O83">J62+J41</f>
        <v>0</v>
      </c>
      <c r="K83">
        <f t="shared" si="81"/>
        <v>0</v>
      </c>
      <c r="L83">
        <f t="shared" si="81"/>
        <v>0</v>
      </c>
      <c r="M83">
        <f t="shared" si="81"/>
        <v>2</v>
      </c>
      <c r="N83">
        <f t="shared" si="81"/>
        <v>12</v>
      </c>
      <c r="O83">
        <f t="shared" si="81"/>
        <v>14</v>
      </c>
      <c r="Q83" s="4">
        <v>1999</v>
      </c>
      <c r="R83">
        <f aca="true" t="shared" si="82" ref="R83:W83">R62+R41</f>
        <v>0</v>
      </c>
      <c r="S83">
        <f t="shared" si="82"/>
        <v>0</v>
      </c>
      <c r="T83">
        <f t="shared" si="82"/>
        <v>0</v>
      </c>
      <c r="U83">
        <f t="shared" si="82"/>
        <v>0</v>
      </c>
      <c r="V83">
        <f t="shared" si="82"/>
        <v>1</v>
      </c>
      <c r="W83">
        <f t="shared" si="82"/>
        <v>1</v>
      </c>
      <c r="Y83" s="4">
        <v>1999</v>
      </c>
      <c r="Z83">
        <f aca="true" t="shared" si="83" ref="Z83:AE83">Z62+Z41</f>
        <v>0</v>
      </c>
      <c r="AA83">
        <f t="shared" si="83"/>
        <v>0</v>
      </c>
      <c r="AB83">
        <f t="shared" si="83"/>
        <v>0</v>
      </c>
      <c r="AC83">
        <f t="shared" si="83"/>
        <v>0</v>
      </c>
      <c r="AD83">
        <f t="shared" si="83"/>
        <v>1</v>
      </c>
      <c r="AE83">
        <f t="shared" si="83"/>
        <v>1</v>
      </c>
      <c r="AG83" s="4">
        <v>1999</v>
      </c>
      <c r="AH83">
        <f aca="true" t="shared" si="84" ref="AH83:AM83">AH62+AH41</f>
        <v>1</v>
      </c>
      <c r="AI83">
        <f t="shared" si="84"/>
        <v>0</v>
      </c>
      <c r="AJ83">
        <f t="shared" si="84"/>
        <v>0</v>
      </c>
      <c r="AK83">
        <f t="shared" si="84"/>
        <v>0</v>
      </c>
      <c r="AL83">
        <f t="shared" si="84"/>
        <v>11</v>
      </c>
      <c r="AM83">
        <f t="shared" si="84"/>
        <v>12</v>
      </c>
      <c r="AO83" s="4">
        <v>1999</v>
      </c>
    </row>
    <row r="84" spans="1:46" ht="12.75">
      <c r="A84" s="4" t="s">
        <v>93</v>
      </c>
      <c r="B84" s="2">
        <f>SUM(B67:B83)</f>
        <v>11</v>
      </c>
      <c r="C84" s="2">
        <f>SUM(C67:C83)</f>
        <v>19</v>
      </c>
      <c r="D84" s="2">
        <f>SUM(D67:D83)</f>
        <v>8</v>
      </c>
      <c r="E84" s="2">
        <f>SUM(E67:E83)</f>
        <v>6</v>
      </c>
      <c r="F84" s="2">
        <f>SUM(F67:F83)</f>
        <v>2022</v>
      </c>
      <c r="G84">
        <f>SUM(B84:F84)</f>
        <v>2066</v>
      </c>
      <c r="I84" s="4" t="s">
        <v>93</v>
      </c>
      <c r="J84" s="2">
        <f>SUM(J67:J83)</f>
        <v>0</v>
      </c>
      <c r="K84" s="2">
        <f>SUM(K67:K83)</f>
        <v>0</v>
      </c>
      <c r="L84" s="2">
        <f>SUM(L67:L83)</f>
        <v>0</v>
      </c>
      <c r="M84" s="2">
        <f>SUM(M67:M83)</f>
        <v>2</v>
      </c>
      <c r="N84" s="2">
        <f>SUM(N67:N83)</f>
        <v>88</v>
      </c>
      <c r="O84">
        <f>SUM(J84:N84)</f>
        <v>90</v>
      </c>
      <c r="Q84" s="4" t="s">
        <v>93</v>
      </c>
      <c r="R84" s="2">
        <f>SUM(R67:R83)</f>
        <v>0</v>
      </c>
      <c r="S84" s="2">
        <f>SUM(S67:S83)</f>
        <v>0</v>
      </c>
      <c r="T84" s="2">
        <f>SUM(T67:T83)</f>
        <v>0</v>
      </c>
      <c r="U84" s="2">
        <f>SUM(U67:U83)</f>
        <v>0</v>
      </c>
      <c r="V84" s="2">
        <f>SUM(V67:V83)</f>
        <v>8</v>
      </c>
      <c r="W84">
        <f>SUM(R84:V84)</f>
        <v>8</v>
      </c>
      <c r="Y84" s="4" t="s">
        <v>93</v>
      </c>
      <c r="Z84" s="2">
        <f>SUM(Z67:Z83)</f>
        <v>0</v>
      </c>
      <c r="AA84" s="2">
        <f>SUM(AA67:AA83)</f>
        <v>0</v>
      </c>
      <c r="AB84" s="2">
        <f>SUM(AB67:AB83)</f>
        <v>0</v>
      </c>
      <c r="AC84" s="2">
        <f>SUM(AC67:AC83)</f>
        <v>0</v>
      </c>
      <c r="AD84" s="2">
        <f>SUM(AD67:AD83)</f>
        <v>9</v>
      </c>
      <c r="AE84">
        <f>SUM(Z84:AD84)</f>
        <v>9</v>
      </c>
      <c r="AG84" s="4" t="s">
        <v>93</v>
      </c>
      <c r="AH84" s="2">
        <f>SUM(AH67:AH83)</f>
        <v>1</v>
      </c>
      <c r="AI84" s="2">
        <f>SUM(AI67:AI83)</f>
        <v>0</v>
      </c>
      <c r="AJ84" s="2">
        <f>SUM(AJ67:AJ83)</f>
        <v>0</v>
      </c>
      <c r="AK84" s="2">
        <f>SUM(AK67:AK83)</f>
        <v>1</v>
      </c>
      <c r="AL84" s="2">
        <f>SUM(AL67:AL83)</f>
        <v>105</v>
      </c>
      <c r="AM84">
        <f>SUM(AH84:AL84)</f>
        <v>107</v>
      </c>
      <c r="AO84" s="4" t="s">
        <v>93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91</v>
      </c>
      <c r="I86" s="4" t="s">
        <v>92</v>
      </c>
      <c r="Q86" s="4" t="s">
        <v>108</v>
      </c>
      <c r="Y86" s="4" t="s">
        <v>109</v>
      </c>
      <c r="AG86" s="4" t="s">
        <v>106</v>
      </c>
      <c r="AO86" s="4" t="s">
        <v>107</v>
      </c>
    </row>
    <row r="87" spans="1:47" ht="12.75">
      <c r="A87" s="4" t="s">
        <v>102</v>
      </c>
      <c r="B87" s="12" t="s">
        <v>80</v>
      </c>
      <c r="C87" s="12" t="s">
        <v>85</v>
      </c>
      <c r="D87" s="12" t="s">
        <v>86</v>
      </c>
      <c r="E87" s="12" t="s">
        <v>81</v>
      </c>
      <c r="F87" s="12" t="s">
        <v>84</v>
      </c>
      <c r="G87" s="12" t="s">
        <v>93</v>
      </c>
      <c r="I87" s="4" t="s">
        <v>102</v>
      </c>
      <c r="J87" s="12" t="s">
        <v>80</v>
      </c>
      <c r="K87" s="12" t="s">
        <v>85</v>
      </c>
      <c r="L87" s="12" t="s">
        <v>86</v>
      </c>
      <c r="M87" s="12" t="s">
        <v>81</v>
      </c>
      <c r="N87" s="12" t="s">
        <v>84</v>
      </c>
      <c r="O87" s="12" t="s">
        <v>93</v>
      </c>
      <c r="Q87" s="4" t="s">
        <v>102</v>
      </c>
      <c r="R87" s="12" t="s">
        <v>80</v>
      </c>
      <c r="S87" s="12" t="s">
        <v>85</v>
      </c>
      <c r="T87" s="12" t="s">
        <v>86</v>
      </c>
      <c r="U87" s="12" t="s">
        <v>81</v>
      </c>
      <c r="V87" s="12" t="s">
        <v>84</v>
      </c>
      <c r="W87" s="12" t="s">
        <v>93</v>
      </c>
      <c r="Y87" s="4" t="s">
        <v>102</v>
      </c>
      <c r="Z87" s="12" t="s">
        <v>80</v>
      </c>
      <c r="AA87" s="12" t="s">
        <v>85</v>
      </c>
      <c r="AB87" s="12" t="s">
        <v>86</v>
      </c>
      <c r="AC87" s="12" t="s">
        <v>81</v>
      </c>
      <c r="AD87" s="12" t="s">
        <v>84</v>
      </c>
      <c r="AE87" s="12" t="s">
        <v>93</v>
      </c>
      <c r="AG87" s="4" t="s">
        <v>102</v>
      </c>
      <c r="AH87" s="12" t="s">
        <v>80</v>
      </c>
      <c r="AI87" s="12" t="s">
        <v>85</v>
      </c>
      <c r="AJ87" s="12" t="s">
        <v>86</v>
      </c>
      <c r="AK87" s="12" t="s">
        <v>81</v>
      </c>
      <c r="AL87" s="12" t="s">
        <v>84</v>
      </c>
      <c r="AM87" s="12" t="s">
        <v>93</v>
      </c>
      <c r="AO87" s="4" t="s">
        <v>102</v>
      </c>
      <c r="AP87" s="12" t="s">
        <v>80</v>
      </c>
      <c r="AQ87" s="12" t="s">
        <v>85</v>
      </c>
      <c r="AR87" s="12" t="s">
        <v>86</v>
      </c>
      <c r="AS87" s="12" t="s">
        <v>81</v>
      </c>
      <c r="AT87" s="12" t="s">
        <v>84</v>
      </c>
      <c r="AU87" s="12" t="s">
        <v>93</v>
      </c>
    </row>
    <row r="88" spans="1:41" ht="12.75">
      <c r="A88" s="4">
        <v>1983</v>
      </c>
      <c r="G88">
        <f>SUM(B88:F88)</f>
        <v>0</v>
      </c>
      <c r="I88" s="4">
        <v>1983</v>
      </c>
      <c r="O88">
        <f>SUM(J88:N88)</f>
        <v>0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I88">
        <v>1</v>
      </c>
      <c r="AM88">
        <f>SUM(AH88:AL88)</f>
        <v>1</v>
      </c>
      <c r="AO88" s="4">
        <v>1983</v>
      </c>
    </row>
    <row r="89" spans="1:41" ht="12.75">
      <c r="A89" s="4">
        <v>1984</v>
      </c>
      <c r="G89">
        <f aca="true" t="shared" si="85" ref="G89:G104">SUM(B89:F89)</f>
        <v>0</v>
      </c>
      <c r="I89" s="4">
        <v>1984</v>
      </c>
      <c r="O89">
        <f aca="true" t="shared" si="86" ref="O89:O104">SUM(J89:N89)</f>
        <v>0</v>
      </c>
      <c r="Q89" s="4">
        <v>1984</v>
      </c>
      <c r="W89">
        <f aca="true" t="shared" si="87" ref="W89:W104">SUM(R89:V89)</f>
        <v>0</v>
      </c>
      <c r="Y89" s="4">
        <v>1984</v>
      </c>
      <c r="AE89">
        <f aca="true" t="shared" si="88" ref="AE89:AE104">SUM(Z89:AD89)</f>
        <v>0</v>
      </c>
      <c r="AG89" s="4">
        <v>1984</v>
      </c>
      <c r="AM89">
        <f aca="true" t="shared" si="89" ref="AM89:AM104">SUM(AH89:AL89)</f>
        <v>0</v>
      </c>
      <c r="AO89" s="4">
        <v>1984</v>
      </c>
    </row>
    <row r="90" spans="1:41" ht="12.75">
      <c r="A90" s="4">
        <v>1985</v>
      </c>
      <c r="B90">
        <v>11</v>
      </c>
      <c r="C90">
        <v>3</v>
      </c>
      <c r="D90">
        <v>1</v>
      </c>
      <c r="G90">
        <f t="shared" si="85"/>
        <v>15</v>
      </c>
      <c r="I90" s="4">
        <v>1985</v>
      </c>
      <c r="J90">
        <v>1</v>
      </c>
      <c r="O90">
        <f t="shared" si="86"/>
        <v>1</v>
      </c>
      <c r="Q90" s="4">
        <v>1985</v>
      </c>
      <c r="W90">
        <f t="shared" si="87"/>
        <v>0</v>
      </c>
      <c r="Y90" s="4">
        <v>1985</v>
      </c>
      <c r="AE90">
        <f t="shared" si="88"/>
        <v>0</v>
      </c>
      <c r="AG90" s="4">
        <v>1985</v>
      </c>
      <c r="AH90">
        <v>1</v>
      </c>
      <c r="AM90">
        <f t="shared" si="89"/>
        <v>1</v>
      </c>
      <c r="AO90" s="4">
        <v>1985</v>
      </c>
    </row>
    <row r="91" spans="1:41" ht="12.75">
      <c r="A91" s="4">
        <v>1986</v>
      </c>
      <c r="B91">
        <v>2</v>
      </c>
      <c r="C91">
        <v>1</v>
      </c>
      <c r="G91">
        <f t="shared" si="85"/>
        <v>3</v>
      </c>
      <c r="I91" s="4">
        <v>1986</v>
      </c>
      <c r="O91">
        <f t="shared" si="86"/>
        <v>0</v>
      </c>
      <c r="Q91" s="4">
        <v>1986</v>
      </c>
      <c r="W91">
        <f t="shared" si="87"/>
        <v>0</v>
      </c>
      <c r="Y91" s="4">
        <v>1986</v>
      </c>
      <c r="AE91">
        <f t="shared" si="88"/>
        <v>0</v>
      </c>
      <c r="AG91" s="4">
        <v>1986</v>
      </c>
      <c r="AM91">
        <f t="shared" si="89"/>
        <v>0</v>
      </c>
      <c r="AO91" s="4">
        <v>1986</v>
      </c>
    </row>
    <row r="92" spans="1:41" ht="12.75">
      <c r="A92" s="4">
        <v>1987</v>
      </c>
      <c r="G92">
        <f t="shared" si="85"/>
        <v>0</v>
      </c>
      <c r="I92" s="4">
        <v>1987</v>
      </c>
      <c r="L92">
        <v>1</v>
      </c>
      <c r="O92">
        <f t="shared" si="86"/>
        <v>1</v>
      </c>
      <c r="Q92" s="4">
        <v>1987</v>
      </c>
      <c r="W92">
        <f t="shared" si="87"/>
        <v>0</v>
      </c>
      <c r="Y92" s="4">
        <v>1987</v>
      </c>
      <c r="AE92">
        <f t="shared" si="88"/>
        <v>0</v>
      </c>
      <c r="AG92" s="4">
        <v>1987</v>
      </c>
      <c r="AM92">
        <f t="shared" si="89"/>
        <v>0</v>
      </c>
      <c r="AO92" s="4">
        <v>1987</v>
      </c>
    </row>
    <row r="93" spans="1:41" ht="12.75">
      <c r="A93" s="4">
        <v>1988</v>
      </c>
      <c r="G93">
        <f t="shared" si="85"/>
        <v>0</v>
      </c>
      <c r="I93" s="4">
        <v>1988</v>
      </c>
      <c r="O93">
        <f t="shared" si="86"/>
        <v>0</v>
      </c>
      <c r="Q93" s="4">
        <v>1988</v>
      </c>
      <c r="W93">
        <f t="shared" si="87"/>
        <v>0</v>
      </c>
      <c r="Y93" s="4">
        <v>1988</v>
      </c>
      <c r="AE93">
        <f t="shared" si="88"/>
        <v>0</v>
      </c>
      <c r="AG93" s="4">
        <v>1988</v>
      </c>
      <c r="AM93">
        <f t="shared" si="89"/>
        <v>0</v>
      </c>
      <c r="AO93" s="4">
        <v>1988</v>
      </c>
    </row>
    <row r="94" spans="1:41" ht="12.75">
      <c r="A94" s="4">
        <v>1989</v>
      </c>
      <c r="G94">
        <f t="shared" si="85"/>
        <v>0</v>
      </c>
      <c r="I94" s="4">
        <v>1989</v>
      </c>
      <c r="O94">
        <f t="shared" si="86"/>
        <v>0</v>
      </c>
      <c r="Q94" s="4">
        <v>1989</v>
      </c>
      <c r="W94">
        <f t="shared" si="87"/>
        <v>0</v>
      </c>
      <c r="Y94" s="4">
        <v>1989</v>
      </c>
      <c r="AE94">
        <f t="shared" si="88"/>
        <v>0</v>
      </c>
      <c r="AG94" s="4">
        <v>1989</v>
      </c>
      <c r="AM94">
        <f t="shared" si="89"/>
        <v>0</v>
      </c>
      <c r="AO94" s="4">
        <v>1989</v>
      </c>
    </row>
    <row r="95" spans="1:41" ht="12.75">
      <c r="A95" s="4">
        <v>1990</v>
      </c>
      <c r="G95">
        <f t="shared" si="85"/>
        <v>0</v>
      </c>
      <c r="I95" s="4">
        <v>1990</v>
      </c>
      <c r="O95">
        <f t="shared" si="86"/>
        <v>0</v>
      </c>
      <c r="Q95" s="4">
        <v>1990</v>
      </c>
      <c r="W95">
        <f t="shared" si="87"/>
        <v>0</v>
      </c>
      <c r="Y95" s="4">
        <v>1990</v>
      </c>
      <c r="AE95">
        <f t="shared" si="88"/>
        <v>0</v>
      </c>
      <c r="AG95" s="4">
        <v>1990</v>
      </c>
      <c r="AM95">
        <f t="shared" si="89"/>
        <v>0</v>
      </c>
      <c r="AO95" s="4">
        <v>1990</v>
      </c>
    </row>
    <row r="96" spans="1:41" ht="12.75">
      <c r="A96" s="4">
        <v>1991</v>
      </c>
      <c r="G96">
        <f t="shared" si="85"/>
        <v>0</v>
      </c>
      <c r="I96" s="4">
        <v>1991</v>
      </c>
      <c r="O96">
        <f t="shared" si="86"/>
        <v>0</v>
      </c>
      <c r="Q96" s="4">
        <v>1991</v>
      </c>
      <c r="W96">
        <f t="shared" si="87"/>
        <v>0</v>
      </c>
      <c r="Y96" s="4">
        <v>1991</v>
      </c>
      <c r="AE96">
        <f t="shared" si="88"/>
        <v>0</v>
      </c>
      <c r="AG96" s="4">
        <v>1991</v>
      </c>
      <c r="AM96">
        <f t="shared" si="89"/>
        <v>0</v>
      </c>
      <c r="AO96" s="4">
        <v>1991</v>
      </c>
    </row>
    <row r="97" spans="1:41" ht="12.75">
      <c r="A97" s="4">
        <v>1992</v>
      </c>
      <c r="B97">
        <v>1</v>
      </c>
      <c r="G97">
        <f t="shared" si="85"/>
        <v>1</v>
      </c>
      <c r="I97" s="4">
        <v>1992</v>
      </c>
      <c r="O97">
        <f t="shared" si="86"/>
        <v>0</v>
      </c>
      <c r="Q97" s="4">
        <v>1992</v>
      </c>
      <c r="W97">
        <f t="shared" si="87"/>
        <v>0</v>
      </c>
      <c r="Y97" s="4">
        <v>1992</v>
      </c>
      <c r="AE97">
        <f t="shared" si="88"/>
        <v>0</v>
      </c>
      <c r="AG97" s="4">
        <v>1992</v>
      </c>
      <c r="AM97">
        <f t="shared" si="89"/>
        <v>0</v>
      </c>
      <c r="AO97" s="4">
        <v>1992</v>
      </c>
    </row>
    <row r="98" spans="1:41" ht="12.75">
      <c r="A98" s="4">
        <v>1993</v>
      </c>
      <c r="G98">
        <f t="shared" si="85"/>
        <v>0</v>
      </c>
      <c r="I98" s="4">
        <v>1993</v>
      </c>
      <c r="O98">
        <f t="shared" si="86"/>
        <v>0</v>
      </c>
      <c r="Q98" s="4">
        <v>1993</v>
      </c>
      <c r="W98">
        <f t="shared" si="87"/>
        <v>0</v>
      </c>
      <c r="Y98" s="4">
        <v>1993</v>
      </c>
      <c r="AE98">
        <f t="shared" si="88"/>
        <v>0</v>
      </c>
      <c r="AG98" s="4">
        <v>1993</v>
      </c>
      <c r="AM98">
        <f t="shared" si="89"/>
        <v>0</v>
      </c>
      <c r="AO98" s="4">
        <v>1993</v>
      </c>
    </row>
    <row r="99" spans="1:41" ht="12.75">
      <c r="A99" s="4">
        <v>1994</v>
      </c>
      <c r="G99">
        <f t="shared" si="85"/>
        <v>0</v>
      </c>
      <c r="I99" s="4">
        <v>1994</v>
      </c>
      <c r="O99">
        <f t="shared" si="86"/>
        <v>0</v>
      </c>
      <c r="Q99" s="4">
        <v>1994</v>
      </c>
      <c r="W99">
        <f t="shared" si="87"/>
        <v>0</v>
      </c>
      <c r="Y99" s="4">
        <v>1994</v>
      </c>
      <c r="AE99">
        <f t="shared" si="88"/>
        <v>0</v>
      </c>
      <c r="AG99" s="4">
        <v>1994</v>
      </c>
      <c r="AM99">
        <f t="shared" si="89"/>
        <v>0</v>
      </c>
      <c r="AO99" s="4">
        <v>1994</v>
      </c>
    </row>
    <row r="100" spans="1:41" ht="12.75">
      <c r="A100" s="4">
        <v>1995</v>
      </c>
      <c r="G100">
        <f t="shared" si="85"/>
        <v>0</v>
      </c>
      <c r="I100" s="4">
        <v>1995</v>
      </c>
      <c r="O100">
        <f t="shared" si="86"/>
        <v>0</v>
      </c>
      <c r="Q100" s="4">
        <v>1995</v>
      </c>
      <c r="W100">
        <f t="shared" si="87"/>
        <v>0</v>
      </c>
      <c r="Y100" s="4">
        <v>1995</v>
      </c>
      <c r="AE100">
        <f t="shared" si="88"/>
        <v>0</v>
      </c>
      <c r="AG100" s="4">
        <v>1995</v>
      </c>
      <c r="AM100">
        <f t="shared" si="89"/>
        <v>0</v>
      </c>
      <c r="AO100" s="4">
        <v>1995</v>
      </c>
    </row>
    <row r="101" spans="1:41" ht="12.75">
      <c r="A101" s="4">
        <v>1996</v>
      </c>
      <c r="G101">
        <f t="shared" si="85"/>
        <v>0</v>
      </c>
      <c r="I101" s="4">
        <v>1996</v>
      </c>
      <c r="O101">
        <f t="shared" si="86"/>
        <v>0</v>
      </c>
      <c r="Q101" s="4">
        <v>1996</v>
      </c>
      <c r="W101">
        <f t="shared" si="87"/>
        <v>0</v>
      </c>
      <c r="Y101" s="4">
        <v>1996</v>
      </c>
      <c r="AE101">
        <f t="shared" si="88"/>
        <v>0</v>
      </c>
      <c r="AG101" s="4">
        <v>1996</v>
      </c>
      <c r="AM101">
        <f t="shared" si="89"/>
        <v>0</v>
      </c>
      <c r="AO101" s="4">
        <v>1996</v>
      </c>
    </row>
    <row r="102" spans="1:41" ht="12.75">
      <c r="A102" s="4">
        <v>1997</v>
      </c>
      <c r="G102">
        <f t="shared" si="85"/>
        <v>0</v>
      </c>
      <c r="I102" s="4">
        <v>1997</v>
      </c>
      <c r="O102">
        <f t="shared" si="86"/>
        <v>0</v>
      </c>
      <c r="Q102" s="4">
        <v>1997</v>
      </c>
      <c r="W102">
        <f t="shared" si="87"/>
        <v>0</v>
      </c>
      <c r="Y102" s="4">
        <v>1997</v>
      </c>
      <c r="AE102">
        <f t="shared" si="88"/>
        <v>0</v>
      </c>
      <c r="AG102" s="4">
        <v>1997</v>
      </c>
      <c r="AM102">
        <f t="shared" si="89"/>
        <v>0</v>
      </c>
      <c r="AO102" s="4">
        <v>1997</v>
      </c>
    </row>
    <row r="103" spans="1:41" ht="12.75">
      <c r="A103" s="4">
        <v>1998</v>
      </c>
      <c r="G103">
        <f t="shared" si="85"/>
        <v>0</v>
      </c>
      <c r="I103" s="4">
        <v>1998</v>
      </c>
      <c r="O103">
        <f t="shared" si="86"/>
        <v>0</v>
      </c>
      <c r="Q103" s="4">
        <v>1998</v>
      </c>
      <c r="W103">
        <f t="shared" si="87"/>
        <v>0</v>
      </c>
      <c r="Y103" s="4">
        <v>1998</v>
      </c>
      <c r="AE103">
        <f t="shared" si="88"/>
        <v>0</v>
      </c>
      <c r="AG103" s="4">
        <v>1998</v>
      </c>
      <c r="AM103">
        <f t="shared" si="89"/>
        <v>0</v>
      </c>
      <c r="AO103" s="4">
        <v>1998</v>
      </c>
    </row>
    <row r="104" spans="1:41" ht="12.75">
      <c r="A104" s="4">
        <v>1999</v>
      </c>
      <c r="G104">
        <f t="shared" si="85"/>
        <v>0</v>
      </c>
      <c r="I104" s="4">
        <v>1999</v>
      </c>
      <c r="O104">
        <f t="shared" si="86"/>
        <v>0</v>
      </c>
      <c r="Q104" s="4">
        <v>1999</v>
      </c>
      <c r="W104">
        <f t="shared" si="87"/>
        <v>0</v>
      </c>
      <c r="Y104" s="4">
        <v>1999</v>
      </c>
      <c r="AE104">
        <f t="shared" si="88"/>
        <v>0</v>
      </c>
      <c r="AG104" s="4">
        <v>1999</v>
      </c>
      <c r="AM104">
        <f t="shared" si="89"/>
        <v>0</v>
      </c>
      <c r="AO104" s="4">
        <v>1999</v>
      </c>
    </row>
    <row r="105" spans="1:46" ht="12.75">
      <c r="A105" s="4" t="s">
        <v>93</v>
      </c>
      <c r="B105" s="2">
        <f>SUM(B88:B104)</f>
        <v>14</v>
      </c>
      <c r="C105" s="2">
        <f>SUM(C88:C104)</f>
        <v>4</v>
      </c>
      <c r="D105" s="2">
        <f>SUM(D88:D104)</f>
        <v>1</v>
      </c>
      <c r="E105" s="2">
        <f>SUM(E88:E104)</f>
        <v>0</v>
      </c>
      <c r="F105" s="2">
        <f>SUM(F88:F104)</f>
        <v>0</v>
      </c>
      <c r="G105">
        <f>SUM(B105:F105)</f>
        <v>19</v>
      </c>
      <c r="I105" s="4" t="s">
        <v>93</v>
      </c>
      <c r="J105" s="2">
        <f>SUM(J88:J104)</f>
        <v>1</v>
      </c>
      <c r="K105" s="2">
        <f>SUM(K88:K104)</f>
        <v>0</v>
      </c>
      <c r="L105" s="2">
        <f>SUM(L88:L104)</f>
        <v>1</v>
      </c>
      <c r="M105" s="2">
        <f>SUM(M88:M104)</f>
        <v>0</v>
      </c>
      <c r="N105" s="2">
        <f>SUM(N88:N104)</f>
        <v>0</v>
      </c>
      <c r="O105">
        <f>SUM(J105:N105)</f>
        <v>2</v>
      </c>
      <c r="Q105" s="4" t="s">
        <v>93</v>
      </c>
      <c r="R105" s="2">
        <f>SUM(R88:R104)</f>
        <v>0</v>
      </c>
      <c r="S105" s="2">
        <f>SUM(S88:S104)</f>
        <v>0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0</v>
      </c>
      <c r="Y105" s="4" t="s">
        <v>93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0</v>
      </c>
      <c r="AG105" s="4" t="s">
        <v>93</v>
      </c>
      <c r="AH105" s="2">
        <f>SUM(AH88:AH104)</f>
        <v>1</v>
      </c>
      <c r="AI105" s="2">
        <f>SUM(AI88:AI104)</f>
        <v>1</v>
      </c>
      <c r="AJ105" s="2">
        <f>SUM(AJ88:AJ104)</f>
        <v>0</v>
      </c>
      <c r="AK105" s="2">
        <f>SUM(AK88:AK104)</f>
        <v>0</v>
      </c>
      <c r="AL105" s="2">
        <f>SUM(AL88:AL104)</f>
        <v>0</v>
      </c>
      <c r="AM105">
        <f>SUM(AH105:AL105)</f>
        <v>2</v>
      </c>
      <c r="AO105" s="4" t="s">
        <v>93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91</v>
      </c>
      <c r="I107" s="4" t="s">
        <v>92</v>
      </c>
      <c r="Q107" s="4" t="s">
        <v>108</v>
      </c>
      <c r="Y107" s="4" t="s">
        <v>109</v>
      </c>
      <c r="AG107" s="4" t="s">
        <v>106</v>
      </c>
      <c r="AO107" s="4" t="s">
        <v>107</v>
      </c>
    </row>
    <row r="108" spans="1:47" ht="12.75">
      <c r="A108" s="4" t="s">
        <v>88</v>
      </c>
      <c r="B108" s="12" t="s">
        <v>80</v>
      </c>
      <c r="C108" s="12" t="s">
        <v>85</v>
      </c>
      <c r="D108" s="12" t="s">
        <v>86</v>
      </c>
      <c r="E108" s="12" t="s">
        <v>81</v>
      </c>
      <c r="F108" s="12" t="s">
        <v>84</v>
      </c>
      <c r="G108" s="12" t="s">
        <v>93</v>
      </c>
      <c r="I108" s="4" t="s">
        <v>88</v>
      </c>
      <c r="J108" s="12" t="s">
        <v>80</v>
      </c>
      <c r="K108" s="12" t="s">
        <v>85</v>
      </c>
      <c r="L108" s="12" t="s">
        <v>86</v>
      </c>
      <c r="M108" s="12" t="s">
        <v>81</v>
      </c>
      <c r="N108" s="12" t="s">
        <v>84</v>
      </c>
      <c r="O108" s="12" t="s">
        <v>93</v>
      </c>
      <c r="Q108" s="4" t="s">
        <v>88</v>
      </c>
      <c r="R108" s="12" t="s">
        <v>80</v>
      </c>
      <c r="S108" s="12" t="s">
        <v>85</v>
      </c>
      <c r="T108" s="12" t="s">
        <v>86</v>
      </c>
      <c r="U108" s="12" t="s">
        <v>81</v>
      </c>
      <c r="V108" s="12" t="s">
        <v>84</v>
      </c>
      <c r="W108" s="12" t="s">
        <v>93</v>
      </c>
      <c r="Y108" s="4" t="s">
        <v>88</v>
      </c>
      <c r="Z108" s="12" t="s">
        <v>80</v>
      </c>
      <c r="AA108" s="12" t="s">
        <v>85</v>
      </c>
      <c r="AB108" s="12" t="s">
        <v>86</v>
      </c>
      <c r="AC108" s="12" t="s">
        <v>81</v>
      </c>
      <c r="AD108" s="12" t="s">
        <v>84</v>
      </c>
      <c r="AE108" s="12" t="s">
        <v>93</v>
      </c>
      <c r="AG108" s="4" t="s">
        <v>88</v>
      </c>
      <c r="AH108" s="12" t="s">
        <v>80</v>
      </c>
      <c r="AI108" s="12" t="s">
        <v>85</v>
      </c>
      <c r="AJ108" s="12" t="s">
        <v>86</v>
      </c>
      <c r="AK108" s="12" t="s">
        <v>81</v>
      </c>
      <c r="AL108" s="12" t="s">
        <v>84</v>
      </c>
      <c r="AM108" s="12" t="s">
        <v>93</v>
      </c>
      <c r="AO108" s="4" t="s">
        <v>88</v>
      </c>
      <c r="AP108" s="12" t="s">
        <v>80</v>
      </c>
      <c r="AQ108" s="12" t="s">
        <v>85</v>
      </c>
      <c r="AR108" s="12" t="s">
        <v>86</v>
      </c>
      <c r="AS108" s="12" t="s">
        <v>81</v>
      </c>
      <c r="AT108" s="12" t="s">
        <v>84</v>
      </c>
      <c r="AU108" s="12" t="s">
        <v>93</v>
      </c>
    </row>
    <row r="109" spans="1:41" ht="12.75">
      <c r="A109" s="4">
        <v>1983</v>
      </c>
      <c r="B109">
        <f aca="true" t="shared" si="90" ref="B109:G118">B88+B46+B25</f>
        <v>0</v>
      </c>
      <c r="C109">
        <f t="shared" si="90"/>
        <v>1</v>
      </c>
      <c r="D109">
        <f t="shared" si="90"/>
        <v>0</v>
      </c>
      <c r="E109">
        <f t="shared" si="90"/>
        <v>0</v>
      </c>
      <c r="F109">
        <f t="shared" si="90"/>
        <v>6</v>
      </c>
      <c r="G109">
        <f t="shared" si="90"/>
        <v>7</v>
      </c>
      <c r="I109" s="4">
        <v>1983</v>
      </c>
      <c r="J109">
        <f aca="true" t="shared" si="91" ref="J109:O118">J88+J46+J25</f>
        <v>0</v>
      </c>
      <c r="K109">
        <f t="shared" si="91"/>
        <v>0</v>
      </c>
      <c r="L109">
        <f t="shared" si="91"/>
        <v>0</v>
      </c>
      <c r="M109">
        <f t="shared" si="91"/>
        <v>0</v>
      </c>
      <c r="N109">
        <f t="shared" si="91"/>
        <v>0</v>
      </c>
      <c r="O109">
        <f t="shared" si="91"/>
        <v>0</v>
      </c>
      <c r="Q109" s="4">
        <v>1983</v>
      </c>
      <c r="R109">
        <f aca="true" t="shared" si="92" ref="R109:W118">R88+R46+R25</f>
        <v>0</v>
      </c>
      <c r="S109">
        <f t="shared" si="92"/>
        <v>0</v>
      </c>
      <c r="T109">
        <f t="shared" si="92"/>
        <v>0</v>
      </c>
      <c r="U109">
        <f t="shared" si="92"/>
        <v>0</v>
      </c>
      <c r="V109">
        <f t="shared" si="92"/>
        <v>0</v>
      </c>
      <c r="W109">
        <f t="shared" si="92"/>
        <v>0</v>
      </c>
      <c r="Y109" s="4">
        <v>1983</v>
      </c>
      <c r="Z109">
        <f aca="true" t="shared" si="93" ref="Z109:AE118">Z88+Z46+Z25</f>
        <v>0</v>
      </c>
      <c r="AA109">
        <f t="shared" si="93"/>
        <v>0</v>
      </c>
      <c r="AB109">
        <f t="shared" si="93"/>
        <v>0</v>
      </c>
      <c r="AC109">
        <f t="shared" si="93"/>
        <v>0</v>
      </c>
      <c r="AD109">
        <f t="shared" si="93"/>
        <v>0</v>
      </c>
      <c r="AE109">
        <f t="shared" si="93"/>
        <v>0</v>
      </c>
      <c r="AG109" s="4">
        <v>1983</v>
      </c>
      <c r="AH109">
        <f aca="true" t="shared" si="94" ref="AH109:AM118">AH88+AH46+AH25</f>
        <v>0</v>
      </c>
      <c r="AI109">
        <f t="shared" si="94"/>
        <v>1</v>
      </c>
      <c r="AJ109">
        <f t="shared" si="94"/>
        <v>0</v>
      </c>
      <c r="AK109">
        <f t="shared" si="94"/>
        <v>0</v>
      </c>
      <c r="AL109">
        <f t="shared" si="94"/>
        <v>0</v>
      </c>
      <c r="AM109">
        <f t="shared" si="94"/>
        <v>1</v>
      </c>
      <c r="AO109" s="4">
        <v>1983</v>
      </c>
    </row>
    <row r="110" spans="1:41" ht="12.75">
      <c r="A110" s="4">
        <v>1984</v>
      </c>
      <c r="B110">
        <f t="shared" si="90"/>
        <v>0</v>
      </c>
      <c r="C110">
        <f t="shared" si="90"/>
        <v>2</v>
      </c>
      <c r="D110">
        <f t="shared" si="90"/>
        <v>0</v>
      </c>
      <c r="E110">
        <f t="shared" si="90"/>
        <v>0</v>
      </c>
      <c r="F110">
        <f t="shared" si="90"/>
        <v>22</v>
      </c>
      <c r="G110">
        <f t="shared" si="90"/>
        <v>24</v>
      </c>
      <c r="I110" s="4">
        <v>1984</v>
      </c>
      <c r="J110">
        <f t="shared" si="91"/>
        <v>0</v>
      </c>
      <c r="K110">
        <f t="shared" si="91"/>
        <v>0</v>
      </c>
      <c r="L110">
        <f t="shared" si="91"/>
        <v>0</v>
      </c>
      <c r="M110">
        <f t="shared" si="91"/>
        <v>0</v>
      </c>
      <c r="N110">
        <f t="shared" si="91"/>
        <v>0</v>
      </c>
      <c r="O110">
        <f t="shared" si="91"/>
        <v>0</v>
      </c>
      <c r="Q110" s="4">
        <v>1984</v>
      </c>
      <c r="R110">
        <f t="shared" si="92"/>
        <v>0</v>
      </c>
      <c r="S110">
        <f t="shared" si="92"/>
        <v>0</v>
      </c>
      <c r="T110">
        <f t="shared" si="92"/>
        <v>0</v>
      </c>
      <c r="U110">
        <f t="shared" si="92"/>
        <v>0</v>
      </c>
      <c r="V110">
        <f t="shared" si="92"/>
        <v>1</v>
      </c>
      <c r="W110">
        <f t="shared" si="92"/>
        <v>1</v>
      </c>
      <c r="Y110" s="4">
        <v>1984</v>
      </c>
      <c r="Z110">
        <f t="shared" si="93"/>
        <v>0</v>
      </c>
      <c r="AA110">
        <f t="shared" si="93"/>
        <v>0</v>
      </c>
      <c r="AB110">
        <f t="shared" si="93"/>
        <v>0</v>
      </c>
      <c r="AC110">
        <f t="shared" si="93"/>
        <v>0</v>
      </c>
      <c r="AD110">
        <f t="shared" si="93"/>
        <v>0</v>
      </c>
      <c r="AE110">
        <f t="shared" si="93"/>
        <v>0</v>
      </c>
      <c r="AG110" s="4">
        <v>1984</v>
      </c>
      <c r="AH110">
        <f t="shared" si="94"/>
        <v>0</v>
      </c>
      <c r="AI110">
        <f t="shared" si="94"/>
        <v>0</v>
      </c>
      <c r="AJ110">
        <f t="shared" si="94"/>
        <v>0</v>
      </c>
      <c r="AK110">
        <f t="shared" si="94"/>
        <v>0</v>
      </c>
      <c r="AL110">
        <f t="shared" si="94"/>
        <v>0</v>
      </c>
      <c r="AM110">
        <f t="shared" si="94"/>
        <v>0</v>
      </c>
      <c r="AO110" s="4">
        <v>1984</v>
      </c>
    </row>
    <row r="111" spans="1:41" ht="12.75">
      <c r="A111" s="4">
        <v>1985</v>
      </c>
      <c r="B111">
        <f t="shared" si="90"/>
        <v>11</v>
      </c>
      <c r="C111">
        <f t="shared" si="90"/>
        <v>3</v>
      </c>
      <c r="D111">
        <f t="shared" si="90"/>
        <v>1</v>
      </c>
      <c r="E111">
        <f t="shared" si="90"/>
        <v>0</v>
      </c>
      <c r="F111">
        <f t="shared" si="90"/>
        <v>52</v>
      </c>
      <c r="G111">
        <f t="shared" si="90"/>
        <v>67</v>
      </c>
      <c r="I111" s="4">
        <v>1985</v>
      </c>
      <c r="J111">
        <f t="shared" si="91"/>
        <v>1</v>
      </c>
      <c r="K111">
        <f t="shared" si="91"/>
        <v>0</v>
      </c>
      <c r="L111">
        <f t="shared" si="91"/>
        <v>0</v>
      </c>
      <c r="M111">
        <f t="shared" si="91"/>
        <v>0</v>
      </c>
      <c r="N111">
        <f t="shared" si="91"/>
        <v>1</v>
      </c>
      <c r="O111">
        <f t="shared" si="91"/>
        <v>2</v>
      </c>
      <c r="Q111" s="4">
        <v>1985</v>
      </c>
      <c r="R111">
        <f t="shared" si="92"/>
        <v>0</v>
      </c>
      <c r="S111">
        <f t="shared" si="92"/>
        <v>0</v>
      </c>
      <c r="T111">
        <f t="shared" si="92"/>
        <v>0</v>
      </c>
      <c r="U111">
        <f t="shared" si="92"/>
        <v>0</v>
      </c>
      <c r="V111">
        <f t="shared" si="92"/>
        <v>0</v>
      </c>
      <c r="W111">
        <f t="shared" si="92"/>
        <v>0</v>
      </c>
      <c r="Y111" s="4">
        <v>1985</v>
      </c>
      <c r="Z111">
        <f t="shared" si="93"/>
        <v>0</v>
      </c>
      <c r="AA111">
        <f t="shared" si="93"/>
        <v>0</v>
      </c>
      <c r="AB111">
        <f t="shared" si="93"/>
        <v>0</v>
      </c>
      <c r="AC111">
        <f t="shared" si="93"/>
        <v>0</v>
      </c>
      <c r="AD111">
        <f t="shared" si="93"/>
        <v>0</v>
      </c>
      <c r="AE111">
        <f t="shared" si="93"/>
        <v>0</v>
      </c>
      <c r="AG111" s="4">
        <v>1985</v>
      </c>
      <c r="AH111">
        <f t="shared" si="94"/>
        <v>1</v>
      </c>
      <c r="AI111">
        <f t="shared" si="94"/>
        <v>0</v>
      </c>
      <c r="AJ111">
        <f t="shared" si="94"/>
        <v>0</v>
      </c>
      <c r="AK111">
        <f t="shared" si="94"/>
        <v>0</v>
      </c>
      <c r="AL111">
        <f t="shared" si="94"/>
        <v>0</v>
      </c>
      <c r="AM111">
        <f t="shared" si="94"/>
        <v>1</v>
      </c>
      <c r="AO111" s="4">
        <v>1985</v>
      </c>
    </row>
    <row r="112" spans="1:41" ht="12.75">
      <c r="A112" s="4">
        <v>1986</v>
      </c>
      <c r="B112">
        <f t="shared" si="90"/>
        <v>2</v>
      </c>
      <c r="C112">
        <f t="shared" si="90"/>
        <v>1</v>
      </c>
      <c r="D112">
        <f t="shared" si="90"/>
        <v>0</v>
      </c>
      <c r="E112">
        <f t="shared" si="90"/>
        <v>0</v>
      </c>
      <c r="F112">
        <f t="shared" si="90"/>
        <v>52</v>
      </c>
      <c r="G112">
        <f t="shared" si="90"/>
        <v>55</v>
      </c>
      <c r="I112" s="4">
        <v>1986</v>
      </c>
      <c r="J112">
        <f t="shared" si="91"/>
        <v>0</v>
      </c>
      <c r="K112">
        <f t="shared" si="91"/>
        <v>0</v>
      </c>
      <c r="L112">
        <f t="shared" si="91"/>
        <v>0</v>
      </c>
      <c r="M112">
        <f t="shared" si="91"/>
        <v>0</v>
      </c>
      <c r="N112">
        <f t="shared" si="91"/>
        <v>1</v>
      </c>
      <c r="O112">
        <f t="shared" si="91"/>
        <v>1</v>
      </c>
      <c r="Q112" s="4">
        <v>1986</v>
      </c>
      <c r="R112">
        <f t="shared" si="92"/>
        <v>0</v>
      </c>
      <c r="S112">
        <f t="shared" si="92"/>
        <v>0</v>
      </c>
      <c r="T112">
        <f t="shared" si="92"/>
        <v>0</v>
      </c>
      <c r="U112">
        <f t="shared" si="92"/>
        <v>0</v>
      </c>
      <c r="V112">
        <f t="shared" si="92"/>
        <v>2</v>
      </c>
      <c r="W112">
        <f t="shared" si="92"/>
        <v>2</v>
      </c>
      <c r="Y112" s="4">
        <v>1986</v>
      </c>
      <c r="Z112">
        <f t="shared" si="93"/>
        <v>0</v>
      </c>
      <c r="AA112">
        <f t="shared" si="93"/>
        <v>0</v>
      </c>
      <c r="AB112">
        <f t="shared" si="93"/>
        <v>0</v>
      </c>
      <c r="AC112">
        <f t="shared" si="93"/>
        <v>0</v>
      </c>
      <c r="AD112">
        <f t="shared" si="93"/>
        <v>0</v>
      </c>
      <c r="AE112">
        <f t="shared" si="93"/>
        <v>0</v>
      </c>
      <c r="AG112" s="4">
        <v>1986</v>
      </c>
      <c r="AH112">
        <f t="shared" si="94"/>
        <v>0</v>
      </c>
      <c r="AI112">
        <f t="shared" si="94"/>
        <v>0</v>
      </c>
      <c r="AJ112">
        <f t="shared" si="94"/>
        <v>0</v>
      </c>
      <c r="AK112">
        <f t="shared" si="94"/>
        <v>0</v>
      </c>
      <c r="AL112">
        <f t="shared" si="94"/>
        <v>2</v>
      </c>
      <c r="AM112">
        <f t="shared" si="94"/>
        <v>2</v>
      </c>
      <c r="AO112" s="4">
        <v>1986</v>
      </c>
    </row>
    <row r="113" spans="1:41" ht="12.75">
      <c r="A113" s="4">
        <v>1987</v>
      </c>
      <c r="B113">
        <f t="shared" si="90"/>
        <v>0</v>
      </c>
      <c r="C113">
        <f t="shared" si="90"/>
        <v>2</v>
      </c>
      <c r="D113">
        <f t="shared" si="90"/>
        <v>0</v>
      </c>
      <c r="E113">
        <f t="shared" si="90"/>
        <v>0</v>
      </c>
      <c r="F113">
        <f t="shared" si="90"/>
        <v>77</v>
      </c>
      <c r="G113">
        <f t="shared" si="90"/>
        <v>79</v>
      </c>
      <c r="I113" s="4">
        <v>1987</v>
      </c>
      <c r="J113">
        <f t="shared" si="91"/>
        <v>0</v>
      </c>
      <c r="K113">
        <f t="shared" si="91"/>
        <v>0</v>
      </c>
      <c r="L113">
        <f t="shared" si="91"/>
        <v>1</v>
      </c>
      <c r="M113">
        <f t="shared" si="91"/>
        <v>0</v>
      </c>
      <c r="N113">
        <f t="shared" si="91"/>
        <v>1</v>
      </c>
      <c r="O113">
        <f t="shared" si="91"/>
        <v>2</v>
      </c>
      <c r="Q113" s="4">
        <v>1987</v>
      </c>
      <c r="R113">
        <f t="shared" si="92"/>
        <v>0</v>
      </c>
      <c r="S113">
        <f t="shared" si="92"/>
        <v>0</v>
      </c>
      <c r="T113">
        <f t="shared" si="92"/>
        <v>0</v>
      </c>
      <c r="U113">
        <f t="shared" si="92"/>
        <v>0</v>
      </c>
      <c r="V113">
        <f t="shared" si="92"/>
        <v>1</v>
      </c>
      <c r="W113">
        <f t="shared" si="92"/>
        <v>1</v>
      </c>
      <c r="Y113" s="4">
        <v>1987</v>
      </c>
      <c r="Z113">
        <f t="shared" si="93"/>
        <v>0</v>
      </c>
      <c r="AA113">
        <f t="shared" si="93"/>
        <v>0</v>
      </c>
      <c r="AB113">
        <f t="shared" si="93"/>
        <v>0</v>
      </c>
      <c r="AC113">
        <f t="shared" si="93"/>
        <v>0</v>
      </c>
      <c r="AD113">
        <f t="shared" si="93"/>
        <v>0</v>
      </c>
      <c r="AE113">
        <f t="shared" si="93"/>
        <v>0</v>
      </c>
      <c r="AG113" s="4">
        <v>1987</v>
      </c>
      <c r="AH113">
        <f t="shared" si="94"/>
        <v>0</v>
      </c>
      <c r="AI113">
        <f t="shared" si="94"/>
        <v>0</v>
      </c>
      <c r="AJ113">
        <f t="shared" si="94"/>
        <v>0</v>
      </c>
      <c r="AK113">
        <f t="shared" si="94"/>
        <v>0</v>
      </c>
      <c r="AL113">
        <f t="shared" si="94"/>
        <v>1</v>
      </c>
      <c r="AM113">
        <f t="shared" si="94"/>
        <v>1</v>
      </c>
      <c r="AO113" s="4">
        <v>1987</v>
      </c>
    </row>
    <row r="114" spans="1:41" ht="12.75">
      <c r="A114" s="4">
        <v>1988</v>
      </c>
      <c r="B114">
        <f t="shared" si="90"/>
        <v>0</v>
      </c>
      <c r="C114">
        <f t="shared" si="90"/>
        <v>0</v>
      </c>
      <c r="D114">
        <f t="shared" si="90"/>
        <v>1</v>
      </c>
      <c r="E114">
        <f t="shared" si="90"/>
        <v>0</v>
      </c>
      <c r="F114">
        <f t="shared" si="90"/>
        <v>61</v>
      </c>
      <c r="G114">
        <f t="shared" si="90"/>
        <v>62</v>
      </c>
      <c r="I114" s="4">
        <v>1988</v>
      </c>
      <c r="J114">
        <f t="shared" si="91"/>
        <v>0</v>
      </c>
      <c r="K114">
        <f t="shared" si="91"/>
        <v>0</v>
      </c>
      <c r="L114">
        <f t="shared" si="91"/>
        <v>0</v>
      </c>
      <c r="M114">
        <f t="shared" si="91"/>
        <v>0</v>
      </c>
      <c r="N114">
        <f t="shared" si="91"/>
        <v>1</v>
      </c>
      <c r="O114">
        <f t="shared" si="91"/>
        <v>1</v>
      </c>
      <c r="Q114" s="4">
        <v>1988</v>
      </c>
      <c r="R114">
        <f t="shared" si="92"/>
        <v>0</v>
      </c>
      <c r="S114">
        <f t="shared" si="92"/>
        <v>0</v>
      </c>
      <c r="T114">
        <f t="shared" si="92"/>
        <v>0</v>
      </c>
      <c r="U114">
        <f t="shared" si="92"/>
        <v>0</v>
      </c>
      <c r="V114">
        <f t="shared" si="92"/>
        <v>0</v>
      </c>
      <c r="W114">
        <f t="shared" si="92"/>
        <v>0</v>
      </c>
      <c r="Y114" s="4">
        <v>1988</v>
      </c>
      <c r="Z114">
        <f t="shared" si="93"/>
        <v>0</v>
      </c>
      <c r="AA114">
        <f t="shared" si="93"/>
        <v>0</v>
      </c>
      <c r="AB114">
        <f t="shared" si="93"/>
        <v>0</v>
      </c>
      <c r="AC114">
        <f t="shared" si="93"/>
        <v>0</v>
      </c>
      <c r="AD114">
        <f t="shared" si="93"/>
        <v>0</v>
      </c>
      <c r="AE114">
        <f t="shared" si="93"/>
        <v>0</v>
      </c>
      <c r="AG114" s="4">
        <v>1988</v>
      </c>
      <c r="AH114">
        <f t="shared" si="94"/>
        <v>0</v>
      </c>
      <c r="AI114">
        <f t="shared" si="94"/>
        <v>0</v>
      </c>
      <c r="AJ114">
        <f t="shared" si="94"/>
        <v>0</v>
      </c>
      <c r="AK114">
        <f t="shared" si="94"/>
        <v>0</v>
      </c>
      <c r="AL114">
        <f t="shared" si="94"/>
        <v>0</v>
      </c>
      <c r="AM114">
        <f t="shared" si="94"/>
        <v>0</v>
      </c>
      <c r="AO114" s="4">
        <v>1988</v>
      </c>
    </row>
    <row r="115" spans="1:41" ht="12.75">
      <c r="A115" s="4">
        <v>1989</v>
      </c>
      <c r="B115">
        <f t="shared" si="90"/>
        <v>1</v>
      </c>
      <c r="C115">
        <f t="shared" si="90"/>
        <v>1</v>
      </c>
      <c r="D115">
        <f t="shared" si="90"/>
        <v>0</v>
      </c>
      <c r="E115">
        <f t="shared" si="90"/>
        <v>2</v>
      </c>
      <c r="F115">
        <f t="shared" si="90"/>
        <v>89</v>
      </c>
      <c r="G115">
        <f t="shared" si="90"/>
        <v>93</v>
      </c>
      <c r="I115" s="4">
        <v>1989</v>
      </c>
      <c r="J115">
        <f t="shared" si="91"/>
        <v>0</v>
      </c>
      <c r="K115">
        <f t="shared" si="91"/>
        <v>0</v>
      </c>
      <c r="L115">
        <f t="shared" si="91"/>
        <v>0</v>
      </c>
      <c r="M115">
        <f t="shared" si="91"/>
        <v>0</v>
      </c>
      <c r="N115">
        <f t="shared" si="91"/>
        <v>4</v>
      </c>
      <c r="O115">
        <f t="shared" si="91"/>
        <v>4</v>
      </c>
      <c r="Q115" s="4">
        <v>1989</v>
      </c>
      <c r="R115">
        <f t="shared" si="92"/>
        <v>0</v>
      </c>
      <c r="S115">
        <f t="shared" si="92"/>
        <v>0</v>
      </c>
      <c r="T115">
        <f t="shared" si="92"/>
        <v>0</v>
      </c>
      <c r="U115">
        <f t="shared" si="92"/>
        <v>0</v>
      </c>
      <c r="V115">
        <f t="shared" si="92"/>
        <v>0</v>
      </c>
      <c r="W115">
        <f t="shared" si="92"/>
        <v>0</v>
      </c>
      <c r="Y115" s="4">
        <v>1989</v>
      </c>
      <c r="Z115">
        <f t="shared" si="93"/>
        <v>0</v>
      </c>
      <c r="AA115">
        <f t="shared" si="93"/>
        <v>0</v>
      </c>
      <c r="AB115">
        <f t="shared" si="93"/>
        <v>0</v>
      </c>
      <c r="AC115">
        <f t="shared" si="93"/>
        <v>0</v>
      </c>
      <c r="AD115">
        <f t="shared" si="93"/>
        <v>0</v>
      </c>
      <c r="AE115">
        <f t="shared" si="93"/>
        <v>0</v>
      </c>
      <c r="AG115" s="4">
        <v>1989</v>
      </c>
      <c r="AH115">
        <f t="shared" si="94"/>
        <v>0</v>
      </c>
      <c r="AI115">
        <f t="shared" si="94"/>
        <v>0</v>
      </c>
      <c r="AJ115">
        <f t="shared" si="94"/>
        <v>0</v>
      </c>
      <c r="AK115">
        <f t="shared" si="94"/>
        <v>0</v>
      </c>
      <c r="AL115">
        <f t="shared" si="94"/>
        <v>1</v>
      </c>
      <c r="AM115">
        <f t="shared" si="94"/>
        <v>1</v>
      </c>
      <c r="AO115" s="4">
        <v>1989</v>
      </c>
    </row>
    <row r="116" spans="1:41" ht="12.75">
      <c r="A116" s="4">
        <v>1990</v>
      </c>
      <c r="B116">
        <f t="shared" si="90"/>
        <v>0</v>
      </c>
      <c r="C116">
        <f t="shared" si="90"/>
        <v>1</v>
      </c>
      <c r="D116">
        <f t="shared" si="90"/>
        <v>0</v>
      </c>
      <c r="E116">
        <f t="shared" si="90"/>
        <v>0</v>
      </c>
      <c r="F116">
        <f t="shared" si="90"/>
        <v>86</v>
      </c>
      <c r="G116">
        <f t="shared" si="90"/>
        <v>87</v>
      </c>
      <c r="I116" s="4">
        <v>1990</v>
      </c>
      <c r="J116">
        <f t="shared" si="91"/>
        <v>0</v>
      </c>
      <c r="K116">
        <f t="shared" si="91"/>
        <v>0</v>
      </c>
      <c r="L116">
        <f t="shared" si="91"/>
        <v>0</v>
      </c>
      <c r="M116">
        <f t="shared" si="91"/>
        <v>0</v>
      </c>
      <c r="N116">
        <f t="shared" si="91"/>
        <v>3</v>
      </c>
      <c r="O116">
        <f t="shared" si="91"/>
        <v>3</v>
      </c>
      <c r="Q116" s="4">
        <v>1990</v>
      </c>
      <c r="R116">
        <f t="shared" si="92"/>
        <v>0</v>
      </c>
      <c r="S116">
        <f t="shared" si="92"/>
        <v>0</v>
      </c>
      <c r="T116">
        <f t="shared" si="92"/>
        <v>0</v>
      </c>
      <c r="U116">
        <f t="shared" si="92"/>
        <v>0</v>
      </c>
      <c r="V116">
        <f t="shared" si="92"/>
        <v>0</v>
      </c>
      <c r="W116">
        <f t="shared" si="92"/>
        <v>0</v>
      </c>
      <c r="Y116" s="4">
        <v>1990</v>
      </c>
      <c r="Z116">
        <f t="shared" si="93"/>
        <v>0</v>
      </c>
      <c r="AA116">
        <f t="shared" si="93"/>
        <v>0</v>
      </c>
      <c r="AB116">
        <f t="shared" si="93"/>
        <v>0</v>
      </c>
      <c r="AC116">
        <f t="shared" si="93"/>
        <v>0</v>
      </c>
      <c r="AD116">
        <f t="shared" si="93"/>
        <v>0</v>
      </c>
      <c r="AE116">
        <f t="shared" si="93"/>
        <v>0</v>
      </c>
      <c r="AG116" s="4">
        <v>1990</v>
      </c>
      <c r="AH116">
        <f t="shared" si="94"/>
        <v>0</v>
      </c>
      <c r="AI116">
        <f t="shared" si="94"/>
        <v>0</v>
      </c>
      <c r="AJ116">
        <f t="shared" si="94"/>
        <v>0</v>
      </c>
      <c r="AK116">
        <f t="shared" si="94"/>
        <v>0</v>
      </c>
      <c r="AL116">
        <f t="shared" si="94"/>
        <v>1</v>
      </c>
      <c r="AM116">
        <f t="shared" si="94"/>
        <v>1</v>
      </c>
      <c r="AO116" s="4">
        <v>1990</v>
      </c>
    </row>
    <row r="117" spans="1:41" ht="12.75">
      <c r="A117" s="4">
        <v>1991</v>
      </c>
      <c r="B117">
        <f t="shared" si="90"/>
        <v>0</v>
      </c>
      <c r="C117">
        <f t="shared" si="90"/>
        <v>0</v>
      </c>
      <c r="D117">
        <f t="shared" si="90"/>
        <v>0</v>
      </c>
      <c r="E117">
        <f t="shared" si="90"/>
        <v>0</v>
      </c>
      <c r="F117">
        <f t="shared" si="90"/>
        <v>85</v>
      </c>
      <c r="G117">
        <f t="shared" si="90"/>
        <v>85</v>
      </c>
      <c r="I117" s="4">
        <v>1991</v>
      </c>
      <c r="J117">
        <f t="shared" si="91"/>
        <v>0</v>
      </c>
      <c r="K117">
        <f t="shared" si="91"/>
        <v>0</v>
      </c>
      <c r="L117">
        <f t="shared" si="91"/>
        <v>0</v>
      </c>
      <c r="M117">
        <f t="shared" si="91"/>
        <v>0</v>
      </c>
      <c r="N117">
        <f t="shared" si="91"/>
        <v>8</v>
      </c>
      <c r="O117">
        <f t="shared" si="91"/>
        <v>8</v>
      </c>
      <c r="Q117" s="4">
        <v>1991</v>
      </c>
      <c r="R117">
        <f t="shared" si="92"/>
        <v>0</v>
      </c>
      <c r="S117">
        <f t="shared" si="92"/>
        <v>0</v>
      </c>
      <c r="T117">
        <f t="shared" si="92"/>
        <v>0</v>
      </c>
      <c r="U117">
        <f t="shared" si="92"/>
        <v>0</v>
      </c>
      <c r="V117">
        <f t="shared" si="92"/>
        <v>0</v>
      </c>
      <c r="W117">
        <f t="shared" si="92"/>
        <v>0</v>
      </c>
      <c r="Y117" s="4">
        <v>1991</v>
      </c>
      <c r="Z117">
        <f t="shared" si="93"/>
        <v>0</v>
      </c>
      <c r="AA117">
        <f t="shared" si="93"/>
        <v>0</v>
      </c>
      <c r="AB117">
        <f t="shared" si="93"/>
        <v>0</v>
      </c>
      <c r="AC117">
        <f t="shared" si="93"/>
        <v>0</v>
      </c>
      <c r="AD117">
        <f t="shared" si="93"/>
        <v>0</v>
      </c>
      <c r="AE117">
        <f t="shared" si="93"/>
        <v>0</v>
      </c>
      <c r="AG117" s="4">
        <v>1991</v>
      </c>
      <c r="AH117">
        <f t="shared" si="94"/>
        <v>0</v>
      </c>
      <c r="AI117">
        <f t="shared" si="94"/>
        <v>0</v>
      </c>
      <c r="AJ117">
        <f t="shared" si="94"/>
        <v>0</v>
      </c>
      <c r="AK117">
        <f t="shared" si="94"/>
        <v>0</v>
      </c>
      <c r="AL117">
        <f t="shared" si="94"/>
        <v>2</v>
      </c>
      <c r="AM117">
        <f t="shared" si="94"/>
        <v>2</v>
      </c>
      <c r="AO117" s="4">
        <v>1991</v>
      </c>
    </row>
    <row r="118" spans="1:41" ht="12.75">
      <c r="A118" s="4">
        <v>1992</v>
      </c>
      <c r="B118">
        <f t="shared" si="90"/>
        <v>2</v>
      </c>
      <c r="C118">
        <f t="shared" si="90"/>
        <v>0</v>
      </c>
      <c r="D118">
        <f t="shared" si="90"/>
        <v>1</v>
      </c>
      <c r="E118">
        <f t="shared" si="90"/>
        <v>1</v>
      </c>
      <c r="F118">
        <f t="shared" si="90"/>
        <v>118</v>
      </c>
      <c r="G118">
        <f t="shared" si="90"/>
        <v>122</v>
      </c>
      <c r="I118" s="4">
        <v>1992</v>
      </c>
      <c r="J118">
        <f t="shared" si="91"/>
        <v>0</v>
      </c>
      <c r="K118">
        <f t="shared" si="91"/>
        <v>0</v>
      </c>
      <c r="L118">
        <f t="shared" si="91"/>
        <v>0</v>
      </c>
      <c r="M118">
        <f t="shared" si="91"/>
        <v>0</v>
      </c>
      <c r="N118">
        <f t="shared" si="91"/>
        <v>3</v>
      </c>
      <c r="O118">
        <f t="shared" si="91"/>
        <v>3</v>
      </c>
      <c r="Q118" s="4">
        <v>1992</v>
      </c>
      <c r="R118">
        <f t="shared" si="92"/>
        <v>0</v>
      </c>
      <c r="S118">
        <f t="shared" si="92"/>
        <v>0</v>
      </c>
      <c r="T118">
        <f t="shared" si="92"/>
        <v>0</v>
      </c>
      <c r="U118">
        <f t="shared" si="92"/>
        <v>0</v>
      </c>
      <c r="V118">
        <f t="shared" si="92"/>
        <v>0</v>
      </c>
      <c r="W118">
        <f t="shared" si="92"/>
        <v>0</v>
      </c>
      <c r="Y118" s="4">
        <v>1992</v>
      </c>
      <c r="Z118">
        <f t="shared" si="93"/>
        <v>0</v>
      </c>
      <c r="AA118">
        <f t="shared" si="93"/>
        <v>0</v>
      </c>
      <c r="AB118">
        <f t="shared" si="93"/>
        <v>0</v>
      </c>
      <c r="AC118">
        <f t="shared" si="93"/>
        <v>0</v>
      </c>
      <c r="AD118">
        <f t="shared" si="93"/>
        <v>0</v>
      </c>
      <c r="AE118">
        <f t="shared" si="93"/>
        <v>0</v>
      </c>
      <c r="AG118" s="4">
        <v>1992</v>
      </c>
      <c r="AH118">
        <f t="shared" si="94"/>
        <v>0</v>
      </c>
      <c r="AI118">
        <f t="shared" si="94"/>
        <v>0</v>
      </c>
      <c r="AJ118">
        <f t="shared" si="94"/>
        <v>0</v>
      </c>
      <c r="AK118">
        <f t="shared" si="94"/>
        <v>1</v>
      </c>
      <c r="AL118">
        <f t="shared" si="94"/>
        <v>3</v>
      </c>
      <c r="AM118">
        <f t="shared" si="94"/>
        <v>4</v>
      </c>
      <c r="AO118" s="4">
        <v>1992</v>
      </c>
    </row>
    <row r="119" spans="1:41" ht="12.75">
      <c r="A119" s="4">
        <v>1993</v>
      </c>
      <c r="B119">
        <f aca="true" t="shared" si="95" ref="B119:G125">B98+B56+B35</f>
        <v>1</v>
      </c>
      <c r="C119">
        <f t="shared" si="95"/>
        <v>2</v>
      </c>
      <c r="D119">
        <f t="shared" si="95"/>
        <v>0</v>
      </c>
      <c r="E119">
        <f t="shared" si="95"/>
        <v>1</v>
      </c>
      <c r="F119">
        <f t="shared" si="95"/>
        <v>136</v>
      </c>
      <c r="G119">
        <f t="shared" si="95"/>
        <v>140</v>
      </c>
      <c r="I119" s="4">
        <v>1993</v>
      </c>
      <c r="J119">
        <f aca="true" t="shared" si="96" ref="J119:O125">J98+J56+J35</f>
        <v>0</v>
      </c>
      <c r="K119">
        <f t="shared" si="96"/>
        <v>0</v>
      </c>
      <c r="L119">
        <f t="shared" si="96"/>
        <v>0</v>
      </c>
      <c r="M119">
        <f t="shared" si="96"/>
        <v>0</v>
      </c>
      <c r="N119">
        <f t="shared" si="96"/>
        <v>4</v>
      </c>
      <c r="O119">
        <f t="shared" si="96"/>
        <v>4</v>
      </c>
      <c r="Q119" s="4">
        <v>1993</v>
      </c>
      <c r="R119">
        <f aca="true" t="shared" si="97" ref="R119:W125">R98+R56+R35</f>
        <v>0</v>
      </c>
      <c r="S119">
        <f t="shared" si="97"/>
        <v>0</v>
      </c>
      <c r="T119">
        <f t="shared" si="97"/>
        <v>0</v>
      </c>
      <c r="U119">
        <f t="shared" si="97"/>
        <v>0</v>
      </c>
      <c r="V119">
        <f t="shared" si="97"/>
        <v>0</v>
      </c>
      <c r="W119">
        <f t="shared" si="97"/>
        <v>0</v>
      </c>
      <c r="Y119" s="4">
        <v>1993</v>
      </c>
      <c r="Z119">
        <f aca="true" t="shared" si="98" ref="Z119:AE125">Z98+Z56+Z35</f>
        <v>0</v>
      </c>
      <c r="AA119">
        <f t="shared" si="98"/>
        <v>0</v>
      </c>
      <c r="AB119">
        <f t="shared" si="98"/>
        <v>0</v>
      </c>
      <c r="AC119">
        <f t="shared" si="98"/>
        <v>0</v>
      </c>
      <c r="AD119">
        <f t="shared" si="98"/>
        <v>1</v>
      </c>
      <c r="AE119">
        <f t="shared" si="98"/>
        <v>1</v>
      </c>
      <c r="AG119" s="4">
        <v>1993</v>
      </c>
      <c r="AH119">
        <f aca="true" t="shared" si="99" ref="AH119:AM125">AH98+AH56+AH35</f>
        <v>0</v>
      </c>
      <c r="AI119">
        <f t="shared" si="99"/>
        <v>0</v>
      </c>
      <c r="AJ119">
        <f t="shared" si="99"/>
        <v>0</v>
      </c>
      <c r="AK119">
        <f t="shared" si="99"/>
        <v>0</v>
      </c>
      <c r="AL119">
        <f t="shared" si="99"/>
        <v>17</v>
      </c>
      <c r="AM119">
        <f t="shared" si="99"/>
        <v>17</v>
      </c>
      <c r="AO119" s="4">
        <v>1993</v>
      </c>
    </row>
    <row r="120" spans="1:41" ht="12.75">
      <c r="A120" s="4">
        <v>1994</v>
      </c>
      <c r="B120">
        <f t="shared" si="95"/>
        <v>0</v>
      </c>
      <c r="C120">
        <f t="shared" si="95"/>
        <v>0</v>
      </c>
      <c r="D120">
        <f t="shared" si="95"/>
        <v>2</v>
      </c>
      <c r="E120">
        <f t="shared" si="95"/>
        <v>0</v>
      </c>
      <c r="F120">
        <f t="shared" si="95"/>
        <v>159</v>
      </c>
      <c r="G120">
        <f t="shared" si="95"/>
        <v>161</v>
      </c>
      <c r="I120" s="4">
        <v>1994</v>
      </c>
      <c r="J120">
        <f t="shared" si="96"/>
        <v>0</v>
      </c>
      <c r="K120">
        <f t="shared" si="96"/>
        <v>0</v>
      </c>
      <c r="L120">
        <f t="shared" si="96"/>
        <v>0</v>
      </c>
      <c r="M120">
        <f t="shared" si="96"/>
        <v>0</v>
      </c>
      <c r="N120">
        <f t="shared" si="96"/>
        <v>7</v>
      </c>
      <c r="O120">
        <f t="shared" si="96"/>
        <v>7</v>
      </c>
      <c r="Q120" s="4">
        <v>1994</v>
      </c>
      <c r="R120">
        <f t="shared" si="97"/>
        <v>0</v>
      </c>
      <c r="S120">
        <f t="shared" si="97"/>
        <v>0</v>
      </c>
      <c r="T120">
        <f t="shared" si="97"/>
        <v>0</v>
      </c>
      <c r="U120">
        <f t="shared" si="97"/>
        <v>0</v>
      </c>
      <c r="V120">
        <f t="shared" si="97"/>
        <v>0</v>
      </c>
      <c r="W120">
        <f t="shared" si="97"/>
        <v>0</v>
      </c>
      <c r="Y120" s="4">
        <v>1994</v>
      </c>
      <c r="Z120">
        <f t="shared" si="98"/>
        <v>0</v>
      </c>
      <c r="AA120">
        <f t="shared" si="98"/>
        <v>0</v>
      </c>
      <c r="AB120">
        <f t="shared" si="98"/>
        <v>0</v>
      </c>
      <c r="AC120">
        <f t="shared" si="98"/>
        <v>0</v>
      </c>
      <c r="AD120">
        <f t="shared" si="98"/>
        <v>2</v>
      </c>
      <c r="AE120">
        <f t="shared" si="98"/>
        <v>2</v>
      </c>
      <c r="AG120" s="4">
        <v>1994</v>
      </c>
      <c r="AH120">
        <f t="shared" si="99"/>
        <v>0</v>
      </c>
      <c r="AI120">
        <f t="shared" si="99"/>
        <v>0</v>
      </c>
      <c r="AJ120">
        <f t="shared" si="99"/>
        <v>0</v>
      </c>
      <c r="AK120">
        <f t="shared" si="99"/>
        <v>0</v>
      </c>
      <c r="AL120">
        <f t="shared" si="99"/>
        <v>13</v>
      </c>
      <c r="AM120">
        <f t="shared" si="99"/>
        <v>13</v>
      </c>
      <c r="AO120" s="4">
        <v>1994</v>
      </c>
    </row>
    <row r="121" spans="1:41" ht="12.75">
      <c r="A121" s="4">
        <v>1995</v>
      </c>
      <c r="B121">
        <f t="shared" si="95"/>
        <v>0</v>
      </c>
      <c r="C121">
        <f t="shared" si="95"/>
        <v>2</v>
      </c>
      <c r="D121">
        <f t="shared" si="95"/>
        <v>1</v>
      </c>
      <c r="E121">
        <f t="shared" si="95"/>
        <v>0</v>
      </c>
      <c r="F121">
        <f t="shared" si="95"/>
        <v>191</v>
      </c>
      <c r="G121">
        <f t="shared" si="95"/>
        <v>194</v>
      </c>
      <c r="I121" s="4">
        <v>1995</v>
      </c>
      <c r="J121">
        <f t="shared" si="96"/>
        <v>0</v>
      </c>
      <c r="K121">
        <f t="shared" si="96"/>
        <v>0</v>
      </c>
      <c r="L121">
        <f t="shared" si="96"/>
        <v>0</v>
      </c>
      <c r="M121">
        <f t="shared" si="96"/>
        <v>0</v>
      </c>
      <c r="N121">
        <f t="shared" si="96"/>
        <v>8</v>
      </c>
      <c r="O121">
        <f t="shared" si="96"/>
        <v>8</v>
      </c>
      <c r="Q121" s="4">
        <v>1995</v>
      </c>
      <c r="R121">
        <f t="shared" si="97"/>
        <v>0</v>
      </c>
      <c r="S121">
        <f t="shared" si="97"/>
        <v>0</v>
      </c>
      <c r="T121">
        <f t="shared" si="97"/>
        <v>0</v>
      </c>
      <c r="U121">
        <f t="shared" si="97"/>
        <v>0</v>
      </c>
      <c r="V121">
        <f t="shared" si="97"/>
        <v>0</v>
      </c>
      <c r="W121">
        <f t="shared" si="97"/>
        <v>0</v>
      </c>
      <c r="Y121" s="4">
        <v>1995</v>
      </c>
      <c r="Z121">
        <f t="shared" si="98"/>
        <v>0</v>
      </c>
      <c r="AA121">
        <f t="shared" si="98"/>
        <v>0</v>
      </c>
      <c r="AB121">
        <f t="shared" si="98"/>
        <v>0</v>
      </c>
      <c r="AC121">
        <f t="shared" si="98"/>
        <v>0</v>
      </c>
      <c r="AD121">
        <f t="shared" si="98"/>
        <v>1</v>
      </c>
      <c r="AE121">
        <f t="shared" si="98"/>
        <v>1</v>
      </c>
      <c r="AG121" s="4">
        <v>1995</v>
      </c>
      <c r="AH121">
        <f t="shared" si="99"/>
        <v>0</v>
      </c>
      <c r="AI121">
        <f t="shared" si="99"/>
        <v>0</v>
      </c>
      <c r="AJ121">
        <f t="shared" si="99"/>
        <v>0</v>
      </c>
      <c r="AK121">
        <f t="shared" si="99"/>
        <v>0</v>
      </c>
      <c r="AL121">
        <f t="shared" si="99"/>
        <v>12</v>
      </c>
      <c r="AM121">
        <f t="shared" si="99"/>
        <v>12</v>
      </c>
      <c r="AO121" s="4">
        <v>1995</v>
      </c>
    </row>
    <row r="122" spans="1:41" ht="12.75">
      <c r="A122" s="4">
        <v>1996</v>
      </c>
      <c r="B122">
        <f t="shared" si="95"/>
        <v>1</v>
      </c>
      <c r="C122">
        <f t="shared" si="95"/>
        <v>0</v>
      </c>
      <c r="D122">
        <f t="shared" si="95"/>
        <v>0</v>
      </c>
      <c r="E122">
        <f t="shared" si="95"/>
        <v>0</v>
      </c>
      <c r="F122">
        <f t="shared" si="95"/>
        <v>183</v>
      </c>
      <c r="G122">
        <f t="shared" si="95"/>
        <v>184</v>
      </c>
      <c r="I122" s="4">
        <v>1996</v>
      </c>
      <c r="J122">
        <f t="shared" si="96"/>
        <v>0</v>
      </c>
      <c r="K122">
        <f t="shared" si="96"/>
        <v>0</v>
      </c>
      <c r="L122">
        <f t="shared" si="96"/>
        <v>0</v>
      </c>
      <c r="M122">
        <f t="shared" si="96"/>
        <v>0</v>
      </c>
      <c r="N122">
        <f t="shared" si="96"/>
        <v>12</v>
      </c>
      <c r="O122">
        <f t="shared" si="96"/>
        <v>12</v>
      </c>
      <c r="Q122" s="4">
        <v>1996</v>
      </c>
      <c r="R122">
        <f t="shared" si="97"/>
        <v>0</v>
      </c>
      <c r="S122">
        <f t="shared" si="97"/>
        <v>0</v>
      </c>
      <c r="T122">
        <f t="shared" si="97"/>
        <v>0</v>
      </c>
      <c r="U122">
        <f t="shared" si="97"/>
        <v>0</v>
      </c>
      <c r="V122">
        <f t="shared" si="97"/>
        <v>0</v>
      </c>
      <c r="W122">
        <f t="shared" si="97"/>
        <v>0</v>
      </c>
      <c r="Y122" s="4">
        <v>1996</v>
      </c>
      <c r="Z122">
        <f t="shared" si="98"/>
        <v>0</v>
      </c>
      <c r="AA122">
        <f t="shared" si="98"/>
        <v>0</v>
      </c>
      <c r="AB122">
        <f t="shared" si="98"/>
        <v>0</v>
      </c>
      <c r="AC122">
        <f t="shared" si="98"/>
        <v>0</v>
      </c>
      <c r="AD122">
        <f t="shared" si="98"/>
        <v>2</v>
      </c>
      <c r="AE122">
        <f t="shared" si="98"/>
        <v>2</v>
      </c>
      <c r="AG122" s="4">
        <v>1996</v>
      </c>
      <c r="AH122">
        <f t="shared" si="99"/>
        <v>0</v>
      </c>
      <c r="AI122">
        <f t="shared" si="99"/>
        <v>0</v>
      </c>
      <c r="AJ122">
        <f t="shared" si="99"/>
        <v>0</v>
      </c>
      <c r="AK122">
        <f t="shared" si="99"/>
        <v>0</v>
      </c>
      <c r="AL122">
        <f t="shared" si="99"/>
        <v>11</v>
      </c>
      <c r="AM122">
        <f t="shared" si="99"/>
        <v>11</v>
      </c>
      <c r="AO122" s="4">
        <v>1996</v>
      </c>
    </row>
    <row r="123" spans="1:41" ht="12.75">
      <c r="A123" s="4">
        <v>1997</v>
      </c>
      <c r="B123">
        <f t="shared" si="95"/>
        <v>0</v>
      </c>
      <c r="C123">
        <f t="shared" si="95"/>
        <v>2</v>
      </c>
      <c r="D123">
        <f t="shared" si="95"/>
        <v>1</v>
      </c>
      <c r="E123">
        <f t="shared" si="95"/>
        <v>0</v>
      </c>
      <c r="F123">
        <f t="shared" si="95"/>
        <v>252</v>
      </c>
      <c r="G123">
        <f t="shared" si="95"/>
        <v>255</v>
      </c>
      <c r="I123" s="4">
        <v>1997</v>
      </c>
      <c r="J123">
        <f t="shared" si="96"/>
        <v>0</v>
      </c>
      <c r="K123">
        <f t="shared" si="96"/>
        <v>0</v>
      </c>
      <c r="L123">
        <f t="shared" si="96"/>
        <v>0</v>
      </c>
      <c r="M123">
        <f t="shared" si="96"/>
        <v>0</v>
      </c>
      <c r="N123">
        <f t="shared" si="96"/>
        <v>16</v>
      </c>
      <c r="O123">
        <f t="shared" si="96"/>
        <v>16</v>
      </c>
      <c r="Q123" s="4">
        <v>1997</v>
      </c>
      <c r="R123">
        <f t="shared" si="97"/>
        <v>0</v>
      </c>
      <c r="S123">
        <f t="shared" si="97"/>
        <v>0</v>
      </c>
      <c r="T123">
        <f t="shared" si="97"/>
        <v>0</v>
      </c>
      <c r="U123">
        <f t="shared" si="97"/>
        <v>0</v>
      </c>
      <c r="V123">
        <f t="shared" si="97"/>
        <v>0</v>
      </c>
      <c r="W123">
        <f t="shared" si="97"/>
        <v>0</v>
      </c>
      <c r="Y123" s="4">
        <v>1997</v>
      </c>
      <c r="Z123">
        <f t="shared" si="98"/>
        <v>0</v>
      </c>
      <c r="AA123">
        <f t="shared" si="98"/>
        <v>0</v>
      </c>
      <c r="AB123">
        <f t="shared" si="98"/>
        <v>0</v>
      </c>
      <c r="AC123">
        <f t="shared" si="98"/>
        <v>0</v>
      </c>
      <c r="AD123">
        <f t="shared" si="98"/>
        <v>1</v>
      </c>
      <c r="AE123">
        <f t="shared" si="98"/>
        <v>1</v>
      </c>
      <c r="AG123" s="4">
        <v>1997</v>
      </c>
      <c r="AH123">
        <f t="shared" si="99"/>
        <v>0</v>
      </c>
      <c r="AI123">
        <f t="shared" si="99"/>
        <v>0</v>
      </c>
      <c r="AJ123">
        <f t="shared" si="99"/>
        <v>0</v>
      </c>
      <c r="AK123">
        <f t="shared" si="99"/>
        <v>0</v>
      </c>
      <c r="AL123">
        <f t="shared" si="99"/>
        <v>18</v>
      </c>
      <c r="AM123">
        <f t="shared" si="99"/>
        <v>18</v>
      </c>
      <c r="AO123" s="4">
        <v>1997</v>
      </c>
    </row>
    <row r="124" spans="1:41" ht="12.75">
      <c r="A124" s="4">
        <v>1998</v>
      </c>
      <c r="B124">
        <f t="shared" si="95"/>
        <v>1</v>
      </c>
      <c r="C124">
        <f t="shared" si="95"/>
        <v>0</v>
      </c>
      <c r="D124">
        <f t="shared" si="95"/>
        <v>0</v>
      </c>
      <c r="E124">
        <f t="shared" si="95"/>
        <v>0</v>
      </c>
      <c r="F124">
        <f t="shared" si="95"/>
        <v>234</v>
      </c>
      <c r="G124">
        <f t="shared" si="95"/>
        <v>235</v>
      </c>
      <c r="I124" s="4">
        <v>1998</v>
      </c>
      <c r="J124">
        <f t="shared" si="96"/>
        <v>0</v>
      </c>
      <c r="K124">
        <f t="shared" si="96"/>
        <v>0</v>
      </c>
      <c r="L124">
        <f t="shared" si="96"/>
        <v>0</v>
      </c>
      <c r="M124">
        <f t="shared" si="96"/>
        <v>0</v>
      </c>
      <c r="N124">
        <f t="shared" si="96"/>
        <v>7</v>
      </c>
      <c r="O124">
        <f t="shared" si="96"/>
        <v>7</v>
      </c>
      <c r="Q124" s="4">
        <v>1998</v>
      </c>
      <c r="R124">
        <f t="shared" si="97"/>
        <v>0</v>
      </c>
      <c r="S124">
        <f t="shared" si="97"/>
        <v>0</v>
      </c>
      <c r="T124">
        <f t="shared" si="97"/>
        <v>0</v>
      </c>
      <c r="U124">
        <f t="shared" si="97"/>
        <v>0</v>
      </c>
      <c r="V124">
        <f t="shared" si="97"/>
        <v>3</v>
      </c>
      <c r="W124">
        <f t="shared" si="97"/>
        <v>3</v>
      </c>
      <c r="Y124" s="4">
        <v>1998</v>
      </c>
      <c r="Z124">
        <f t="shared" si="98"/>
        <v>0</v>
      </c>
      <c r="AA124">
        <f t="shared" si="98"/>
        <v>0</v>
      </c>
      <c r="AB124">
        <f t="shared" si="98"/>
        <v>0</v>
      </c>
      <c r="AC124">
        <f t="shared" si="98"/>
        <v>0</v>
      </c>
      <c r="AD124">
        <f t="shared" si="98"/>
        <v>1</v>
      </c>
      <c r="AE124">
        <f t="shared" si="98"/>
        <v>1</v>
      </c>
      <c r="AG124" s="4">
        <v>1998</v>
      </c>
      <c r="AH124">
        <f t="shared" si="99"/>
        <v>0</v>
      </c>
      <c r="AI124">
        <f t="shared" si="99"/>
        <v>0</v>
      </c>
      <c r="AJ124">
        <f t="shared" si="99"/>
        <v>0</v>
      </c>
      <c r="AK124">
        <f t="shared" si="99"/>
        <v>0</v>
      </c>
      <c r="AL124">
        <f t="shared" si="99"/>
        <v>13</v>
      </c>
      <c r="AM124">
        <f t="shared" si="99"/>
        <v>13</v>
      </c>
      <c r="AO124" s="4">
        <v>1998</v>
      </c>
    </row>
    <row r="125" spans="1:41" ht="12.75">
      <c r="A125" s="4">
        <v>1999</v>
      </c>
      <c r="B125">
        <f t="shared" si="95"/>
        <v>6</v>
      </c>
      <c r="C125">
        <f t="shared" si="95"/>
        <v>6</v>
      </c>
      <c r="D125">
        <f t="shared" si="95"/>
        <v>2</v>
      </c>
      <c r="E125">
        <f t="shared" si="95"/>
        <v>2</v>
      </c>
      <c r="F125">
        <f t="shared" si="95"/>
        <v>219</v>
      </c>
      <c r="G125">
        <f t="shared" si="95"/>
        <v>235</v>
      </c>
      <c r="I125" s="4">
        <v>1999</v>
      </c>
      <c r="J125">
        <f t="shared" si="96"/>
        <v>0</v>
      </c>
      <c r="K125">
        <f t="shared" si="96"/>
        <v>0</v>
      </c>
      <c r="L125">
        <f t="shared" si="96"/>
        <v>0</v>
      </c>
      <c r="M125">
        <f t="shared" si="96"/>
        <v>2</v>
      </c>
      <c r="N125">
        <f t="shared" si="96"/>
        <v>12</v>
      </c>
      <c r="O125">
        <f t="shared" si="96"/>
        <v>14</v>
      </c>
      <c r="Q125" s="4">
        <v>1999</v>
      </c>
      <c r="R125">
        <f t="shared" si="97"/>
        <v>0</v>
      </c>
      <c r="S125">
        <f t="shared" si="97"/>
        <v>0</v>
      </c>
      <c r="T125">
        <f t="shared" si="97"/>
        <v>0</v>
      </c>
      <c r="U125">
        <f t="shared" si="97"/>
        <v>0</v>
      </c>
      <c r="V125">
        <f t="shared" si="97"/>
        <v>1</v>
      </c>
      <c r="W125">
        <f t="shared" si="97"/>
        <v>1</v>
      </c>
      <c r="Y125" s="4">
        <v>1999</v>
      </c>
      <c r="Z125">
        <f t="shared" si="98"/>
        <v>0</v>
      </c>
      <c r="AA125">
        <f t="shared" si="98"/>
        <v>0</v>
      </c>
      <c r="AB125">
        <f t="shared" si="98"/>
        <v>0</v>
      </c>
      <c r="AC125">
        <f t="shared" si="98"/>
        <v>0</v>
      </c>
      <c r="AD125">
        <f t="shared" si="98"/>
        <v>1</v>
      </c>
      <c r="AE125">
        <f t="shared" si="98"/>
        <v>1</v>
      </c>
      <c r="AG125" s="4">
        <v>1999</v>
      </c>
      <c r="AH125">
        <f t="shared" si="99"/>
        <v>1</v>
      </c>
      <c r="AI125">
        <f t="shared" si="99"/>
        <v>0</v>
      </c>
      <c r="AJ125">
        <f t="shared" si="99"/>
        <v>0</v>
      </c>
      <c r="AK125">
        <f t="shared" si="99"/>
        <v>0</v>
      </c>
      <c r="AL125">
        <f t="shared" si="99"/>
        <v>11</v>
      </c>
      <c r="AM125">
        <f t="shared" si="99"/>
        <v>12</v>
      </c>
      <c r="AO125" s="4">
        <v>1999</v>
      </c>
    </row>
    <row r="126" spans="1:46" ht="12.75">
      <c r="A126" s="4" t="s">
        <v>93</v>
      </c>
      <c r="B126" s="2">
        <f>SUM(B109:B125)</f>
        <v>25</v>
      </c>
      <c r="C126" s="2">
        <f>SUM(C109:C125)</f>
        <v>23</v>
      </c>
      <c r="D126" s="2">
        <f>SUM(D109:D125)</f>
        <v>9</v>
      </c>
      <c r="E126" s="2">
        <f>SUM(E109:E125)</f>
        <v>6</v>
      </c>
      <c r="F126" s="2">
        <f>SUM(F109:F125)</f>
        <v>2022</v>
      </c>
      <c r="G126">
        <f>SUM(B126:F126)</f>
        <v>2085</v>
      </c>
      <c r="I126" s="4" t="s">
        <v>93</v>
      </c>
      <c r="J126" s="2">
        <f>SUM(J109:J125)</f>
        <v>1</v>
      </c>
      <c r="K126" s="2">
        <f>SUM(K109:K125)</f>
        <v>0</v>
      </c>
      <c r="L126" s="2">
        <f>SUM(L109:L125)</f>
        <v>1</v>
      </c>
      <c r="M126" s="2">
        <f>SUM(M109:M125)</f>
        <v>2</v>
      </c>
      <c r="N126" s="2">
        <f>SUM(N109:N125)</f>
        <v>88</v>
      </c>
      <c r="O126">
        <f>SUM(J126:N126)</f>
        <v>92</v>
      </c>
      <c r="Q126" s="4" t="s">
        <v>93</v>
      </c>
      <c r="R126" s="2">
        <f>SUM(R109:R125)</f>
        <v>0</v>
      </c>
      <c r="S126" s="2">
        <f>SUM(S109:S125)</f>
        <v>0</v>
      </c>
      <c r="T126" s="2">
        <f>SUM(T109:T125)</f>
        <v>0</v>
      </c>
      <c r="U126" s="2">
        <f>SUM(U109:U125)</f>
        <v>0</v>
      </c>
      <c r="V126" s="2">
        <f>SUM(V109:V125)</f>
        <v>8</v>
      </c>
      <c r="W126">
        <f>SUM(R126:V126)</f>
        <v>8</v>
      </c>
      <c r="Y126" s="4" t="s">
        <v>93</v>
      </c>
      <c r="Z126" s="2">
        <f>SUM(Z109:Z125)</f>
        <v>0</v>
      </c>
      <c r="AA126" s="2">
        <f>SUM(AA109:AA125)</f>
        <v>0</v>
      </c>
      <c r="AB126" s="2">
        <f>SUM(AB109:AB125)</f>
        <v>0</v>
      </c>
      <c r="AC126" s="2">
        <f>SUM(AC109:AC125)</f>
        <v>0</v>
      </c>
      <c r="AD126" s="2">
        <f>SUM(AD109:AD125)</f>
        <v>9</v>
      </c>
      <c r="AE126">
        <f>SUM(Z126:AD126)</f>
        <v>9</v>
      </c>
      <c r="AG126" s="4" t="s">
        <v>93</v>
      </c>
      <c r="AH126" s="2">
        <f>SUM(AH109:AH125)</f>
        <v>2</v>
      </c>
      <c r="AI126" s="2">
        <f>SUM(AI109:AI125)</f>
        <v>1</v>
      </c>
      <c r="AJ126" s="2">
        <f>SUM(AJ109:AJ125)</f>
        <v>0</v>
      </c>
      <c r="AK126" s="2">
        <f>SUM(AK109:AK125)</f>
        <v>1</v>
      </c>
      <c r="AL126" s="2">
        <f>SUM(AL109:AL125)</f>
        <v>105</v>
      </c>
      <c r="AM126">
        <f>SUM(AH126:AL126)</f>
        <v>109</v>
      </c>
      <c r="AO126" s="4" t="s">
        <v>93</v>
      </c>
      <c r="AP126" s="2"/>
      <c r="AQ126" s="2"/>
      <c r="AR126" s="2"/>
      <c r="AS126" s="2"/>
      <c r="AT126" s="2"/>
    </row>
    <row r="128" spans="1:41" ht="12.75">
      <c r="A128" s="4" t="s">
        <v>91</v>
      </c>
      <c r="I128" s="4" t="s">
        <v>92</v>
      </c>
      <c r="Q128" s="4" t="s">
        <v>108</v>
      </c>
      <c r="Y128" s="4" t="s">
        <v>109</v>
      </c>
      <c r="AG128" s="4" t="s">
        <v>106</v>
      </c>
      <c r="AO128" s="4" t="s">
        <v>107</v>
      </c>
    </row>
    <row r="129" spans="1:47" ht="12.75">
      <c r="A129" s="4" t="s">
        <v>90</v>
      </c>
      <c r="B129" s="12" t="s">
        <v>80</v>
      </c>
      <c r="C129" s="12" t="s">
        <v>85</v>
      </c>
      <c r="D129" s="12" t="s">
        <v>86</v>
      </c>
      <c r="E129" s="12" t="s">
        <v>81</v>
      </c>
      <c r="F129" s="12" t="s">
        <v>84</v>
      </c>
      <c r="G129" s="12" t="s">
        <v>93</v>
      </c>
      <c r="I129" s="4" t="s">
        <v>90</v>
      </c>
      <c r="J129" s="12" t="s">
        <v>80</v>
      </c>
      <c r="K129" s="12" t="s">
        <v>85</v>
      </c>
      <c r="L129" s="12" t="s">
        <v>86</v>
      </c>
      <c r="M129" s="12" t="s">
        <v>81</v>
      </c>
      <c r="N129" s="12" t="s">
        <v>84</v>
      </c>
      <c r="O129" s="12" t="s">
        <v>93</v>
      </c>
      <c r="Q129" s="4" t="s">
        <v>90</v>
      </c>
      <c r="R129" s="12" t="s">
        <v>80</v>
      </c>
      <c r="S129" s="12" t="s">
        <v>85</v>
      </c>
      <c r="T129" s="12" t="s">
        <v>86</v>
      </c>
      <c r="U129" s="12" t="s">
        <v>81</v>
      </c>
      <c r="V129" s="12" t="s">
        <v>84</v>
      </c>
      <c r="W129" s="12" t="s">
        <v>93</v>
      </c>
      <c r="Y129" s="4" t="s">
        <v>90</v>
      </c>
      <c r="Z129" s="12" t="s">
        <v>80</v>
      </c>
      <c r="AA129" s="12" t="s">
        <v>85</v>
      </c>
      <c r="AB129" s="12" t="s">
        <v>86</v>
      </c>
      <c r="AC129" s="12" t="s">
        <v>81</v>
      </c>
      <c r="AD129" s="12" t="s">
        <v>84</v>
      </c>
      <c r="AE129" s="12" t="s">
        <v>93</v>
      </c>
      <c r="AG129" s="4" t="s">
        <v>90</v>
      </c>
      <c r="AH129" s="12" t="s">
        <v>80</v>
      </c>
      <c r="AI129" s="12" t="s">
        <v>85</v>
      </c>
      <c r="AJ129" s="12" t="s">
        <v>86</v>
      </c>
      <c r="AK129" s="12" t="s">
        <v>81</v>
      </c>
      <c r="AL129" s="12" t="s">
        <v>84</v>
      </c>
      <c r="AM129" s="12" t="s">
        <v>93</v>
      </c>
      <c r="AO129" s="4" t="s">
        <v>90</v>
      </c>
      <c r="AP129" s="12" t="s">
        <v>80</v>
      </c>
      <c r="AQ129" s="12" t="s">
        <v>85</v>
      </c>
      <c r="AR129" s="12" t="s">
        <v>86</v>
      </c>
      <c r="AS129" s="12" t="s">
        <v>81</v>
      </c>
      <c r="AT129" s="12" t="s">
        <v>84</v>
      </c>
      <c r="AU129" s="12" t="s">
        <v>93</v>
      </c>
    </row>
    <row r="130" spans="1:41" ht="12.75">
      <c r="A130" s="4">
        <v>1983</v>
      </c>
      <c r="B130">
        <f aca="true" t="shared" si="100" ref="B130:G139">B4+B25+B46+B88</f>
        <v>16</v>
      </c>
      <c r="C130">
        <f t="shared" si="100"/>
        <v>26</v>
      </c>
      <c r="D130">
        <f t="shared" si="100"/>
        <v>7</v>
      </c>
      <c r="E130">
        <f t="shared" si="100"/>
        <v>8</v>
      </c>
      <c r="F130">
        <f t="shared" si="100"/>
        <v>20</v>
      </c>
      <c r="G130">
        <f t="shared" si="100"/>
        <v>77</v>
      </c>
      <c r="I130" s="4">
        <v>1983</v>
      </c>
      <c r="J130">
        <f aca="true" t="shared" si="101" ref="J130:O130">J4+J25+J46+J88</f>
        <v>0</v>
      </c>
      <c r="K130">
        <f t="shared" si="101"/>
        <v>0</v>
      </c>
      <c r="L130">
        <f t="shared" si="101"/>
        <v>0</v>
      </c>
      <c r="M130">
        <f t="shared" si="101"/>
        <v>0</v>
      </c>
      <c r="N130">
        <f t="shared" si="101"/>
        <v>0</v>
      </c>
      <c r="O130">
        <f t="shared" si="101"/>
        <v>0</v>
      </c>
      <c r="Q130" s="4">
        <v>1983</v>
      </c>
      <c r="R130">
        <f aca="true" t="shared" si="102" ref="R130:W130">R4+R25+R46+R88</f>
        <v>0</v>
      </c>
      <c r="S130">
        <f t="shared" si="102"/>
        <v>0</v>
      </c>
      <c r="T130">
        <f t="shared" si="102"/>
        <v>0</v>
      </c>
      <c r="U130">
        <f t="shared" si="102"/>
        <v>0</v>
      </c>
      <c r="V130">
        <f t="shared" si="102"/>
        <v>0</v>
      </c>
      <c r="W130">
        <f t="shared" si="102"/>
        <v>0</v>
      </c>
      <c r="Y130" s="4">
        <v>1983</v>
      </c>
      <c r="Z130">
        <f aca="true" t="shared" si="103" ref="Z130:AE130">Z4+Z25+Z46+Z88</f>
        <v>0</v>
      </c>
      <c r="AA130">
        <f t="shared" si="103"/>
        <v>0</v>
      </c>
      <c r="AB130">
        <f t="shared" si="103"/>
        <v>0</v>
      </c>
      <c r="AC130">
        <f t="shared" si="103"/>
        <v>0</v>
      </c>
      <c r="AD130">
        <f t="shared" si="103"/>
        <v>0</v>
      </c>
      <c r="AE130">
        <f t="shared" si="103"/>
        <v>0</v>
      </c>
      <c r="AG130" s="4">
        <v>1983</v>
      </c>
      <c r="AH130">
        <f aca="true" t="shared" si="104" ref="AH130:AM130">AH4+AH25+AH46+AH88</f>
        <v>0</v>
      </c>
      <c r="AI130">
        <f t="shared" si="104"/>
        <v>1</v>
      </c>
      <c r="AJ130">
        <f t="shared" si="104"/>
        <v>1</v>
      </c>
      <c r="AK130">
        <f t="shared" si="104"/>
        <v>1</v>
      </c>
      <c r="AL130">
        <f t="shared" si="104"/>
        <v>0</v>
      </c>
      <c r="AM130">
        <f t="shared" si="104"/>
        <v>3</v>
      </c>
      <c r="AO130" s="4">
        <v>1983</v>
      </c>
    </row>
    <row r="131" spans="1:41" ht="12.75">
      <c r="A131" s="4">
        <v>1984</v>
      </c>
      <c r="B131">
        <f t="shared" si="100"/>
        <v>59</v>
      </c>
      <c r="C131">
        <f t="shared" si="100"/>
        <v>67</v>
      </c>
      <c r="D131">
        <f t="shared" si="100"/>
        <v>14</v>
      </c>
      <c r="E131">
        <f t="shared" si="100"/>
        <v>13</v>
      </c>
      <c r="F131">
        <f t="shared" si="100"/>
        <v>46</v>
      </c>
      <c r="G131">
        <f t="shared" si="100"/>
        <v>199</v>
      </c>
      <c r="I131" s="4">
        <v>1984</v>
      </c>
      <c r="J131">
        <f aca="true" t="shared" si="105" ref="J131:O131">J5+J26+J47+J89</f>
        <v>3</v>
      </c>
      <c r="K131">
        <f t="shared" si="105"/>
        <v>2</v>
      </c>
      <c r="L131">
        <f t="shared" si="105"/>
        <v>0</v>
      </c>
      <c r="M131">
        <f t="shared" si="105"/>
        <v>1</v>
      </c>
      <c r="N131">
        <f t="shared" si="105"/>
        <v>0</v>
      </c>
      <c r="O131">
        <f t="shared" si="105"/>
        <v>6</v>
      </c>
      <c r="Q131" s="4">
        <v>1984</v>
      </c>
      <c r="R131">
        <f aca="true" t="shared" si="106" ref="R131:W131">R5+R26+R47+R89</f>
        <v>0</v>
      </c>
      <c r="S131">
        <f t="shared" si="106"/>
        <v>1</v>
      </c>
      <c r="T131">
        <f t="shared" si="106"/>
        <v>0</v>
      </c>
      <c r="U131">
        <f t="shared" si="106"/>
        <v>0</v>
      </c>
      <c r="V131">
        <f t="shared" si="106"/>
        <v>1</v>
      </c>
      <c r="W131">
        <f t="shared" si="106"/>
        <v>2</v>
      </c>
      <c r="Y131" s="4">
        <v>1984</v>
      </c>
      <c r="Z131">
        <f aca="true" t="shared" si="107" ref="Z131:AE131">Z5+Z26+Z47+Z89</f>
        <v>0</v>
      </c>
      <c r="AA131">
        <f t="shared" si="107"/>
        <v>0</v>
      </c>
      <c r="AB131">
        <f t="shared" si="107"/>
        <v>0</v>
      </c>
      <c r="AC131">
        <f t="shared" si="107"/>
        <v>0</v>
      </c>
      <c r="AD131">
        <f t="shared" si="107"/>
        <v>0</v>
      </c>
      <c r="AE131">
        <f t="shared" si="107"/>
        <v>0</v>
      </c>
      <c r="AG131" s="4">
        <v>1984</v>
      </c>
      <c r="AH131">
        <f aca="true" t="shared" si="108" ref="AH131:AM131">AH5+AH26+AH47+AH89</f>
        <v>1</v>
      </c>
      <c r="AI131">
        <f t="shared" si="108"/>
        <v>0</v>
      </c>
      <c r="AJ131">
        <f t="shared" si="108"/>
        <v>0</v>
      </c>
      <c r="AK131">
        <f t="shared" si="108"/>
        <v>0</v>
      </c>
      <c r="AL131">
        <f t="shared" si="108"/>
        <v>0</v>
      </c>
      <c r="AM131">
        <f t="shared" si="108"/>
        <v>1</v>
      </c>
      <c r="AO131" s="4">
        <v>1984</v>
      </c>
    </row>
    <row r="132" spans="1:41" ht="12.75">
      <c r="A132" s="4">
        <v>1985</v>
      </c>
      <c r="B132">
        <f t="shared" si="100"/>
        <v>79</v>
      </c>
      <c r="C132">
        <f t="shared" si="100"/>
        <v>79</v>
      </c>
      <c r="D132">
        <f t="shared" si="100"/>
        <v>15</v>
      </c>
      <c r="E132">
        <f t="shared" si="100"/>
        <v>28</v>
      </c>
      <c r="F132">
        <f t="shared" si="100"/>
        <v>89</v>
      </c>
      <c r="G132">
        <f t="shared" si="100"/>
        <v>290</v>
      </c>
      <c r="I132" s="4">
        <v>1985</v>
      </c>
      <c r="J132">
        <f aca="true" t="shared" si="109" ref="J132:O132">J6+J27+J48+J90</f>
        <v>3</v>
      </c>
      <c r="K132">
        <f t="shared" si="109"/>
        <v>2</v>
      </c>
      <c r="L132">
        <f t="shared" si="109"/>
        <v>1</v>
      </c>
      <c r="M132">
        <f t="shared" si="109"/>
        <v>0</v>
      </c>
      <c r="N132">
        <f t="shared" si="109"/>
        <v>2</v>
      </c>
      <c r="O132">
        <f t="shared" si="109"/>
        <v>8</v>
      </c>
      <c r="Q132" s="4">
        <v>1985</v>
      </c>
      <c r="R132">
        <f aca="true" t="shared" si="110" ref="R132:W132">R6+R27+R48+R90</f>
        <v>0</v>
      </c>
      <c r="S132">
        <f t="shared" si="110"/>
        <v>0</v>
      </c>
      <c r="T132">
        <f t="shared" si="110"/>
        <v>0</v>
      </c>
      <c r="U132">
        <f t="shared" si="110"/>
        <v>0</v>
      </c>
      <c r="V132">
        <f t="shared" si="110"/>
        <v>0</v>
      </c>
      <c r="W132">
        <f t="shared" si="110"/>
        <v>0</v>
      </c>
      <c r="Y132" s="4">
        <v>1985</v>
      </c>
      <c r="Z132">
        <f aca="true" t="shared" si="111" ref="Z132:AE132">Z6+Z27+Z48+Z90</f>
        <v>0</v>
      </c>
      <c r="AA132">
        <f t="shared" si="111"/>
        <v>0</v>
      </c>
      <c r="AB132">
        <f t="shared" si="111"/>
        <v>0</v>
      </c>
      <c r="AC132">
        <f t="shared" si="111"/>
        <v>1</v>
      </c>
      <c r="AD132">
        <f t="shared" si="111"/>
        <v>1</v>
      </c>
      <c r="AE132">
        <f t="shared" si="111"/>
        <v>2</v>
      </c>
      <c r="AG132" s="4">
        <v>1985</v>
      </c>
      <c r="AH132">
        <f aca="true" t="shared" si="112" ref="AH132:AM132">AH6+AH27+AH48+AH90</f>
        <v>4</v>
      </c>
      <c r="AI132">
        <f t="shared" si="112"/>
        <v>1</v>
      </c>
      <c r="AJ132">
        <f t="shared" si="112"/>
        <v>0</v>
      </c>
      <c r="AK132">
        <f t="shared" si="112"/>
        <v>1</v>
      </c>
      <c r="AL132">
        <f t="shared" si="112"/>
        <v>0</v>
      </c>
      <c r="AM132">
        <f t="shared" si="112"/>
        <v>6</v>
      </c>
      <c r="AO132" s="4">
        <v>1985</v>
      </c>
    </row>
    <row r="133" spans="1:41" ht="12.75">
      <c r="A133" s="4">
        <v>1986</v>
      </c>
      <c r="B133">
        <f t="shared" si="100"/>
        <v>103</v>
      </c>
      <c r="C133">
        <f t="shared" si="100"/>
        <v>74</v>
      </c>
      <c r="D133">
        <f t="shared" si="100"/>
        <v>12</v>
      </c>
      <c r="E133">
        <f t="shared" si="100"/>
        <v>39</v>
      </c>
      <c r="F133">
        <f t="shared" si="100"/>
        <v>85</v>
      </c>
      <c r="G133">
        <f t="shared" si="100"/>
        <v>313</v>
      </c>
      <c r="I133" s="4">
        <v>1986</v>
      </c>
      <c r="J133">
        <f aca="true" t="shared" si="113" ref="J133:O133">J7+J28+J49+J91</f>
        <v>2</v>
      </c>
      <c r="K133">
        <f t="shared" si="113"/>
        <v>4</v>
      </c>
      <c r="L133">
        <f t="shared" si="113"/>
        <v>0</v>
      </c>
      <c r="M133">
        <f t="shared" si="113"/>
        <v>3</v>
      </c>
      <c r="N133">
        <f t="shared" si="113"/>
        <v>2</v>
      </c>
      <c r="O133">
        <f t="shared" si="113"/>
        <v>11</v>
      </c>
      <c r="Q133" s="4">
        <v>1986</v>
      </c>
      <c r="R133">
        <f aca="true" t="shared" si="114" ref="R133:W133">R7+R28+R49+R91</f>
        <v>0</v>
      </c>
      <c r="S133">
        <f t="shared" si="114"/>
        <v>3</v>
      </c>
      <c r="T133">
        <f t="shared" si="114"/>
        <v>0</v>
      </c>
      <c r="U133">
        <f t="shared" si="114"/>
        <v>0</v>
      </c>
      <c r="V133">
        <f t="shared" si="114"/>
        <v>2</v>
      </c>
      <c r="W133">
        <f t="shared" si="114"/>
        <v>5</v>
      </c>
      <c r="Y133" s="4">
        <v>1986</v>
      </c>
      <c r="Z133">
        <f aca="true" t="shared" si="115" ref="Z133:AE133">Z7+Z28+Z49+Z91</f>
        <v>0</v>
      </c>
      <c r="AA133">
        <f t="shared" si="115"/>
        <v>1</v>
      </c>
      <c r="AB133">
        <f t="shared" si="115"/>
        <v>0</v>
      </c>
      <c r="AC133">
        <f t="shared" si="115"/>
        <v>0</v>
      </c>
      <c r="AD133">
        <f t="shared" si="115"/>
        <v>0</v>
      </c>
      <c r="AE133">
        <f t="shared" si="115"/>
        <v>1</v>
      </c>
      <c r="AG133" s="4">
        <v>1986</v>
      </c>
      <c r="AH133">
        <f aca="true" t="shared" si="116" ref="AH133:AM133">AH7+AH28+AH49+AH91</f>
        <v>1</v>
      </c>
      <c r="AI133">
        <f t="shared" si="116"/>
        <v>0</v>
      </c>
      <c r="AJ133">
        <f t="shared" si="116"/>
        <v>0</v>
      </c>
      <c r="AK133">
        <f t="shared" si="116"/>
        <v>6</v>
      </c>
      <c r="AL133">
        <f t="shared" si="116"/>
        <v>2</v>
      </c>
      <c r="AM133">
        <f t="shared" si="116"/>
        <v>9</v>
      </c>
      <c r="AO133" s="4">
        <v>1986</v>
      </c>
    </row>
    <row r="134" spans="1:41" ht="12.75">
      <c r="A134" s="4">
        <v>1987</v>
      </c>
      <c r="B134">
        <f t="shared" si="100"/>
        <v>81</v>
      </c>
      <c r="C134">
        <f t="shared" si="100"/>
        <v>68</v>
      </c>
      <c r="D134">
        <f t="shared" si="100"/>
        <v>20</v>
      </c>
      <c r="E134">
        <f t="shared" si="100"/>
        <v>47</v>
      </c>
      <c r="F134">
        <f t="shared" si="100"/>
        <v>111</v>
      </c>
      <c r="G134">
        <f t="shared" si="100"/>
        <v>327</v>
      </c>
      <c r="I134" s="4">
        <v>1987</v>
      </c>
      <c r="J134">
        <f aca="true" t="shared" si="117" ref="J134:O134">J8+J29+J50+J92</f>
        <v>3</v>
      </c>
      <c r="K134">
        <f t="shared" si="117"/>
        <v>3</v>
      </c>
      <c r="L134">
        <f t="shared" si="117"/>
        <v>1</v>
      </c>
      <c r="M134">
        <f t="shared" si="117"/>
        <v>1</v>
      </c>
      <c r="N134">
        <f t="shared" si="117"/>
        <v>1</v>
      </c>
      <c r="O134">
        <f t="shared" si="117"/>
        <v>9</v>
      </c>
      <c r="Q134" s="4">
        <v>1987</v>
      </c>
      <c r="R134">
        <f aca="true" t="shared" si="118" ref="R134:W134">R8+R29+R50+R92</f>
        <v>0</v>
      </c>
      <c r="S134">
        <f t="shared" si="118"/>
        <v>2</v>
      </c>
      <c r="T134">
        <f t="shared" si="118"/>
        <v>0</v>
      </c>
      <c r="U134">
        <f t="shared" si="118"/>
        <v>0</v>
      </c>
      <c r="V134">
        <f t="shared" si="118"/>
        <v>1</v>
      </c>
      <c r="W134">
        <f t="shared" si="118"/>
        <v>3</v>
      </c>
      <c r="Y134" s="4">
        <v>1987</v>
      </c>
      <c r="Z134">
        <f aca="true" t="shared" si="119" ref="Z134:AE134">Z8+Z29+Z50+Z92</f>
        <v>0</v>
      </c>
      <c r="AA134">
        <f t="shared" si="119"/>
        <v>0</v>
      </c>
      <c r="AB134">
        <f t="shared" si="119"/>
        <v>0</v>
      </c>
      <c r="AC134">
        <f t="shared" si="119"/>
        <v>0</v>
      </c>
      <c r="AD134">
        <f t="shared" si="119"/>
        <v>0</v>
      </c>
      <c r="AE134">
        <f t="shared" si="119"/>
        <v>0</v>
      </c>
      <c r="AG134" s="4">
        <v>1987</v>
      </c>
      <c r="AH134">
        <f aca="true" t="shared" si="120" ref="AH134:AM134">AH8+AH29+AH50+AH92</f>
        <v>0</v>
      </c>
      <c r="AI134">
        <f t="shared" si="120"/>
        <v>1</v>
      </c>
      <c r="AJ134">
        <f t="shared" si="120"/>
        <v>0</v>
      </c>
      <c r="AK134">
        <f t="shared" si="120"/>
        <v>5</v>
      </c>
      <c r="AL134">
        <f t="shared" si="120"/>
        <v>1</v>
      </c>
      <c r="AM134">
        <f t="shared" si="120"/>
        <v>7</v>
      </c>
      <c r="AO134" s="4">
        <v>1987</v>
      </c>
    </row>
    <row r="135" spans="1:41" ht="12.75">
      <c r="A135" s="4">
        <v>1988</v>
      </c>
      <c r="B135">
        <f t="shared" si="100"/>
        <v>105</v>
      </c>
      <c r="C135">
        <f t="shared" si="100"/>
        <v>103</v>
      </c>
      <c r="D135">
        <f t="shared" si="100"/>
        <v>21</v>
      </c>
      <c r="E135">
        <f t="shared" si="100"/>
        <v>68</v>
      </c>
      <c r="F135">
        <f t="shared" si="100"/>
        <v>110</v>
      </c>
      <c r="G135">
        <f t="shared" si="100"/>
        <v>407</v>
      </c>
      <c r="I135" s="4">
        <v>1988</v>
      </c>
      <c r="J135">
        <f aca="true" t="shared" si="121" ref="J135:O135">J9+J30+J51+J93</f>
        <v>2</v>
      </c>
      <c r="K135">
        <f t="shared" si="121"/>
        <v>2</v>
      </c>
      <c r="L135">
        <f t="shared" si="121"/>
        <v>2</v>
      </c>
      <c r="M135">
        <f t="shared" si="121"/>
        <v>5</v>
      </c>
      <c r="N135">
        <f t="shared" si="121"/>
        <v>1</v>
      </c>
      <c r="O135">
        <f t="shared" si="121"/>
        <v>12</v>
      </c>
      <c r="Q135" s="4">
        <v>1988</v>
      </c>
      <c r="R135">
        <f aca="true" t="shared" si="122" ref="R135:W135">R9+R30+R51+R93</f>
        <v>0</v>
      </c>
      <c r="S135">
        <f t="shared" si="122"/>
        <v>3</v>
      </c>
      <c r="T135">
        <f t="shared" si="122"/>
        <v>0</v>
      </c>
      <c r="U135">
        <f t="shared" si="122"/>
        <v>0</v>
      </c>
      <c r="V135">
        <f t="shared" si="122"/>
        <v>0</v>
      </c>
      <c r="W135">
        <f t="shared" si="122"/>
        <v>3</v>
      </c>
      <c r="Y135" s="4">
        <v>1988</v>
      </c>
      <c r="Z135">
        <f aca="true" t="shared" si="123" ref="Z135:AE135">Z9+Z30+Z51+Z93</f>
        <v>0</v>
      </c>
      <c r="AA135">
        <f t="shared" si="123"/>
        <v>0</v>
      </c>
      <c r="AB135">
        <f t="shared" si="123"/>
        <v>0</v>
      </c>
      <c r="AC135">
        <f t="shared" si="123"/>
        <v>0</v>
      </c>
      <c r="AD135">
        <f t="shared" si="123"/>
        <v>0</v>
      </c>
      <c r="AE135">
        <f t="shared" si="123"/>
        <v>0</v>
      </c>
      <c r="AG135" s="4">
        <v>1988</v>
      </c>
      <c r="AH135">
        <f aca="true" t="shared" si="124" ref="AH135:AM135">AH9+AH30+AH51+AH93</f>
        <v>2</v>
      </c>
      <c r="AI135">
        <f t="shared" si="124"/>
        <v>1</v>
      </c>
      <c r="AJ135">
        <f t="shared" si="124"/>
        <v>0</v>
      </c>
      <c r="AK135">
        <f t="shared" si="124"/>
        <v>10</v>
      </c>
      <c r="AL135">
        <f t="shared" si="124"/>
        <v>0</v>
      </c>
      <c r="AM135">
        <f t="shared" si="124"/>
        <v>13</v>
      </c>
      <c r="AO135" s="4">
        <v>1988</v>
      </c>
    </row>
    <row r="136" spans="1:41" ht="12.75">
      <c r="A136" s="4">
        <v>1989</v>
      </c>
      <c r="B136">
        <f t="shared" si="100"/>
        <v>105</v>
      </c>
      <c r="C136">
        <f t="shared" si="100"/>
        <v>80</v>
      </c>
      <c r="D136">
        <f t="shared" si="100"/>
        <v>27</v>
      </c>
      <c r="E136">
        <f t="shared" si="100"/>
        <v>89</v>
      </c>
      <c r="F136">
        <f t="shared" si="100"/>
        <v>157</v>
      </c>
      <c r="G136">
        <f t="shared" si="100"/>
        <v>458</v>
      </c>
      <c r="I136" s="4">
        <v>1989</v>
      </c>
      <c r="J136">
        <f aca="true" t="shared" si="125" ref="J136:O136">J10+J31+J52+J94</f>
        <v>3</v>
      </c>
      <c r="K136">
        <f t="shared" si="125"/>
        <v>2</v>
      </c>
      <c r="L136">
        <f t="shared" si="125"/>
        <v>0</v>
      </c>
      <c r="M136">
        <f t="shared" si="125"/>
        <v>9</v>
      </c>
      <c r="N136">
        <f t="shared" si="125"/>
        <v>7</v>
      </c>
      <c r="O136">
        <f t="shared" si="125"/>
        <v>21</v>
      </c>
      <c r="Q136" s="4">
        <v>1989</v>
      </c>
      <c r="R136">
        <f aca="true" t="shared" si="126" ref="R136:W136">R10+R31+R52+R94</f>
        <v>0</v>
      </c>
      <c r="S136">
        <f t="shared" si="126"/>
        <v>0</v>
      </c>
      <c r="T136">
        <f t="shared" si="126"/>
        <v>0</v>
      </c>
      <c r="U136">
        <f t="shared" si="126"/>
        <v>2</v>
      </c>
      <c r="V136">
        <f t="shared" si="126"/>
        <v>0</v>
      </c>
      <c r="W136">
        <f t="shared" si="126"/>
        <v>2</v>
      </c>
      <c r="Y136" s="4">
        <v>1989</v>
      </c>
      <c r="Z136">
        <f aca="true" t="shared" si="127" ref="Z136:AE136">Z10+Z31+Z52+Z94</f>
        <v>1</v>
      </c>
      <c r="AA136">
        <f t="shared" si="127"/>
        <v>1</v>
      </c>
      <c r="AB136">
        <f t="shared" si="127"/>
        <v>0</v>
      </c>
      <c r="AC136">
        <f t="shared" si="127"/>
        <v>0</v>
      </c>
      <c r="AD136">
        <f t="shared" si="127"/>
        <v>0</v>
      </c>
      <c r="AE136">
        <f t="shared" si="127"/>
        <v>2</v>
      </c>
      <c r="AG136" s="4">
        <v>1989</v>
      </c>
      <c r="AH136">
        <f aca="true" t="shared" si="128" ref="AH136:AM136">AH10+AH31+AH52+AH94</f>
        <v>4</v>
      </c>
      <c r="AI136">
        <f t="shared" si="128"/>
        <v>2</v>
      </c>
      <c r="AJ136">
        <f t="shared" si="128"/>
        <v>0</v>
      </c>
      <c r="AK136">
        <f t="shared" si="128"/>
        <v>18</v>
      </c>
      <c r="AL136">
        <f t="shared" si="128"/>
        <v>1</v>
      </c>
      <c r="AM136">
        <f t="shared" si="128"/>
        <v>25</v>
      </c>
      <c r="AO136" s="4">
        <v>1989</v>
      </c>
    </row>
    <row r="137" spans="1:41" ht="12.75">
      <c r="A137" s="4">
        <v>1990</v>
      </c>
      <c r="B137">
        <f t="shared" si="100"/>
        <v>118</v>
      </c>
      <c r="C137">
        <f t="shared" si="100"/>
        <v>99</v>
      </c>
      <c r="D137">
        <f t="shared" si="100"/>
        <v>39</v>
      </c>
      <c r="E137">
        <f t="shared" si="100"/>
        <v>61</v>
      </c>
      <c r="F137">
        <f t="shared" si="100"/>
        <v>160</v>
      </c>
      <c r="G137">
        <f t="shared" si="100"/>
        <v>477</v>
      </c>
      <c r="I137" s="4">
        <v>1990</v>
      </c>
      <c r="J137">
        <f aca="true" t="shared" si="129" ref="J137:O137">J11+J32+J53+J95</f>
        <v>5</v>
      </c>
      <c r="K137">
        <f t="shared" si="129"/>
        <v>7</v>
      </c>
      <c r="L137">
        <f t="shared" si="129"/>
        <v>2</v>
      </c>
      <c r="M137">
        <f t="shared" si="129"/>
        <v>8</v>
      </c>
      <c r="N137">
        <f t="shared" si="129"/>
        <v>5</v>
      </c>
      <c r="O137">
        <f t="shared" si="129"/>
        <v>27</v>
      </c>
      <c r="Q137" s="4">
        <v>1990</v>
      </c>
      <c r="R137">
        <f aca="true" t="shared" si="130" ref="R137:W137">R11+R32+R53+R95</f>
        <v>0</v>
      </c>
      <c r="S137">
        <f t="shared" si="130"/>
        <v>0</v>
      </c>
      <c r="T137">
        <f t="shared" si="130"/>
        <v>0</v>
      </c>
      <c r="U137">
        <f t="shared" si="130"/>
        <v>0</v>
      </c>
      <c r="V137">
        <f t="shared" si="130"/>
        <v>0</v>
      </c>
      <c r="W137">
        <f t="shared" si="130"/>
        <v>0</v>
      </c>
      <c r="Y137" s="4">
        <v>1990</v>
      </c>
      <c r="Z137">
        <f aca="true" t="shared" si="131" ref="Z137:AE137">Z11+Z32+Z53+Z95</f>
        <v>0</v>
      </c>
      <c r="AA137">
        <f t="shared" si="131"/>
        <v>1</v>
      </c>
      <c r="AB137">
        <f t="shared" si="131"/>
        <v>0</v>
      </c>
      <c r="AC137">
        <f t="shared" si="131"/>
        <v>0</v>
      </c>
      <c r="AD137">
        <f t="shared" si="131"/>
        <v>0</v>
      </c>
      <c r="AE137">
        <f t="shared" si="131"/>
        <v>1</v>
      </c>
      <c r="AG137" s="4">
        <v>1990</v>
      </c>
      <c r="AH137">
        <f aca="true" t="shared" si="132" ref="AH137:AM137">AH11+AH32+AH53+AH95</f>
        <v>5</v>
      </c>
      <c r="AI137">
        <f t="shared" si="132"/>
        <v>3</v>
      </c>
      <c r="AJ137">
        <f t="shared" si="132"/>
        <v>2</v>
      </c>
      <c r="AK137">
        <f t="shared" si="132"/>
        <v>27</v>
      </c>
      <c r="AL137">
        <f t="shared" si="132"/>
        <v>3</v>
      </c>
      <c r="AM137">
        <f t="shared" si="132"/>
        <v>40</v>
      </c>
      <c r="AO137" s="4">
        <v>1990</v>
      </c>
    </row>
    <row r="138" spans="1:41" ht="12.75">
      <c r="A138" s="4">
        <v>1991</v>
      </c>
      <c r="B138">
        <f t="shared" si="100"/>
        <v>135</v>
      </c>
      <c r="C138">
        <f t="shared" si="100"/>
        <v>108</v>
      </c>
      <c r="D138">
        <f t="shared" si="100"/>
        <v>68</v>
      </c>
      <c r="E138">
        <f t="shared" si="100"/>
        <v>82</v>
      </c>
      <c r="F138">
        <f t="shared" si="100"/>
        <v>173</v>
      </c>
      <c r="G138">
        <f t="shared" si="100"/>
        <v>566</v>
      </c>
      <c r="I138" s="4">
        <v>1991</v>
      </c>
      <c r="J138">
        <f aca="true" t="shared" si="133" ref="J138:O138">J12+J33+J54+J96</f>
        <v>1</v>
      </c>
      <c r="K138">
        <f t="shared" si="133"/>
        <v>0</v>
      </c>
      <c r="L138">
        <f t="shared" si="133"/>
        <v>1</v>
      </c>
      <c r="M138">
        <f t="shared" si="133"/>
        <v>7</v>
      </c>
      <c r="N138">
        <f t="shared" si="133"/>
        <v>12</v>
      </c>
      <c r="O138">
        <f t="shared" si="133"/>
        <v>21</v>
      </c>
      <c r="Q138" s="4">
        <v>1991</v>
      </c>
      <c r="R138">
        <f aca="true" t="shared" si="134" ref="R138:W138">R12+R33+R54+R96</f>
        <v>2</v>
      </c>
      <c r="S138">
        <f t="shared" si="134"/>
        <v>0</v>
      </c>
      <c r="T138">
        <f t="shared" si="134"/>
        <v>0</v>
      </c>
      <c r="U138">
        <f t="shared" si="134"/>
        <v>0</v>
      </c>
      <c r="V138">
        <f t="shared" si="134"/>
        <v>1</v>
      </c>
      <c r="W138">
        <f t="shared" si="134"/>
        <v>3</v>
      </c>
      <c r="Y138" s="4">
        <v>1991</v>
      </c>
      <c r="Z138">
        <f aca="true" t="shared" si="135" ref="Z138:AE138">Z12+Z33+Z54+Z96</f>
        <v>0</v>
      </c>
      <c r="AA138">
        <f t="shared" si="135"/>
        <v>2</v>
      </c>
      <c r="AB138">
        <f t="shared" si="135"/>
        <v>1</v>
      </c>
      <c r="AC138">
        <f t="shared" si="135"/>
        <v>0</v>
      </c>
      <c r="AD138">
        <f t="shared" si="135"/>
        <v>0</v>
      </c>
      <c r="AE138">
        <f t="shared" si="135"/>
        <v>3</v>
      </c>
      <c r="AG138" s="4">
        <v>1991</v>
      </c>
      <c r="AH138">
        <f aca="true" t="shared" si="136" ref="AH138:AM138">AH12+AH33+AH54+AH96</f>
        <v>7</v>
      </c>
      <c r="AI138">
        <f t="shared" si="136"/>
        <v>5</v>
      </c>
      <c r="AJ138">
        <f t="shared" si="136"/>
        <v>0</v>
      </c>
      <c r="AK138">
        <f t="shared" si="136"/>
        <v>43</v>
      </c>
      <c r="AL138">
        <f t="shared" si="136"/>
        <v>5</v>
      </c>
      <c r="AM138">
        <f t="shared" si="136"/>
        <v>60</v>
      </c>
      <c r="AO138" s="4">
        <v>1991</v>
      </c>
    </row>
    <row r="139" spans="1:41" ht="12.75">
      <c r="A139" s="4">
        <v>1992</v>
      </c>
      <c r="B139">
        <f t="shared" si="100"/>
        <v>157</v>
      </c>
      <c r="C139">
        <f t="shared" si="100"/>
        <v>115</v>
      </c>
      <c r="D139">
        <f t="shared" si="100"/>
        <v>49</v>
      </c>
      <c r="E139">
        <f t="shared" si="100"/>
        <v>100</v>
      </c>
      <c r="F139">
        <f t="shared" si="100"/>
        <v>200</v>
      </c>
      <c r="G139">
        <f t="shared" si="100"/>
        <v>621</v>
      </c>
      <c r="I139" s="4">
        <v>1992</v>
      </c>
      <c r="J139">
        <f aca="true" t="shared" si="137" ref="J139:O139">J13+J34+J55+J97</f>
        <v>2</v>
      </c>
      <c r="K139">
        <f t="shared" si="137"/>
        <v>3</v>
      </c>
      <c r="L139">
        <f t="shared" si="137"/>
        <v>1</v>
      </c>
      <c r="M139">
        <f t="shared" si="137"/>
        <v>3</v>
      </c>
      <c r="N139">
        <f t="shared" si="137"/>
        <v>3</v>
      </c>
      <c r="O139">
        <f t="shared" si="137"/>
        <v>12</v>
      </c>
      <c r="Q139" s="4">
        <v>1992</v>
      </c>
      <c r="R139">
        <f aca="true" t="shared" si="138" ref="R139:W139">R13+R34+R55+R97</f>
        <v>0</v>
      </c>
      <c r="S139">
        <f t="shared" si="138"/>
        <v>0</v>
      </c>
      <c r="T139">
        <f t="shared" si="138"/>
        <v>0</v>
      </c>
      <c r="U139">
        <f t="shared" si="138"/>
        <v>0</v>
      </c>
      <c r="V139">
        <f t="shared" si="138"/>
        <v>0</v>
      </c>
      <c r="W139">
        <f t="shared" si="138"/>
        <v>0</v>
      </c>
      <c r="Y139" s="4">
        <v>1992</v>
      </c>
      <c r="Z139">
        <f aca="true" t="shared" si="139" ref="Z139:AE139">Z13+Z34+Z55+Z97</f>
        <v>1</v>
      </c>
      <c r="AA139">
        <f t="shared" si="139"/>
        <v>4</v>
      </c>
      <c r="AB139">
        <f t="shared" si="139"/>
        <v>0</v>
      </c>
      <c r="AC139">
        <f t="shared" si="139"/>
        <v>1</v>
      </c>
      <c r="AD139">
        <f t="shared" si="139"/>
        <v>0</v>
      </c>
      <c r="AE139">
        <f t="shared" si="139"/>
        <v>6</v>
      </c>
      <c r="AG139" s="4">
        <v>1992</v>
      </c>
      <c r="AH139">
        <f aca="true" t="shared" si="140" ref="AH139:AM139">AH13+AH34+AH55+AH97</f>
        <v>6</v>
      </c>
      <c r="AI139">
        <f t="shared" si="140"/>
        <v>3</v>
      </c>
      <c r="AJ139">
        <f t="shared" si="140"/>
        <v>1</v>
      </c>
      <c r="AK139">
        <f t="shared" si="140"/>
        <v>74</v>
      </c>
      <c r="AL139">
        <f t="shared" si="140"/>
        <v>6</v>
      </c>
      <c r="AM139">
        <f t="shared" si="140"/>
        <v>90</v>
      </c>
      <c r="AO139" s="4">
        <v>1992</v>
      </c>
    </row>
    <row r="140" spans="1:41" ht="12.75">
      <c r="A140" s="4">
        <v>1993</v>
      </c>
      <c r="B140">
        <f aca="true" t="shared" si="141" ref="B140:G145">B14+B35+B56+B98</f>
        <v>180</v>
      </c>
      <c r="C140">
        <f t="shared" si="141"/>
        <v>149</v>
      </c>
      <c r="D140">
        <f t="shared" si="141"/>
        <v>47</v>
      </c>
      <c r="E140">
        <f t="shared" si="141"/>
        <v>108</v>
      </c>
      <c r="F140">
        <f t="shared" si="141"/>
        <v>226</v>
      </c>
      <c r="G140">
        <f t="shared" si="141"/>
        <v>710</v>
      </c>
      <c r="I140" s="4">
        <v>1993</v>
      </c>
      <c r="J140">
        <f aca="true" t="shared" si="142" ref="J140:O140">J14+J35+J56+J98</f>
        <v>6</v>
      </c>
      <c r="K140">
        <f t="shared" si="142"/>
        <v>4</v>
      </c>
      <c r="L140">
        <f t="shared" si="142"/>
        <v>1</v>
      </c>
      <c r="M140">
        <f t="shared" si="142"/>
        <v>13</v>
      </c>
      <c r="N140">
        <f t="shared" si="142"/>
        <v>7</v>
      </c>
      <c r="O140">
        <f t="shared" si="142"/>
        <v>31</v>
      </c>
      <c r="Q140" s="4">
        <v>1993</v>
      </c>
      <c r="R140">
        <f aca="true" t="shared" si="143" ref="R140:W140">R14+R35+R56+R98</f>
        <v>0</v>
      </c>
      <c r="S140">
        <f t="shared" si="143"/>
        <v>0</v>
      </c>
      <c r="T140">
        <f t="shared" si="143"/>
        <v>0</v>
      </c>
      <c r="U140">
        <f t="shared" si="143"/>
        <v>0</v>
      </c>
      <c r="V140">
        <f t="shared" si="143"/>
        <v>0</v>
      </c>
      <c r="W140">
        <f t="shared" si="143"/>
        <v>0</v>
      </c>
      <c r="Y140" s="4">
        <v>1993</v>
      </c>
      <c r="Z140">
        <f aca="true" t="shared" si="144" ref="Z140:AE140">Z14+Z35+Z56+Z98</f>
        <v>0</v>
      </c>
      <c r="AA140">
        <f t="shared" si="144"/>
        <v>0</v>
      </c>
      <c r="AB140">
        <f t="shared" si="144"/>
        <v>1</v>
      </c>
      <c r="AC140">
        <f t="shared" si="144"/>
        <v>1</v>
      </c>
      <c r="AD140">
        <f t="shared" si="144"/>
        <v>1</v>
      </c>
      <c r="AE140">
        <f t="shared" si="144"/>
        <v>3</v>
      </c>
      <c r="AG140" s="4">
        <v>1993</v>
      </c>
      <c r="AH140">
        <f aca="true" t="shared" si="145" ref="AH140:AM140">AH14+AH35+AH56+AH98</f>
        <v>6</v>
      </c>
      <c r="AI140">
        <f t="shared" si="145"/>
        <v>6</v>
      </c>
      <c r="AJ140">
        <f t="shared" si="145"/>
        <v>0</v>
      </c>
      <c r="AK140">
        <f t="shared" si="145"/>
        <v>67</v>
      </c>
      <c r="AL140">
        <f t="shared" si="145"/>
        <v>18</v>
      </c>
      <c r="AM140">
        <f t="shared" si="145"/>
        <v>97</v>
      </c>
      <c r="AO140" s="4">
        <v>1993</v>
      </c>
    </row>
    <row r="141" spans="1:41" ht="12.75">
      <c r="A141" s="4">
        <v>1994</v>
      </c>
      <c r="B141">
        <f t="shared" si="141"/>
        <v>191</v>
      </c>
      <c r="C141">
        <f t="shared" si="141"/>
        <v>156</v>
      </c>
      <c r="D141">
        <f t="shared" si="141"/>
        <v>55</v>
      </c>
      <c r="E141">
        <f t="shared" si="141"/>
        <v>131</v>
      </c>
      <c r="F141">
        <f t="shared" si="141"/>
        <v>299</v>
      </c>
      <c r="G141">
        <f t="shared" si="141"/>
        <v>832</v>
      </c>
      <c r="I141" s="4">
        <v>1994</v>
      </c>
      <c r="J141">
        <f aca="true" t="shared" si="146" ref="J141:O141">J15+J36+J57+J99</f>
        <v>5</v>
      </c>
      <c r="K141">
        <f t="shared" si="146"/>
        <v>7</v>
      </c>
      <c r="L141">
        <f t="shared" si="146"/>
        <v>3</v>
      </c>
      <c r="M141">
        <f t="shared" si="146"/>
        <v>11</v>
      </c>
      <c r="N141">
        <f t="shared" si="146"/>
        <v>9</v>
      </c>
      <c r="O141">
        <f t="shared" si="146"/>
        <v>35</v>
      </c>
      <c r="Q141" s="4">
        <v>1994</v>
      </c>
      <c r="R141">
        <f aca="true" t="shared" si="147" ref="R141:W141">R15+R36+R57+R99</f>
        <v>1</v>
      </c>
      <c r="S141">
        <f t="shared" si="147"/>
        <v>0</v>
      </c>
      <c r="T141">
        <f t="shared" si="147"/>
        <v>0</v>
      </c>
      <c r="U141">
        <f t="shared" si="147"/>
        <v>2</v>
      </c>
      <c r="V141">
        <f t="shared" si="147"/>
        <v>1</v>
      </c>
      <c r="W141">
        <f t="shared" si="147"/>
        <v>4</v>
      </c>
      <c r="Y141" s="4">
        <v>1994</v>
      </c>
      <c r="Z141">
        <f aca="true" t="shared" si="148" ref="Z141:AE141">Z15+Z36+Z57+Z99</f>
        <v>1</v>
      </c>
      <c r="AA141">
        <f t="shared" si="148"/>
        <v>0</v>
      </c>
      <c r="AB141">
        <f t="shared" si="148"/>
        <v>0</v>
      </c>
      <c r="AC141">
        <f t="shared" si="148"/>
        <v>2</v>
      </c>
      <c r="AD141">
        <f t="shared" si="148"/>
        <v>2</v>
      </c>
      <c r="AE141">
        <f t="shared" si="148"/>
        <v>5</v>
      </c>
      <c r="AG141" s="4">
        <v>1994</v>
      </c>
      <c r="AH141">
        <f aca="true" t="shared" si="149" ref="AH141:AM141">AH15+AH36+AH57+AH99</f>
        <v>7</v>
      </c>
      <c r="AI141">
        <f t="shared" si="149"/>
        <v>7</v>
      </c>
      <c r="AJ141">
        <f t="shared" si="149"/>
        <v>0</v>
      </c>
      <c r="AK141">
        <f t="shared" si="149"/>
        <v>33</v>
      </c>
      <c r="AL141">
        <f t="shared" si="149"/>
        <v>15</v>
      </c>
      <c r="AM141">
        <f t="shared" si="149"/>
        <v>62</v>
      </c>
      <c r="AO141" s="4">
        <v>1994</v>
      </c>
    </row>
    <row r="142" spans="1:41" ht="12.75">
      <c r="A142" s="4">
        <v>1995</v>
      </c>
      <c r="B142">
        <f t="shared" si="141"/>
        <v>151</v>
      </c>
      <c r="C142">
        <f t="shared" si="141"/>
        <v>143</v>
      </c>
      <c r="D142">
        <f t="shared" si="141"/>
        <v>52</v>
      </c>
      <c r="E142">
        <f t="shared" si="141"/>
        <v>96</v>
      </c>
      <c r="F142">
        <f t="shared" si="141"/>
        <v>324</v>
      </c>
      <c r="G142">
        <f t="shared" si="141"/>
        <v>766</v>
      </c>
      <c r="I142" s="4">
        <v>1995</v>
      </c>
      <c r="J142">
        <f aca="true" t="shared" si="150" ref="J142:O142">J16+J37+J58+J100</f>
        <v>3</v>
      </c>
      <c r="K142">
        <f t="shared" si="150"/>
        <v>11</v>
      </c>
      <c r="L142">
        <f t="shared" si="150"/>
        <v>2</v>
      </c>
      <c r="M142">
        <f t="shared" si="150"/>
        <v>9</v>
      </c>
      <c r="N142">
        <f t="shared" si="150"/>
        <v>9</v>
      </c>
      <c r="O142">
        <f t="shared" si="150"/>
        <v>34</v>
      </c>
      <c r="Q142" s="4">
        <v>1995</v>
      </c>
      <c r="R142">
        <f aca="true" t="shared" si="151" ref="R142:W142">R16+R37+R58+R100</f>
        <v>0</v>
      </c>
      <c r="S142">
        <f t="shared" si="151"/>
        <v>0</v>
      </c>
      <c r="T142">
        <f t="shared" si="151"/>
        <v>0</v>
      </c>
      <c r="U142">
        <f t="shared" si="151"/>
        <v>1</v>
      </c>
      <c r="V142">
        <f t="shared" si="151"/>
        <v>0</v>
      </c>
      <c r="W142">
        <f t="shared" si="151"/>
        <v>1</v>
      </c>
      <c r="Y142" s="4">
        <v>1995</v>
      </c>
      <c r="Z142">
        <f aca="true" t="shared" si="152" ref="Z142:AE142">Z16+Z37+Z58+Z100</f>
        <v>1</v>
      </c>
      <c r="AA142">
        <f t="shared" si="152"/>
        <v>0</v>
      </c>
      <c r="AB142">
        <f t="shared" si="152"/>
        <v>1</v>
      </c>
      <c r="AC142">
        <f t="shared" si="152"/>
        <v>1</v>
      </c>
      <c r="AD142">
        <f t="shared" si="152"/>
        <v>2</v>
      </c>
      <c r="AE142">
        <f t="shared" si="152"/>
        <v>5</v>
      </c>
      <c r="AG142" s="4">
        <v>1995</v>
      </c>
      <c r="AH142">
        <f aca="true" t="shared" si="153" ref="AH142:AM142">AH16+AH37+AH58+AH100</f>
        <v>5</v>
      </c>
      <c r="AI142">
        <f t="shared" si="153"/>
        <v>5</v>
      </c>
      <c r="AJ142">
        <f t="shared" si="153"/>
        <v>0</v>
      </c>
      <c r="AK142">
        <f t="shared" si="153"/>
        <v>35</v>
      </c>
      <c r="AL142">
        <f t="shared" si="153"/>
        <v>17</v>
      </c>
      <c r="AM142">
        <f t="shared" si="153"/>
        <v>62</v>
      </c>
      <c r="AO142" s="4">
        <v>1995</v>
      </c>
    </row>
    <row r="143" spans="1:41" ht="12.75">
      <c r="A143" s="4">
        <v>1996</v>
      </c>
      <c r="B143">
        <f t="shared" si="141"/>
        <v>133</v>
      </c>
      <c r="C143">
        <f t="shared" si="141"/>
        <v>116</v>
      </c>
      <c r="D143">
        <f t="shared" si="141"/>
        <v>57</v>
      </c>
      <c r="E143">
        <f t="shared" si="141"/>
        <v>75</v>
      </c>
      <c r="F143">
        <f t="shared" si="141"/>
        <v>299</v>
      </c>
      <c r="G143">
        <f t="shared" si="141"/>
        <v>680</v>
      </c>
      <c r="I143" s="4">
        <v>1996</v>
      </c>
      <c r="J143">
        <f aca="true" t="shared" si="154" ref="J143:O143">J17+J38+J59+J101</f>
        <v>3</v>
      </c>
      <c r="K143">
        <f t="shared" si="154"/>
        <v>3</v>
      </c>
      <c r="L143">
        <f t="shared" si="154"/>
        <v>0</v>
      </c>
      <c r="M143">
        <f t="shared" si="154"/>
        <v>9</v>
      </c>
      <c r="N143">
        <f t="shared" si="154"/>
        <v>13</v>
      </c>
      <c r="O143">
        <f t="shared" si="154"/>
        <v>28</v>
      </c>
      <c r="Q143" s="4">
        <v>1996</v>
      </c>
      <c r="R143">
        <f aca="true" t="shared" si="155" ref="R143:W143">R17+R38+R59+R101</f>
        <v>0</v>
      </c>
      <c r="S143">
        <f t="shared" si="155"/>
        <v>0</v>
      </c>
      <c r="T143">
        <f t="shared" si="155"/>
        <v>0</v>
      </c>
      <c r="U143">
        <f t="shared" si="155"/>
        <v>0</v>
      </c>
      <c r="V143">
        <f t="shared" si="155"/>
        <v>0</v>
      </c>
      <c r="W143">
        <f t="shared" si="155"/>
        <v>0</v>
      </c>
      <c r="Y143" s="4">
        <v>1996</v>
      </c>
      <c r="Z143">
        <f aca="true" t="shared" si="156" ref="Z143:AE143">Z17+Z38+Z59+Z101</f>
        <v>1</v>
      </c>
      <c r="AA143">
        <f t="shared" si="156"/>
        <v>0</v>
      </c>
      <c r="AB143">
        <f t="shared" si="156"/>
        <v>0</v>
      </c>
      <c r="AC143">
        <f t="shared" si="156"/>
        <v>1</v>
      </c>
      <c r="AD143">
        <f t="shared" si="156"/>
        <v>3</v>
      </c>
      <c r="AE143">
        <f t="shared" si="156"/>
        <v>5</v>
      </c>
      <c r="AG143" s="4">
        <v>1996</v>
      </c>
      <c r="AH143">
        <f aca="true" t="shared" si="157" ref="AH143:AM143">AH17+AH38+AH59+AH101</f>
        <v>6</v>
      </c>
      <c r="AI143">
        <f t="shared" si="157"/>
        <v>4</v>
      </c>
      <c r="AJ143">
        <f t="shared" si="157"/>
        <v>1</v>
      </c>
      <c r="AK143">
        <f t="shared" si="157"/>
        <v>26</v>
      </c>
      <c r="AL143">
        <f t="shared" si="157"/>
        <v>11</v>
      </c>
      <c r="AM143">
        <f t="shared" si="157"/>
        <v>48</v>
      </c>
      <c r="AO143" s="4">
        <v>1996</v>
      </c>
    </row>
    <row r="144" spans="1:41" ht="12.75">
      <c r="A144" s="4">
        <v>1997</v>
      </c>
      <c r="B144">
        <f t="shared" si="141"/>
        <v>172</v>
      </c>
      <c r="C144">
        <f t="shared" si="141"/>
        <v>96</v>
      </c>
      <c r="D144">
        <f t="shared" si="141"/>
        <v>59</v>
      </c>
      <c r="E144">
        <f t="shared" si="141"/>
        <v>88</v>
      </c>
      <c r="F144">
        <f t="shared" si="141"/>
        <v>381</v>
      </c>
      <c r="G144">
        <f t="shared" si="141"/>
        <v>796</v>
      </c>
      <c r="I144" s="4">
        <v>1997</v>
      </c>
      <c r="J144">
        <f aca="true" t="shared" si="158" ref="J144:O144">J18+J39+J60+J102</f>
        <v>3</v>
      </c>
      <c r="K144">
        <f t="shared" si="158"/>
        <v>7</v>
      </c>
      <c r="L144">
        <f t="shared" si="158"/>
        <v>3</v>
      </c>
      <c r="M144">
        <f t="shared" si="158"/>
        <v>13</v>
      </c>
      <c r="N144">
        <f t="shared" si="158"/>
        <v>20</v>
      </c>
      <c r="O144">
        <f t="shared" si="158"/>
        <v>46</v>
      </c>
      <c r="Q144" s="4">
        <v>1997</v>
      </c>
      <c r="R144">
        <f aca="true" t="shared" si="159" ref="R144:W144">R18+R39+R60+R102</f>
        <v>0</v>
      </c>
      <c r="S144">
        <f t="shared" si="159"/>
        <v>1</v>
      </c>
      <c r="T144">
        <f t="shared" si="159"/>
        <v>1</v>
      </c>
      <c r="U144">
        <f t="shared" si="159"/>
        <v>0</v>
      </c>
      <c r="V144">
        <f t="shared" si="159"/>
        <v>0</v>
      </c>
      <c r="W144">
        <f t="shared" si="159"/>
        <v>2</v>
      </c>
      <c r="Y144" s="4">
        <v>1997</v>
      </c>
      <c r="Z144">
        <f aca="true" t="shared" si="160" ref="Z144:AE144">Z18+Z39+Z60+Z102</f>
        <v>2</v>
      </c>
      <c r="AA144">
        <f t="shared" si="160"/>
        <v>1</v>
      </c>
      <c r="AB144">
        <f t="shared" si="160"/>
        <v>0</v>
      </c>
      <c r="AC144">
        <f t="shared" si="160"/>
        <v>7</v>
      </c>
      <c r="AD144">
        <f t="shared" si="160"/>
        <v>1</v>
      </c>
      <c r="AE144">
        <f t="shared" si="160"/>
        <v>11</v>
      </c>
      <c r="AG144" s="4">
        <v>1997</v>
      </c>
      <c r="AH144">
        <f aca="true" t="shared" si="161" ref="AH144:AM144">AH18+AH39+AH60+AH102</f>
        <v>6</v>
      </c>
      <c r="AI144">
        <f t="shared" si="161"/>
        <v>2</v>
      </c>
      <c r="AJ144">
        <f t="shared" si="161"/>
        <v>2</v>
      </c>
      <c r="AK144">
        <f t="shared" si="161"/>
        <v>24</v>
      </c>
      <c r="AL144">
        <f t="shared" si="161"/>
        <v>22</v>
      </c>
      <c r="AM144">
        <f t="shared" si="161"/>
        <v>56</v>
      </c>
      <c r="AO144" s="4">
        <v>1997</v>
      </c>
    </row>
    <row r="145" spans="1:41" ht="12.75">
      <c r="A145" s="4">
        <v>1998</v>
      </c>
      <c r="B145">
        <f t="shared" si="141"/>
        <v>185</v>
      </c>
      <c r="C145">
        <f t="shared" si="141"/>
        <v>89</v>
      </c>
      <c r="D145">
        <f t="shared" si="141"/>
        <v>56</v>
      </c>
      <c r="E145">
        <f t="shared" si="141"/>
        <v>86</v>
      </c>
      <c r="F145">
        <f t="shared" si="141"/>
        <v>340</v>
      </c>
      <c r="G145">
        <f t="shared" si="141"/>
        <v>756</v>
      </c>
      <c r="I145" s="4">
        <v>1998</v>
      </c>
      <c r="J145">
        <f aca="true" t="shared" si="162" ref="J145:O145">J19+J40+J61+J103</f>
        <v>17</v>
      </c>
      <c r="K145">
        <f t="shared" si="162"/>
        <v>5</v>
      </c>
      <c r="L145">
        <f t="shared" si="162"/>
        <v>1</v>
      </c>
      <c r="M145">
        <f t="shared" si="162"/>
        <v>8</v>
      </c>
      <c r="N145">
        <f t="shared" si="162"/>
        <v>12</v>
      </c>
      <c r="O145">
        <f t="shared" si="162"/>
        <v>43</v>
      </c>
      <c r="Q145" s="4">
        <v>1998</v>
      </c>
      <c r="R145">
        <f aca="true" t="shared" si="163" ref="R145:W145">R19+R40+R61+R103</f>
        <v>0</v>
      </c>
      <c r="S145">
        <f t="shared" si="163"/>
        <v>0</v>
      </c>
      <c r="T145">
        <f t="shared" si="163"/>
        <v>0</v>
      </c>
      <c r="U145">
        <f t="shared" si="163"/>
        <v>1</v>
      </c>
      <c r="V145">
        <f t="shared" si="163"/>
        <v>4</v>
      </c>
      <c r="W145">
        <f t="shared" si="163"/>
        <v>5</v>
      </c>
      <c r="Y145" s="4">
        <v>1998</v>
      </c>
      <c r="Z145">
        <f aca="true" t="shared" si="164" ref="Z145:AE145">Z19+Z40+Z61+Z103</f>
        <v>0</v>
      </c>
      <c r="AA145">
        <f t="shared" si="164"/>
        <v>1</v>
      </c>
      <c r="AB145">
        <f t="shared" si="164"/>
        <v>0</v>
      </c>
      <c r="AC145">
        <f t="shared" si="164"/>
        <v>0</v>
      </c>
      <c r="AD145">
        <f t="shared" si="164"/>
        <v>1</v>
      </c>
      <c r="AE145">
        <f t="shared" si="164"/>
        <v>2</v>
      </c>
      <c r="AG145" s="4">
        <v>1998</v>
      </c>
      <c r="AH145">
        <f aca="true" t="shared" si="165" ref="AH145:AM145">AH19+AH40+AH61+AH103</f>
        <v>7</v>
      </c>
      <c r="AI145">
        <f t="shared" si="165"/>
        <v>3</v>
      </c>
      <c r="AJ145">
        <f t="shared" si="165"/>
        <v>3</v>
      </c>
      <c r="AK145">
        <f t="shared" si="165"/>
        <v>29</v>
      </c>
      <c r="AL145">
        <f t="shared" si="165"/>
        <v>18</v>
      </c>
      <c r="AM145">
        <f t="shared" si="165"/>
        <v>60</v>
      </c>
      <c r="AO145" s="4">
        <v>1998</v>
      </c>
    </row>
    <row r="146" spans="1:41" ht="12.75">
      <c r="A146" s="4">
        <v>1999</v>
      </c>
      <c r="B146">
        <f aca="true" t="shared" si="166" ref="B146:G146">B20+B41+B62+B104</f>
        <v>153</v>
      </c>
      <c r="C146">
        <f t="shared" si="166"/>
        <v>119</v>
      </c>
      <c r="D146">
        <f t="shared" si="166"/>
        <v>85</v>
      </c>
      <c r="E146">
        <f t="shared" si="166"/>
        <v>112</v>
      </c>
      <c r="F146">
        <f t="shared" si="166"/>
        <v>359</v>
      </c>
      <c r="G146">
        <f t="shared" si="166"/>
        <v>828</v>
      </c>
      <c r="I146" s="4">
        <v>1999</v>
      </c>
      <c r="J146">
        <f aca="true" t="shared" si="167" ref="J146:O146">J20+J41+J62+J104</f>
        <v>10</v>
      </c>
      <c r="K146">
        <f t="shared" si="167"/>
        <v>4</v>
      </c>
      <c r="L146">
        <f t="shared" si="167"/>
        <v>3</v>
      </c>
      <c r="M146">
        <f t="shared" si="167"/>
        <v>17</v>
      </c>
      <c r="N146">
        <f t="shared" si="167"/>
        <v>17</v>
      </c>
      <c r="O146">
        <f t="shared" si="167"/>
        <v>51</v>
      </c>
      <c r="Q146" s="4">
        <v>1999</v>
      </c>
      <c r="R146">
        <f aca="true" t="shared" si="168" ref="R146:W146">R20+R41+R62+R104</f>
        <v>0</v>
      </c>
      <c r="S146">
        <f t="shared" si="168"/>
        <v>1</v>
      </c>
      <c r="T146">
        <f t="shared" si="168"/>
        <v>0</v>
      </c>
      <c r="U146">
        <f t="shared" si="168"/>
        <v>0</v>
      </c>
      <c r="V146">
        <f t="shared" si="168"/>
        <v>1</v>
      </c>
      <c r="W146">
        <f t="shared" si="168"/>
        <v>2</v>
      </c>
      <c r="Y146" s="4">
        <v>1999</v>
      </c>
      <c r="Z146">
        <f aca="true" t="shared" si="169" ref="Z146:AE146">Z20+Z41+Z62+Z104</f>
        <v>2</v>
      </c>
      <c r="AA146">
        <f t="shared" si="169"/>
        <v>0</v>
      </c>
      <c r="AB146">
        <f t="shared" si="169"/>
        <v>0</v>
      </c>
      <c r="AC146">
        <f t="shared" si="169"/>
        <v>2</v>
      </c>
      <c r="AD146">
        <f t="shared" si="169"/>
        <v>1</v>
      </c>
      <c r="AE146">
        <f t="shared" si="169"/>
        <v>5</v>
      </c>
      <c r="AG146" s="4">
        <v>1999</v>
      </c>
      <c r="AH146">
        <f aca="true" t="shared" si="170" ref="AH146:AM146">AH20+AH41+AH62+AH104</f>
        <v>12</v>
      </c>
      <c r="AI146">
        <f t="shared" si="170"/>
        <v>3</v>
      </c>
      <c r="AJ146">
        <f t="shared" si="170"/>
        <v>2</v>
      </c>
      <c r="AK146">
        <f t="shared" si="170"/>
        <v>22</v>
      </c>
      <c r="AL146">
        <f t="shared" si="170"/>
        <v>20</v>
      </c>
      <c r="AM146">
        <f t="shared" si="170"/>
        <v>59</v>
      </c>
      <c r="AO146" s="4">
        <v>1999</v>
      </c>
    </row>
    <row r="147" spans="1:46" ht="12.75">
      <c r="A147" s="4" t="s">
        <v>93</v>
      </c>
      <c r="B147" s="2">
        <f>SUM(B130:B146)</f>
        <v>2123</v>
      </c>
      <c r="C147" s="2">
        <f>SUM(C130:C146)</f>
        <v>1687</v>
      </c>
      <c r="D147" s="2">
        <f>SUM(D130:D146)</f>
        <v>683</v>
      </c>
      <c r="E147" s="2">
        <f>SUM(E130:E146)</f>
        <v>1231</v>
      </c>
      <c r="F147" s="2">
        <f>SUM(F130:F146)</f>
        <v>3379</v>
      </c>
      <c r="G147">
        <f>SUM(B147:F147)</f>
        <v>9103</v>
      </c>
      <c r="I147" s="4" t="s">
        <v>93</v>
      </c>
      <c r="J147" s="2">
        <f>SUM(J130:J146)</f>
        <v>71</v>
      </c>
      <c r="K147" s="2">
        <f>SUM(K130:K146)</f>
        <v>66</v>
      </c>
      <c r="L147" s="2">
        <f>SUM(L130:L146)</f>
        <v>21</v>
      </c>
      <c r="M147" s="2">
        <f>SUM(M130:M146)</f>
        <v>117</v>
      </c>
      <c r="N147" s="2">
        <f>SUM(N130:N146)</f>
        <v>120</v>
      </c>
      <c r="O147">
        <f>SUM(J147:N147)</f>
        <v>395</v>
      </c>
      <c r="Q147" s="4" t="s">
        <v>93</v>
      </c>
      <c r="R147" s="2">
        <f>SUM(R130:R146)</f>
        <v>3</v>
      </c>
      <c r="S147" s="2">
        <f>SUM(S130:S146)</f>
        <v>11</v>
      </c>
      <c r="T147" s="2">
        <f>SUM(T130:T146)</f>
        <v>1</v>
      </c>
      <c r="U147" s="2">
        <f>SUM(U130:U146)</f>
        <v>6</v>
      </c>
      <c r="V147" s="2">
        <f>SUM(V130:V146)</f>
        <v>11</v>
      </c>
      <c r="W147">
        <f>SUM(R147:V147)</f>
        <v>32</v>
      </c>
      <c r="Y147" s="4" t="s">
        <v>93</v>
      </c>
      <c r="Z147" s="2">
        <f>SUM(Z130:Z146)</f>
        <v>9</v>
      </c>
      <c r="AA147" s="2">
        <f>SUM(AA130:AA146)</f>
        <v>11</v>
      </c>
      <c r="AB147" s="2">
        <f>SUM(AB130:AB146)</f>
        <v>3</v>
      </c>
      <c r="AC147" s="2">
        <f>SUM(AC130:AC146)</f>
        <v>16</v>
      </c>
      <c r="AD147" s="2">
        <f>SUM(AD130:AD146)</f>
        <v>12</v>
      </c>
      <c r="AE147">
        <f>SUM(Z147:AD147)</f>
        <v>51</v>
      </c>
      <c r="AG147" s="4" t="s">
        <v>93</v>
      </c>
      <c r="AH147" s="2">
        <f>SUM(AH130:AH146)</f>
        <v>79</v>
      </c>
      <c r="AI147" s="2">
        <f>SUM(AI130:AI146)</f>
        <v>47</v>
      </c>
      <c r="AJ147" s="2">
        <f>SUM(AJ130:AJ146)</f>
        <v>12</v>
      </c>
      <c r="AK147" s="2">
        <f>SUM(AK130:AK146)</f>
        <v>421</v>
      </c>
      <c r="AL147" s="2">
        <f>SUM(AL130:AL146)</f>
        <v>139</v>
      </c>
      <c r="AM147">
        <f>SUM(AH147:AL147)</f>
        <v>698</v>
      </c>
      <c r="AO147" s="4" t="s">
        <v>93</v>
      </c>
      <c r="AP147" s="2"/>
      <c r="AQ147" s="2"/>
      <c r="AR147" s="2"/>
      <c r="AS147" s="2"/>
      <c r="AT147" s="2"/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97"/>
  <sheetViews>
    <sheetView workbookViewId="0" topLeftCell="A969">
      <selection activeCell="C978" sqref="C978:G994"/>
    </sheetView>
  </sheetViews>
  <sheetFormatPr defaultColWidth="9.140625" defaultRowHeight="12.75"/>
  <sheetData>
    <row r="1" spans="1:19" ht="12.75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</row>
    <row r="2" spans="1:19" ht="12.75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</row>
    <row r="3" spans="1:19" ht="12.75">
      <c r="A3" s="2" t="s">
        <v>129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6" ht="12.75">
      <c r="A4" t="s">
        <v>130</v>
      </c>
      <c r="C4" s="2"/>
      <c r="F4" s="2"/>
    </row>
    <row r="5" spans="1:8" ht="12.75">
      <c r="A5" t="s">
        <v>1</v>
      </c>
      <c r="B5" s="2" t="s">
        <v>2</v>
      </c>
      <c r="C5" s="2" t="s">
        <v>117</v>
      </c>
      <c r="D5" s="2" t="s">
        <v>118</v>
      </c>
      <c r="E5" s="2" t="s">
        <v>118</v>
      </c>
      <c r="F5" s="2" t="s">
        <v>119</v>
      </c>
      <c r="G5" t="s">
        <v>118</v>
      </c>
      <c r="H5" t="s">
        <v>118</v>
      </c>
    </row>
    <row r="6" spans="1:8" ht="12.75">
      <c r="A6">
        <v>1983</v>
      </c>
      <c r="B6" s="2" t="s">
        <v>3</v>
      </c>
      <c r="C6" s="2">
        <v>16</v>
      </c>
      <c r="D6" s="2"/>
      <c r="E6" s="2">
        <v>16</v>
      </c>
      <c r="F6" s="2">
        <v>25</v>
      </c>
      <c r="H6">
        <v>25</v>
      </c>
    </row>
    <row r="7" spans="1:8" ht="12.75">
      <c r="A7">
        <v>1984</v>
      </c>
      <c r="B7" t="s">
        <v>3</v>
      </c>
      <c r="C7">
        <v>59</v>
      </c>
      <c r="D7">
        <v>3</v>
      </c>
      <c r="E7">
        <v>62</v>
      </c>
      <c r="F7">
        <v>65</v>
      </c>
      <c r="G7">
        <v>2</v>
      </c>
      <c r="H7">
        <v>67</v>
      </c>
    </row>
    <row r="8" spans="1:8" ht="12.75">
      <c r="A8">
        <v>1985</v>
      </c>
      <c r="B8" t="s">
        <v>3</v>
      </c>
      <c r="C8">
        <v>70</v>
      </c>
      <c r="D8">
        <v>2</v>
      </c>
      <c r="E8">
        <v>72</v>
      </c>
      <c r="F8">
        <v>76</v>
      </c>
      <c r="G8">
        <v>2</v>
      </c>
      <c r="H8">
        <v>78</v>
      </c>
    </row>
    <row r="9" spans="1:8" ht="12.75">
      <c r="A9">
        <v>1986</v>
      </c>
      <c r="B9" t="s">
        <v>3</v>
      </c>
      <c r="C9">
        <v>104</v>
      </c>
      <c r="D9">
        <v>2</v>
      </c>
      <c r="E9">
        <v>106</v>
      </c>
      <c r="F9">
        <v>75</v>
      </c>
      <c r="G9">
        <v>4</v>
      </c>
      <c r="H9">
        <v>79</v>
      </c>
    </row>
    <row r="10" spans="1:8" ht="12.75">
      <c r="A10">
        <v>1987</v>
      </c>
      <c r="B10" t="s">
        <v>3</v>
      </c>
      <c r="C10">
        <v>85</v>
      </c>
      <c r="D10">
        <v>3</v>
      </c>
      <c r="E10">
        <v>88</v>
      </c>
      <c r="F10">
        <v>70</v>
      </c>
      <c r="G10">
        <v>3</v>
      </c>
      <c r="H10">
        <v>73</v>
      </c>
    </row>
    <row r="11" spans="1:8" ht="12.75">
      <c r="A11">
        <v>1988</v>
      </c>
      <c r="B11" t="s">
        <v>3</v>
      </c>
      <c r="C11">
        <v>108</v>
      </c>
      <c r="D11">
        <v>2</v>
      </c>
      <c r="E11">
        <v>110</v>
      </c>
      <c r="F11">
        <v>106</v>
      </c>
      <c r="G11">
        <v>2</v>
      </c>
      <c r="H11">
        <v>108</v>
      </c>
    </row>
    <row r="12" spans="1:8" ht="12.75">
      <c r="A12">
        <v>1989</v>
      </c>
      <c r="B12" t="s">
        <v>3</v>
      </c>
      <c r="C12">
        <v>107</v>
      </c>
      <c r="D12">
        <v>3</v>
      </c>
      <c r="E12">
        <v>110</v>
      </c>
      <c r="F12">
        <v>81</v>
      </c>
      <c r="G12">
        <v>2</v>
      </c>
      <c r="H12">
        <v>83</v>
      </c>
    </row>
    <row r="13" spans="1:8" ht="12.75">
      <c r="A13">
        <v>1990</v>
      </c>
      <c r="B13" s="2" t="s">
        <v>3</v>
      </c>
      <c r="C13" s="2">
        <v>123</v>
      </c>
      <c r="D13" s="2">
        <v>5</v>
      </c>
      <c r="E13">
        <v>128</v>
      </c>
      <c r="F13">
        <v>131</v>
      </c>
      <c r="G13" s="2">
        <v>7</v>
      </c>
      <c r="H13">
        <v>138</v>
      </c>
    </row>
    <row r="14" spans="1:8" ht="12.75">
      <c r="A14">
        <v>1991</v>
      </c>
      <c r="B14" s="2" t="s">
        <v>3</v>
      </c>
      <c r="C14" s="2">
        <v>139</v>
      </c>
      <c r="D14" s="2">
        <v>1</v>
      </c>
      <c r="E14">
        <v>140</v>
      </c>
      <c r="F14">
        <v>148</v>
      </c>
      <c r="G14" s="2">
        <v>1</v>
      </c>
      <c r="H14">
        <v>149</v>
      </c>
    </row>
    <row r="15" spans="1:8" ht="12.75">
      <c r="A15">
        <v>1992</v>
      </c>
      <c r="B15" s="2" t="s">
        <v>3</v>
      </c>
      <c r="C15" s="2">
        <v>159</v>
      </c>
      <c r="D15" s="2">
        <v>2</v>
      </c>
      <c r="E15">
        <v>161</v>
      </c>
      <c r="F15">
        <v>139</v>
      </c>
      <c r="G15" s="2">
        <v>5</v>
      </c>
      <c r="H15">
        <v>144</v>
      </c>
    </row>
    <row r="16" spans="1:8" ht="12.75">
      <c r="A16">
        <v>1993</v>
      </c>
      <c r="B16" s="2" t="s">
        <v>3</v>
      </c>
      <c r="C16" s="2">
        <v>183</v>
      </c>
      <c r="D16" s="2">
        <v>6</v>
      </c>
      <c r="E16">
        <v>189</v>
      </c>
      <c r="F16">
        <v>149</v>
      </c>
      <c r="G16" s="2">
        <v>5</v>
      </c>
      <c r="H16">
        <v>154</v>
      </c>
    </row>
    <row r="17" spans="1:8" ht="12.75">
      <c r="A17">
        <v>1994</v>
      </c>
      <c r="B17" s="2" t="s">
        <v>3</v>
      </c>
      <c r="C17" s="2">
        <v>193</v>
      </c>
      <c r="D17" s="2">
        <v>5</v>
      </c>
      <c r="E17">
        <v>198</v>
      </c>
      <c r="F17">
        <v>159</v>
      </c>
      <c r="G17" s="2">
        <v>7</v>
      </c>
      <c r="H17">
        <v>166</v>
      </c>
    </row>
    <row r="18" spans="1:8" ht="12.75">
      <c r="A18">
        <v>1995</v>
      </c>
      <c r="B18" s="2" t="s">
        <v>3</v>
      </c>
      <c r="C18" s="2">
        <v>152</v>
      </c>
      <c r="D18" s="2">
        <v>3</v>
      </c>
      <c r="E18">
        <v>155</v>
      </c>
      <c r="F18">
        <v>141</v>
      </c>
      <c r="G18" s="2">
        <v>11</v>
      </c>
      <c r="H18">
        <v>152</v>
      </c>
    </row>
    <row r="19" spans="1:8" ht="12.75">
      <c r="A19">
        <v>1996</v>
      </c>
      <c r="B19" s="2" t="s">
        <v>3</v>
      </c>
      <c r="C19" s="2">
        <v>137</v>
      </c>
      <c r="D19" s="2">
        <v>3</v>
      </c>
      <c r="E19">
        <v>140</v>
      </c>
      <c r="F19">
        <v>118</v>
      </c>
      <c r="G19" s="2">
        <v>4</v>
      </c>
      <c r="H19">
        <v>122</v>
      </c>
    </row>
    <row r="20" spans="1:8" ht="12.75">
      <c r="A20">
        <v>1997</v>
      </c>
      <c r="B20" s="2" t="s">
        <v>3</v>
      </c>
      <c r="C20" s="2">
        <v>173</v>
      </c>
      <c r="D20" s="2">
        <v>3</v>
      </c>
      <c r="E20">
        <v>176</v>
      </c>
      <c r="F20">
        <v>95</v>
      </c>
      <c r="G20" s="2">
        <v>7</v>
      </c>
      <c r="H20">
        <v>102</v>
      </c>
    </row>
    <row r="21" spans="1:8" ht="12.75">
      <c r="A21">
        <v>1998</v>
      </c>
      <c r="B21" s="2" t="s">
        <v>3</v>
      </c>
      <c r="C21" s="2">
        <v>185</v>
      </c>
      <c r="D21" s="2">
        <v>17</v>
      </c>
      <c r="E21">
        <v>202</v>
      </c>
      <c r="F21">
        <v>89</v>
      </c>
      <c r="G21" s="2">
        <v>5</v>
      </c>
      <c r="H21">
        <v>94</v>
      </c>
    </row>
    <row r="22" spans="1:8" ht="12.75">
      <c r="A22">
        <v>1999</v>
      </c>
      <c r="B22" s="2" t="s">
        <v>3</v>
      </c>
      <c r="C22" s="2">
        <v>148</v>
      </c>
      <c r="D22" s="2">
        <v>10</v>
      </c>
      <c r="E22">
        <v>158</v>
      </c>
      <c r="F22">
        <v>113</v>
      </c>
      <c r="G22" s="2">
        <v>4</v>
      </c>
      <c r="H22">
        <v>117</v>
      </c>
    </row>
    <row r="23" spans="1:8" ht="12.75">
      <c r="A23" t="s">
        <v>1</v>
      </c>
      <c r="B23" s="2" t="s">
        <v>4</v>
      </c>
      <c r="C23" s="2" t="s">
        <v>117</v>
      </c>
      <c r="D23" s="2" t="s">
        <v>118</v>
      </c>
      <c r="E23" t="s">
        <v>118</v>
      </c>
      <c r="F23" t="s">
        <v>119</v>
      </c>
      <c r="G23" s="2" t="s">
        <v>118</v>
      </c>
      <c r="H23" t="s">
        <v>118</v>
      </c>
    </row>
    <row r="24" spans="2:7" ht="12.75">
      <c r="B24" s="2"/>
      <c r="C24" s="2"/>
      <c r="D24" s="2"/>
      <c r="G24" s="2"/>
    </row>
    <row r="25" spans="1:8" ht="12.75">
      <c r="A25" t="s">
        <v>1</v>
      </c>
      <c r="B25" s="2" t="s">
        <v>4</v>
      </c>
      <c r="C25" s="2" t="s">
        <v>117</v>
      </c>
      <c r="D25" s="2" t="s">
        <v>118</v>
      </c>
      <c r="E25" t="s">
        <v>118</v>
      </c>
      <c r="F25" t="s">
        <v>119</v>
      </c>
      <c r="G25" s="2" t="s">
        <v>118</v>
      </c>
      <c r="H25" t="s">
        <v>118</v>
      </c>
    </row>
    <row r="26" spans="2:8" ht="12.75">
      <c r="B26" s="2" t="s">
        <v>3</v>
      </c>
      <c r="C26" s="2"/>
      <c r="D26" s="2" t="s">
        <v>5</v>
      </c>
      <c r="E26" s="2" t="s">
        <v>6</v>
      </c>
      <c r="F26" s="2" t="s">
        <v>7</v>
      </c>
      <c r="G26" s="2" t="s">
        <v>8</v>
      </c>
      <c r="H26" t="s">
        <v>9</v>
      </c>
    </row>
    <row r="27" spans="2:8" ht="12.75">
      <c r="B27" s="2" t="s">
        <v>3</v>
      </c>
      <c r="C27" s="2" t="s">
        <v>10</v>
      </c>
      <c r="D27" s="2" t="s">
        <v>11</v>
      </c>
      <c r="E27" t="s">
        <v>12</v>
      </c>
      <c r="F27" t="s">
        <v>1</v>
      </c>
      <c r="G27" s="2" t="s">
        <v>13</v>
      </c>
      <c r="H27" t="s">
        <v>118</v>
      </c>
    </row>
    <row r="28" spans="1:8" ht="12.75">
      <c r="A28" t="s">
        <v>105</v>
      </c>
      <c r="B28" s="2" t="s">
        <v>3</v>
      </c>
      <c r="C28" s="2" t="s">
        <v>91</v>
      </c>
      <c r="D28" s="2" t="s">
        <v>92</v>
      </c>
      <c r="E28" t="s">
        <v>93</v>
      </c>
      <c r="F28" t="s">
        <v>91</v>
      </c>
      <c r="G28" s="2" t="s">
        <v>92</v>
      </c>
      <c r="H28" s="2" t="s">
        <v>93</v>
      </c>
    </row>
    <row r="29" spans="1:8" ht="12.75">
      <c r="A29" t="s">
        <v>1</v>
      </c>
      <c r="B29" s="2" t="s">
        <v>2</v>
      </c>
      <c r="C29" s="2" t="s">
        <v>117</v>
      </c>
      <c r="D29" s="2" t="s">
        <v>118</v>
      </c>
      <c r="E29" t="s">
        <v>118</v>
      </c>
      <c r="F29" s="2" t="s">
        <v>119</v>
      </c>
      <c r="G29" s="2" t="s">
        <v>118</v>
      </c>
      <c r="H29" s="2" t="s">
        <v>118</v>
      </c>
    </row>
    <row r="30" spans="1:8" ht="12.75">
      <c r="A30">
        <v>1983</v>
      </c>
      <c r="B30" t="s">
        <v>3</v>
      </c>
      <c r="C30">
        <v>7</v>
      </c>
      <c r="E30">
        <v>7</v>
      </c>
      <c r="F30">
        <v>9</v>
      </c>
      <c r="H30">
        <v>9</v>
      </c>
    </row>
    <row r="31" spans="1:8" ht="12.75">
      <c r="A31">
        <v>1984</v>
      </c>
      <c r="B31" t="s">
        <v>3</v>
      </c>
      <c r="C31">
        <v>14</v>
      </c>
      <c r="E31">
        <v>14</v>
      </c>
      <c r="F31">
        <v>13</v>
      </c>
      <c r="G31">
        <v>1</v>
      </c>
      <c r="H31">
        <v>14</v>
      </c>
    </row>
    <row r="32" spans="1:8" ht="12.75">
      <c r="A32">
        <v>1985</v>
      </c>
      <c r="B32" t="s">
        <v>3</v>
      </c>
      <c r="C32">
        <v>14</v>
      </c>
      <c r="D32">
        <v>1</v>
      </c>
      <c r="E32">
        <v>15</v>
      </c>
      <c r="F32">
        <v>29</v>
      </c>
      <c r="H32">
        <v>29</v>
      </c>
    </row>
    <row r="33" spans="1:8" ht="12.75">
      <c r="A33">
        <v>1986</v>
      </c>
      <c r="B33" t="s">
        <v>3</v>
      </c>
      <c r="C33">
        <v>12</v>
      </c>
      <c r="E33">
        <v>12</v>
      </c>
      <c r="F33">
        <v>40</v>
      </c>
      <c r="G33">
        <v>3</v>
      </c>
      <c r="H33">
        <v>43</v>
      </c>
    </row>
    <row r="34" spans="1:8" ht="12.75">
      <c r="A34">
        <v>1987</v>
      </c>
      <c r="B34" t="s">
        <v>3</v>
      </c>
      <c r="C34">
        <v>21</v>
      </c>
      <c r="E34">
        <v>21</v>
      </c>
      <c r="F34">
        <v>48</v>
      </c>
      <c r="G34">
        <v>1</v>
      </c>
      <c r="H34">
        <v>49</v>
      </c>
    </row>
    <row r="35" spans="1:8" ht="12.75">
      <c r="A35">
        <v>1988</v>
      </c>
      <c r="B35" t="s">
        <v>3</v>
      </c>
      <c r="C35">
        <v>22</v>
      </c>
      <c r="D35">
        <v>2</v>
      </c>
      <c r="E35">
        <v>24</v>
      </c>
      <c r="F35">
        <v>69</v>
      </c>
      <c r="G35">
        <v>5</v>
      </c>
      <c r="H35">
        <v>74</v>
      </c>
    </row>
    <row r="36" spans="1:8" ht="12.75">
      <c r="A36">
        <v>1989</v>
      </c>
      <c r="B36" t="s">
        <v>3</v>
      </c>
      <c r="C36">
        <v>29</v>
      </c>
      <c r="E36">
        <v>29</v>
      </c>
      <c r="F36">
        <v>89</v>
      </c>
      <c r="G36">
        <v>9</v>
      </c>
      <c r="H36">
        <v>98</v>
      </c>
    </row>
    <row r="37" spans="1:8" ht="12.75">
      <c r="A37">
        <v>1990</v>
      </c>
      <c r="B37" t="s">
        <v>3</v>
      </c>
      <c r="C37">
        <v>48</v>
      </c>
      <c r="D37">
        <v>3</v>
      </c>
      <c r="E37">
        <v>51</v>
      </c>
      <c r="F37">
        <v>83</v>
      </c>
      <c r="G37">
        <v>8</v>
      </c>
      <c r="H37">
        <v>91</v>
      </c>
    </row>
    <row r="38" spans="1:8" ht="12.75">
      <c r="A38">
        <v>1991</v>
      </c>
      <c r="B38" t="s">
        <v>3</v>
      </c>
      <c r="C38">
        <v>87</v>
      </c>
      <c r="D38">
        <v>1</v>
      </c>
      <c r="E38">
        <v>88</v>
      </c>
      <c r="F38">
        <v>104</v>
      </c>
      <c r="G38">
        <v>8</v>
      </c>
      <c r="H38">
        <v>112</v>
      </c>
    </row>
    <row r="39" spans="1:8" ht="12.75">
      <c r="A39">
        <v>1992</v>
      </c>
      <c r="B39" t="s">
        <v>3</v>
      </c>
      <c r="C39">
        <v>58</v>
      </c>
      <c r="D39">
        <v>1</v>
      </c>
      <c r="E39">
        <v>59</v>
      </c>
      <c r="F39">
        <v>108</v>
      </c>
      <c r="G39" s="2">
        <v>3</v>
      </c>
      <c r="H39">
        <v>111</v>
      </c>
    </row>
    <row r="40" spans="1:8" ht="12.75">
      <c r="A40">
        <v>1993</v>
      </c>
      <c r="B40" t="s">
        <v>3</v>
      </c>
      <c r="C40">
        <v>51</v>
      </c>
      <c r="D40">
        <v>1</v>
      </c>
      <c r="E40">
        <v>52</v>
      </c>
      <c r="F40">
        <v>110</v>
      </c>
      <c r="G40" s="2">
        <v>13</v>
      </c>
      <c r="H40">
        <v>123</v>
      </c>
    </row>
    <row r="41" spans="1:8" ht="12.75">
      <c r="A41">
        <v>1994</v>
      </c>
      <c r="B41" t="s">
        <v>3</v>
      </c>
      <c r="C41" s="2">
        <v>53</v>
      </c>
      <c r="D41">
        <v>3</v>
      </c>
      <c r="E41">
        <v>56</v>
      </c>
      <c r="F41">
        <v>132</v>
      </c>
      <c r="G41" s="2">
        <v>11</v>
      </c>
      <c r="H41">
        <v>143</v>
      </c>
    </row>
    <row r="42" spans="1:8" ht="12.75">
      <c r="A42">
        <v>1995</v>
      </c>
      <c r="B42" t="s">
        <v>3</v>
      </c>
      <c r="C42" s="2">
        <v>54</v>
      </c>
      <c r="D42" s="2">
        <v>2</v>
      </c>
      <c r="E42">
        <v>56</v>
      </c>
      <c r="F42">
        <v>97</v>
      </c>
      <c r="G42" s="2">
        <v>9</v>
      </c>
      <c r="H42">
        <v>106</v>
      </c>
    </row>
    <row r="43" spans="1:8" ht="12.75">
      <c r="A43">
        <v>1996</v>
      </c>
      <c r="B43" t="s">
        <v>3</v>
      </c>
      <c r="C43">
        <v>58</v>
      </c>
      <c r="D43" s="2"/>
      <c r="E43">
        <v>58</v>
      </c>
      <c r="F43">
        <v>76</v>
      </c>
      <c r="G43" s="2">
        <v>9</v>
      </c>
      <c r="H43">
        <v>85</v>
      </c>
    </row>
    <row r="44" spans="1:8" ht="12.75">
      <c r="A44">
        <v>1997</v>
      </c>
      <c r="B44" t="s">
        <v>3</v>
      </c>
      <c r="C44" s="2">
        <v>59</v>
      </c>
      <c r="D44" s="2">
        <v>3</v>
      </c>
      <c r="E44" s="2">
        <v>62</v>
      </c>
      <c r="F44">
        <v>90</v>
      </c>
      <c r="G44" s="2">
        <v>13</v>
      </c>
      <c r="H44">
        <v>103</v>
      </c>
    </row>
    <row r="45" spans="1:8" ht="12.75">
      <c r="A45">
        <v>1998</v>
      </c>
      <c r="B45" t="s">
        <v>3</v>
      </c>
      <c r="C45" s="2">
        <v>56</v>
      </c>
      <c r="D45" s="2">
        <v>1</v>
      </c>
      <c r="E45" s="2">
        <v>57</v>
      </c>
      <c r="F45">
        <v>86</v>
      </c>
      <c r="G45" s="2">
        <v>8</v>
      </c>
      <c r="H45">
        <v>94</v>
      </c>
    </row>
    <row r="46" spans="1:8" ht="12.75">
      <c r="A46">
        <v>1999</v>
      </c>
      <c r="B46" s="2" t="s">
        <v>3</v>
      </c>
      <c r="C46" s="2">
        <v>83</v>
      </c>
      <c r="D46" s="2">
        <v>3</v>
      </c>
      <c r="E46" s="2">
        <v>86</v>
      </c>
      <c r="F46">
        <v>113</v>
      </c>
      <c r="G46" s="2">
        <v>15</v>
      </c>
      <c r="H46">
        <v>128</v>
      </c>
    </row>
    <row r="47" spans="1:8" ht="12.75">
      <c r="A47" t="s">
        <v>1</v>
      </c>
      <c r="B47" s="2" t="s">
        <v>4</v>
      </c>
      <c r="C47" s="2" t="s">
        <v>117</v>
      </c>
      <c r="D47" s="2" t="s">
        <v>118</v>
      </c>
      <c r="E47" s="2" t="s">
        <v>118</v>
      </c>
      <c r="F47" s="2" t="s">
        <v>119</v>
      </c>
      <c r="G47" s="2" t="s">
        <v>118</v>
      </c>
      <c r="H47" t="s">
        <v>118</v>
      </c>
    </row>
    <row r="48" spans="2:7" ht="12.75">
      <c r="B48" s="2"/>
      <c r="C48" s="2"/>
      <c r="D48" s="2"/>
      <c r="E48" s="2"/>
      <c r="G48" s="2"/>
    </row>
    <row r="49" spans="1:8" ht="12.75">
      <c r="A49" t="s">
        <v>1</v>
      </c>
      <c r="B49" s="2" t="s">
        <v>4</v>
      </c>
      <c r="C49" s="2" t="s">
        <v>117</v>
      </c>
      <c r="D49" s="2" t="s">
        <v>118</v>
      </c>
      <c r="E49" s="2" t="s">
        <v>118</v>
      </c>
      <c r="F49" t="s">
        <v>119</v>
      </c>
      <c r="G49" s="2" t="s">
        <v>118</v>
      </c>
      <c r="H49" s="2" t="s">
        <v>118</v>
      </c>
    </row>
    <row r="50" spans="2:8" ht="12.75">
      <c r="B50" s="2" t="s">
        <v>3</v>
      </c>
      <c r="C50" s="2"/>
      <c r="D50" s="2" t="s">
        <v>5</v>
      </c>
      <c r="E50" s="2" t="s">
        <v>6</v>
      </c>
      <c r="F50" t="s">
        <v>7</v>
      </c>
      <c r="G50" s="2" t="s">
        <v>8</v>
      </c>
      <c r="H50" s="2" t="s">
        <v>9</v>
      </c>
    </row>
    <row r="51" spans="2:8" ht="12.75">
      <c r="B51" s="2" t="s">
        <v>3</v>
      </c>
      <c r="C51" s="2" t="s">
        <v>1</v>
      </c>
      <c r="D51" s="2" t="e">
        <f>-Other,NK</f>
        <v>#NAME?</v>
      </c>
      <c r="E51" s="2" t="s">
        <v>117</v>
      </c>
      <c r="F51" t="s">
        <v>1</v>
      </c>
      <c r="G51" s="2" t="s">
        <v>14</v>
      </c>
      <c r="H51" s="2" t="s">
        <v>118</v>
      </c>
    </row>
    <row r="52" spans="1:8" ht="12.75">
      <c r="A52" t="s">
        <v>105</v>
      </c>
      <c r="B52" s="2" t="s">
        <v>3</v>
      </c>
      <c r="C52" s="2" t="s">
        <v>91</v>
      </c>
      <c r="D52" s="2" t="s">
        <v>92</v>
      </c>
      <c r="E52" s="2" t="s">
        <v>93</v>
      </c>
      <c r="F52" s="2" t="s">
        <v>91</v>
      </c>
      <c r="G52" s="2" t="s">
        <v>92</v>
      </c>
      <c r="H52" s="2" t="s">
        <v>93</v>
      </c>
    </row>
    <row r="53" spans="1:8" ht="12.75">
      <c r="A53" t="s">
        <v>1</v>
      </c>
      <c r="B53" s="2" t="s">
        <v>2</v>
      </c>
      <c r="C53" s="2" t="s">
        <v>117</v>
      </c>
      <c r="D53" s="2" t="s">
        <v>118</v>
      </c>
      <c r="E53" s="2" t="s">
        <v>118</v>
      </c>
      <c r="F53" s="2" t="s">
        <v>119</v>
      </c>
      <c r="G53" s="2" t="s">
        <v>118</v>
      </c>
      <c r="H53" s="2" t="s">
        <v>118</v>
      </c>
    </row>
    <row r="54" spans="1:8" ht="12.75">
      <c r="A54">
        <v>1983</v>
      </c>
      <c r="B54" s="2" t="s">
        <v>3</v>
      </c>
      <c r="C54" s="2">
        <v>14</v>
      </c>
      <c r="D54" s="2"/>
      <c r="E54" s="2">
        <v>14</v>
      </c>
      <c r="F54" s="2">
        <v>71</v>
      </c>
      <c r="G54" s="2"/>
      <c r="H54" s="2">
        <v>71</v>
      </c>
    </row>
    <row r="55" spans="1:8" ht="12.75">
      <c r="A55">
        <v>1984</v>
      </c>
      <c r="B55" s="2" t="s">
        <v>3</v>
      </c>
      <c r="C55" s="2">
        <v>24</v>
      </c>
      <c r="D55" s="2"/>
      <c r="E55" s="2">
        <v>24</v>
      </c>
      <c r="F55" s="2">
        <v>175</v>
      </c>
      <c r="G55" s="2">
        <v>6</v>
      </c>
      <c r="H55" s="2">
        <v>181</v>
      </c>
    </row>
    <row r="56" spans="1:8" ht="12.75">
      <c r="A56">
        <v>1985</v>
      </c>
      <c r="B56" s="2" t="s">
        <v>3</v>
      </c>
      <c r="C56" s="2">
        <v>40</v>
      </c>
      <c r="D56" s="2">
        <v>1</v>
      </c>
      <c r="E56">
        <v>41</v>
      </c>
      <c r="F56">
        <v>229</v>
      </c>
      <c r="G56">
        <v>6</v>
      </c>
      <c r="H56">
        <v>235</v>
      </c>
    </row>
    <row r="57" spans="1:8" ht="12.75">
      <c r="A57">
        <v>1986</v>
      </c>
      <c r="B57" t="s">
        <v>3</v>
      </c>
      <c r="C57">
        <v>33</v>
      </c>
      <c r="D57">
        <v>1</v>
      </c>
      <c r="E57">
        <v>34</v>
      </c>
      <c r="F57">
        <v>264</v>
      </c>
      <c r="G57">
        <v>10</v>
      </c>
      <c r="H57">
        <v>274</v>
      </c>
    </row>
    <row r="58" spans="1:8" ht="12.75">
      <c r="A58">
        <v>1987</v>
      </c>
      <c r="B58" t="s">
        <v>3</v>
      </c>
      <c r="C58">
        <v>37</v>
      </c>
      <c r="E58">
        <v>37</v>
      </c>
      <c r="F58">
        <v>261</v>
      </c>
      <c r="G58">
        <v>7</v>
      </c>
      <c r="H58">
        <v>268</v>
      </c>
    </row>
    <row r="59" spans="1:8" ht="12.75">
      <c r="A59">
        <v>1988</v>
      </c>
      <c r="B59" s="2" t="s">
        <v>3</v>
      </c>
      <c r="C59" s="2">
        <v>54</v>
      </c>
      <c r="E59">
        <v>54</v>
      </c>
      <c r="F59">
        <v>359</v>
      </c>
      <c r="G59">
        <v>11</v>
      </c>
      <c r="H59">
        <v>370</v>
      </c>
    </row>
    <row r="60" spans="1:8" ht="12.75">
      <c r="A60">
        <v>1989</v>
      </c>
      <c r="B60" t="s">
        <v>3</v>
      </c>
      <c r="C60" s="2">
        <v>72</v>
      </c>
      <c r="D60">
        <v>3</v>
      </c>
      <c r="E60">
        <v>75</v>
      </c>
      <c r="F60">
        <v>378</v>
      </c>
      <c r="G60">
        <v>17</v>
      </c>
      <c r="H60">
        <v>395</v>
      </c>
    </row>
    <row r="61" spans="1:8" ht="12.75">
      <c r="A61">
        <v>1990</v>
      </c>
      <c r="B61" s="2" t="s">
        <v>3</v>
      </c>
      <c r="C61" s="2">
        <v>90</v>
      </c>
      <c r="D61" s="2">
        <v>3</v>
      </c>
      <c r="E61">
        <v>93</v>
      </c>
      <c r="F61">
        <v>475</v>
      </c>
      <c r="G61">
        <v>26</v>
      </c>
      <c r="H61">
        <v>501</v>
      </c>
    </row>
    <row r="62" spans="1:8" ht="12.75">
      <c r="A62">
        <v>1991</v>
      </c>
      <c r="B62" s="2" t="s">
        <v>3</v>
      </c>
      <c r="C62" s="2">
        <v>97</v>
      </c>
      <c r="D62" s="2">
        <v>5</v>
      </c>
      <c r="E62" s="2">
        <v>102</v>
      </c>
      <c r="F62">
        <v>575</v>
      </c>
      <c r="G62">
        <v>16</v>
      </c>
      <c r="H62">
        <v>591</v>
      </c>
    </row>
    <row r="63" spans="1:8" ht="12.75">
      <c r="A63">
        <v>1992</v>
      </c>
      <c r="B63" s="2" t="s">
        <v>3</v>
      </c>
      <c r="C63" s="2">
        <v>99</v>
      </c>
      <c r="D63" s="2"/>
      <c r="E63" s="2">
        <v>99</v>
      </c>
      <c r="F63">
        <v>563</v>
      </c>
      <c r="G63">
        <v>11</v>
      </c>
      <c r="H63">
        <v>574</v>
      </c>
    </row>
    <row r="64" spans="1:8" ht="12.75">
      <c r="A64">
        <v>1993</v>
      </c>
      <c r="B64" s="2" t="s">
        <v>3</v>
      </c>
      <c r="C64" s="2">
        <v>92</v>
      </c>
      <c r="D64" s="2">
        <v>3</v>
      </c>
      <c r="E64" s="2">
        <v>95</v>
      </c>
      <c r="F64">
        <v>585</v>
      </c>
      <c r="G64">
        <v>28</v>
      </c>
      <c r="H64">
        <v>613</v>
      </c>
    </row>
    <row r="65" spans="1:8" ht="12.75">
      <c r="A65">
        <v>1994</v>
      </c>
      <c r="B65" s="2" t="s">
        <v>3</v>
      </c>
      <c r="C65" s="2">
        <v>142</v>
      </c>
      <c r="D65" s="2">
        <v>2</v>
      </c>
      <c r="E65" s="2">
        <v>144</v>
      </c>
      <c r="F65">
        <v>679</v>
      </c>
      <c r="G65">
        <v>28</v>
      </c>
      <c r="H65">
        <v>707</v>
      </c>
    </row>
    <row r="66" spans="1:8" ht="12.75">
      <c r="A66">
        <v>1995</v>
      </c>
      <c r="B66" s="2" t="s">
        <v>3</v>
      </c>
      <c r="C66" s="2">
        <v>135</v>
      </c>
      <c r="D66" s="2">
        <v>1</v>
      </c>
      <c r="E66" s="2">
        <v>136</v>
      </c>
      <c r="F66" s="2">
        <v>579</v>
      </c>
      <c r="G66">
        <v>26</v>
      </c>
      <c r="H66">
        <v>605</v>
      </c>
    </row>
    <row r="67" spans="1:8" ht="12.75">
      <c r="A67">
        <v>1996</v>
      </c>
      <c r="B67" s="2" t="s">
        <v>3</v>
      </c>
      <c r="C67" s="2">
        <v>118</v>
      </c>
      <c r="D67" s="2">
        <v>1</v>
      </c>
      <c r="E67" s="2">
        <v>119</v>
      </c>
      <c r="F67" s="2">
        <v>507</v>
      </c>
      <c r="G67">
        <v>17</v>
      </c>
      <c r="H67">
        <v>524</v>
      </c>
    </row>
    <row r="68" spans="1:8" ht="12.75">
      <c r="A68">
        <v>1997</v>
      </c>
      <c r="B68" s="2" t="s">
        <v>3</v>
      </c>
      <c r="C68" s="2">
        <v>129</v>
      </c>
      <c r="D68" s="2">
        <v>4</v>
      </c>
      <c r="E68" s="2">
        <v>133</v>
      </c>
      <c r="F68" s="2">
        <v>546</v>
      </c>
      <c r="G68">
        <v>30</v>
      </c>
      <c r="H68">
        <v>576</v>
      </c>
    </row>
    <row r="69" spans="1:8" ht="12.75">
      <c r="A69">
        <v>1998</v>
      </c>
      <c r="B69" s="2" t="s">
        <v>3</v>
      </c>
      <c r="C69" s="2">
        <v>106</v>
      </c>
      <c r="D69" s="2">
        <v>5</v>
      </c>
      <c r="E69" s="2">
        <v>111</v>
      </c>
      <c r="F69" s="2">
        <v>522</v>
      </c>
      <c r="G69">
        <v>36</v>
      </c>
      <c r="H69">
        <v>558</v>
      </c>
    </row>
    <row r="70" spans="1:8" ht="12.75">
      <c r="A70">
        <v>1999</v>
      </c>
      <c r="B70" s="2" t="s">
        <v>3</v>
      </c>
      <c r="C70" s="2">
        <v>144</v>
      </c>
      <c r="D70" s="2">
        <v>5</v>
      </c>
      <c r="E70" s="2">
        <v>149</v>
      </c>
      <c r="F70" s="2">
        <v>601</v>
      </c>
      <c r="G70">
        <v>37</v>
      </c>
      <c r="H70">
        <v>638</v>
      </c>
    </row>
    <row r="71" spans="1:6" ht="12.75">
      <c r="A71" t="s">
        <v>127</v>
      </c>
      <c r="B71" s="2"/>
      <c r="C71" s="2"/>
      <c r="D71" s="2"/>
      <c r="E71" s="2"/>
      <c r="F71" s="2"/>
    </row>
    <row r="72" spans="1:6" ht="12.75">
      <c r="A72" t="s">
        <v>126</v>
      </c>
      <c r="B72" s="2"/>
      <c r="C72" s="2"/>
      <c r="D72" s="2"/>
      <c r="E72" s="2"/>
      <c r="F72" s="2"/>
    </row>
    <row r="73" spans="1:6" ht="12.75">
      <c r="A73" t="s">
        <v>126</v>
      </c>
      <c r="B73" s="2"/>
      <c r="C73" s="2"/>
      <c r="D73" s="2"/>
      <c r="E73" s="2"/>
      <c r="F73" s="2"/>
    </row>
    <row r="74" spans="1:6" ht="12.75">
      <c r="A74" t="s">
        <v>131</v>
      </c>
      <c r="B74" s="2"/>
      <c r="C74" s="2"/>
      <c r="D74" s="2"/>
      <c r="E74" s="2"/>
      <c r="F74" s="2"/>
    </row>
    <row r="75" spans="2:6" ht="12.75">
      <c r="B75" s="2"/>
      <c r="C75" s="2"/>
      <c r="D75" s="2"/>
      <c r="E75" s="2"/>
      <c r="F75" s="2"/>
    </row>
    <row r="76" spans="1:6" ht="12.75">
      <c r="A76" t="s">
        <v>125</v>
      </c>
      <c r="B76" s="2"/>
      <c r="C76" s="2"/>
      <c r="D76" s="2"/>
      <c r="E76" s="2"/>
      <c r="F76" s="2"/>
    </row>
    <row r="77" spans="1:6" ht="12.75">
      <c r="A77" t="s">
        <v>132</v>
      </c>
      <c r="B77" s="2"/>
      <c r="C77" s="2"/>
      <c r="D77" s="2"/>
      <c r="E77" s="2"/>
      <c r="F77" s="2"/>
    </row>
    <row r="78" spans="1:4" ht="12.75">
      <c r="A78" t="s">
        <v>133</v>
      </c>
      <c r="C78" s="2"/>
      <c r="D78" s="2"/>
    </row>
    <row r="79" spans="1:4" ht="12.75">
      <c r="A79" t="s">
        <v>134</v>
      </c>
      <c r="C79" s="2"/>
      <c r="D79" s="2"/>
    </row>
    <row r="80" spans="1:8" ht="12.75">
      <c r="A80">
        <v>1983</v>
      </c>
      <c r="B80" t="s">
        <v>3</v>
      </c>
      <c r="C80" s="2">
        <v>16</v>
      </c>
      <c r="D80" s="2">
        <v>25</v>
      </c>
      <c r="E80">
        <v>8</v>
      </c>
      <c r="F80">
        <v>10</v>
      </c>
      <c r="G80">
        <v>14</v>
      </c>
      <c r="H80">
        <v>73</v>
      </c>
    </row>
    <row r="81" spans="1:8" ht="12.75">
      <c r="A81">
        <v>1984</v>
      </c>
      <c r="B81" t="s">
        <v>3</v>
      </c>
      <c r="C81" s="2">
        <v>64</v>
      </c>
      <c r="D81" s="2">
        <v>68</v>
      </c>
      <c r="E81">
        <v>14</v>
      </c>
      <c r="F81">
        <v>15</v>
      </c>
      <c r="G81">
        <v>24</v>
      </c>
      <c r="H81">
        <v>185</v>
      </c>
    </row>
    <row r="82" spans="1:8" ht="12.75">
      <c r="A82">
        <v>1985</v>
      </c>
      <c r="B82" t="s">
        <v>3</v>
      </c>
      <c r="C82" s="2">
        <v>76</v>
      </c>
      <c r="D82">
        <v>82</v>
      </c>
      <c r="E82">
        <v>16</v>
      </c>
      <c r="F82">
        <v>31</v>
      </c>
      <c r="G82">
        <v>43</v>
      </c>
      <c r="H82">
        <v>248</v>
      </c>
    </row>
    <row r="83" spans="1:8" ht="12.75">
      <c r="A83">
        <v>1986</v>
      </c>
      <c r="B83" t="s">
        <v>3</v>
      </c>
      <c r="C83" s="2">
        <v>107</v>
      </c>
      <c r="D83">
        <v>84</v>
      </c>
      <c r="E83">
        <v>12</v>
      </c>
      <c r="F83">
        <v>49</v>
      </c>
      <c r="G83">
        <v>35</v>
      </c>
      <c r="H83">
        <v>287</v>
      </c>
    </row>
    <row r="84" spans="1:8" ht="12.75">
      <c r="A84">
        <v>1987</v>
      </c>
      <c r="B84" t="s">
        <v>3</v>
      </c>
      <c r="C84">
        <v>88</v>
      </c>
      <c r="D84">
        <v>76</v>
      </c>
      <c r="E84">
        <v>21</v>
      </c>
      <c r="F84">
        <v>54</v>
      </c>
      <c r="G84">
        <v>37</v>
      </c>
      <c r="H84">
        <v>276</v>
      </c>
    </row>
    <row r="85" spans="1:8" ht="12.75">
      <c r="A85">
        <v>1988</v>
      </c>
      <c r="B85" t="s">
        <v>3</v>
      </c>
      <c r="C85">
        <v>112</v>
      </c>
      <c r="D85">
        <v>113</v>
      </c>
      <c r="E85">
        <v>24</v>
      </c>
      <c r="F85">
        <v>84</v>
      </c>
      <c r="G85">
        <v>54</v>
      </c>
      <c r="H85">
        <v>387</v>
      </c>
    </row>
    <row r="86" spans="1:8" ht="12.75">
      <c r="A86">
        <v>1989</v>
      </c>
      <c r="B86" t="s">
        <v>3</v>
      </c>
      <c r="C86" s="2">
        <v>116</v>
      </c>
      <c r="D86">
        <v>86</v>
      </c>
      <c r="E86">
        <v>29</v>
      </c>
      <c r="F86">
        <v>118</v>
      </c>
      <c r="G86">
        <v>75</v>
      </c>
      <c r="H86">
        <v>424</v>
      </c>
    </row>
    <row r="87" spans="1:8" ht="12.75">
      <c r="A87">
        <v>1990</v>
      </c>
      <c r="B87" t="s">
        <v>3</v>
      </c>
      <c r="C87" s="2">
        <v>134</v>
      </c>
      <c r="D87" s="2">
        <v>143</v>
      </c>
      <c r="E87">
        <v>54</v>
      </c>
      <c r="F87">
        <v>119</v>
      </c>
      <c r="G87">
        <v>95</v>
      </c>
      <c r="H87">
        <v>545</v>
      </c>
    </row>
    <row r="88" spans="1:8" ht="12.75">
      <c r="A88">
        <v>1991</v>
      </c>
      <c r="B88" t="s">
        <v>3</v>
      </c>
      <c r="C88" s="2">
        <v>149</v>
      </c>
      <c r="D88" s="2">
        <v>158</v>
      </c>
      <c r="E88">
        <v>91</v>
      </c>
      <c r="F88">
        <v>157</v>
      </c>
      <c r="G88">
        <v>106</v>
      </c>
      <c r="H88">
        <v>661</v>
      </c>
    </row>
    <row r="89" spans="1:8" ht="12.75">
      <c r="A89">
        <v>1992</v>
      </c>
      <c r="B89" t="s">
        <v>3</v>
      </c>
      <c r="C89" s="2">
        <v>168</v>
      </c>
      <c r="D89" s="2">
        <v>153</v>
      </c>
      <c r="E89">
        <v>61</v>
      </c>
      <c r="F89">
        <v>185</v>
      </c>
      <c r="G89">
        <v>104</v>
      </c>
      <c r="H89">
        <v>671</v>
      </c>
    </row>
    <row r="90" spans="1:8" ht="12.75">
      <c r="A90">
        <v>1993</v>
      </c>
      <c r="B90" t="s">
        <v>3</v>
      </c>
      <c r="C90" s="2">
        <v>195</v>
      </c>
      <c r="D90" s="2">
        <v>160</v>
      </c>
      <c r="E90">
        <v>53</v>
      </c>
      <c r="F90">
        <v>192</v>
      </c>
      <c r="G90">
        <v>96</v>
      </c>
      <c r="H90">
        <v>696</v>
      </c>
    </row>
    <row r="91" spans="1:8" ht="12.75">
      <c r="A91">
        <v>1994</v>
      </c>
      <c r="B91" t="s">
        <v>3</v>
      </c>
      <c r="C91">
        <v>208</v>
      </c>
      <c r="D91" s="2">
        <v>173</v>
      </c>
      <c r="E91" s="2">
        <v>56</v>
      </c>
      <c r="F91">
        <v>181</v>
      </c>
      <c r="G91">
        <v>147</v>
      </c>
      <c r="H91">
        <v>765</v>
      </c>
    </row>
    <row r="92" spans="1:8" ht="12.75">
      <c r="A92">
        <v>1995</v>
      </c>
      <c r="B92" t="s">
        <v>3</v>
      </c>
      <c r="C92">
        <v>162</v>
      </c>
      <c r="D92" s="2">
        <v>157</v>
      </c>
      <c r="E92" s="2">
        <v>57</v>
      </c>
      <c r="F92">
        <v>145</v>
      </c>
      <c r="G92">
        <v>142</v>
      </c>
      <c r="H92">
        <v>663</v>
      </c>
    </row>
    <row r="93" spans="1:8" ht="12.75">
      <c r="A93">
        <v>1996</v>
      </c>
      <c r="B93" t="s">
        <v>3</v>
      </c>
      <c r="C93" s="2">
        <v>148</v>
      </c>
      <c r="D93" s="2">
        <v>126</v>
      </c>
      <c r="E93" s="2">
        <v>59</v>
      </c>
      <c r="F93">
        <v>112</v>
      </c>
      <c r="G93">
        <v>120</v>
      </c>
      <c r="H93">
        <v>565</v>
      </c>
    </row>
    <row r="94" spans="1:8" ht="12.75">
      <c r="A94">
        <v>1997</v>
      </c>
      <c r="B94" t="s">
        <v>3</v>
      </c>
      <c r="C94" s="2">
        <v>184</v>
      </c>
      <c r="D94" s="2">
        <v>107</v>
      </c>
      <c r="E94" s="2">
        <v>65</v>
      </c>
      <c r="F94">
        <v>134</v>
      </c>
      <c r="G94">
        <v>138</v>
      </c>
      <c r="H94">
        <v>628</v>
      </c>
    </row>
    <row r="95" spans="1:8" ht="12.75">
      <c r="A95">
        <v>1998</v>
      </c>
      <c r="B95" t="s">
        <v>3</v>
      </c>
      <c r="C95" s="2">
        <v>210</v>
      </c>
      <c r="D95" s="2">
        <v>98</v>
      </c>
      <c r="E95" s="2">
        <v>60</v>
      </c>
      <c r="F95">
        <v>124</v>
      </c>
      <c r="G95">
        <v>117</v>
      </c>
      <c r="H95">
        <v>609</v>
      </c>
    </row>
    <row r="96" spans="1:8" ht="12.75">
      <c r="A96">
        <v>1999</v>
      </c>
      <c r="B96" s="2" t="s">
        <v>3</v>
      </c>
      <c r="C96" s="2">
        <v>172</v>
      </c>
      <c r="D96" s="2">
        <v>121</v>
      </c>
      <c r="E96" s="2">
        <v>88</v>
      </c>
      <c r="F96" s="2">
        <v>153</v>
      </c>
      <c r="G96">
        <v>158</v>
      </c>
      <c r="H96">
        <v>692</v>
      </c>
    </row>
    <row r="97" spans="1:8" ht="12.75">
      <c r="A97" t="s">
        <v>15</v>
      </c>
      <c r="B97" s="2" t="s">
        <v>4</v>
      </c>
      <c r="C97" s="2" t="s">
        <v>118</v>
      </c>
      <c r="D97" s="2" t="s">
        <v>120</v>
      </c>
      <c r="E97" s="2" t="s">
        <v>120</v>
      </c>
      <c r="F97" s="2" t="s">
        <v>120</v>
      </c>
      <c r="G97" t="s">
        <v>120</v>
      </c>
      <c r="H97" t="s">
        <v>120</v>
      </c>
    </row>
    <row r="98" spans="1:7" ht="12.75">
      <c r="A98" t="s">
        <v>16</v>
      </c>
      <c r="B98" s="2" t="s">
        <v>17</v>
      </c>
      <c r="C98" s="2" t="s">
        <v>18</v>
      </c>
      <c r="D98" s="2" t="s">
        <v>19</v>
      </c>
      <c r="E98" s="2" t="s">
        <v>19</v>
      </c>
      <c r="F98" s="2" t="s">
        <v>19</v>
      </c>
      <c r="G98" t="s">
        <v>20</v>
      </c>
    </row>
    <row r="99" spans="1:7" ht="12.75">
      <c r="A99" t="s">
        <v>16</v>
      </c>
      <c r="B99" t="s">
        <v>17</v>
      </c>
      <c r="C99" s="2" t="s">
        <v>18</v>
      </c>
      <c r="D99" s="2" t="s">
        <v>19</v>
      </c>
      <c r="E99" s="2" t="s">
        <v>19</v>
      </c>
      <c r="F99" t="s">
        <v>19</v>
      </c>
      <c r="G99" t="s">
        <v>20</v>
      </c>
    </row>
    <row r="100" spans="1:8" ht="12.75">
      <c r="A100" t="s">
        <v>21</v>
      </c>
      <c r="B100" t="s">
        <v>22</v>
      </c>
      <c r="C100" s="2" t="s">
        <v>23</v>
      </c>
      <c r="D100" s="2" t="s">
        <v>24</v>
      </c>
      <c r="E100" s="2" t="s">
        <v>25</v>
      </c>
      <c r="F100" t="s">
        <v>26</v>
      </c>
      <c r="G100" t="s">
        <v>27</v>
      </c>
      <c r="H100" t="s">
        <v>28</v>
      </c>
    </row>
    <row r="101" spans="3:5" ht="12.75">
      <c r="C101" s="2"/>
      <c r="D101" s="2"/>
      <c r="E101" s="2"/>
    </row>
    <row r="102" spans="1:8" ht="12.75">
      <c r="A102" t="s">
        <v>15</v>
      </c>
      <c r="B102" t="s">
        <v>4</v>
      </c>
      <c r="C102" s="2" t="s">
        <v>118</v>
      </c>
      <c r="D102" s="2" t="s">
        <v>120</v>
      </c>
      <c r="E102" s="2" t="s">
        <v>120</v>
      </c>
      <c r="F102" t="s">
        <v>120</v>
      </c>
      <c r="G102" t="s">
        <v>120</v>
      </c>
      <c r="H102" t="s">
        <v>120</v>
      </c>
    </row>
    <row r="103" spans="2:7" ht="12.75">
      <c r="B103" s="2" t="s">
        <v>3</v>
      </c>
      <c r="C103" s="2"/>
      <c r="D103" s="2" t="s">
        <v>29</v>
      </c>
      <c r="E103" s="2" t="s">
        <v>30</v>
      </c>
      <c r="F103" s="2" t="s">
        <v>31</v>
      </c>
      <c r="G103" t="s">
        <v>32</v>
      </c>
    </row>
    <row r="104" spans="1:8" ht="12.75">
      <c r="A104" t="s">
        <v>105</v>
      </c>
      <c r="B104" s="2" t="s">
        <v>3</v>
      </c>
      <c r="C104" s="2" t="s">
        <v>80</v>
      </c>
      <c r="D104" s="2" t="s">
        <v>121</v>
      </c>
      <c r="E104" s="2" t="s">
        <v>122</v>
      </c>
      <c r="F104" t="s">
        <v>81</v>
      </c>
      <c r="G104" t="s">
        <v>123</v>
      </c>
      <c r="H104" t="s">
        <v>93</v>
      </c>
    </row>
    <row r="105" spans="1:8" ht="12.75">
      <c r="A105" t="s">
        <v>15</v>
      </c>
      <c r="B105" s="2" t="s">
        <v>2</v>
      </c>
      <c r="C105" s="2" t="s">
        <v>118</v>
      </c>
      <c r="D105" s="2" t="s">
        <v>120</v>
      </c>
      <c r="E105" s="2" t="s">
        <v>120</v>
      </c>
      <c r="F105" t="s">
        <v>120</v>
      </c>
      <c r="G105" t="s">
        <v>120</v>
      </c>
      <c r="H105" t="s">
        <v>120</v>
      </c>
    </row>
    <row r="106" spans="1:8" ht="12.75">
      <c r="A106">
        <v>1983</v>
      </c>
      <c r="B106" s="2" t="s">
        <v>3</v>
      </c>
      <c r="C106" s="2">
        <v>16</v>
      </c>
      <c r="D106" s="2">
        <v>25</v>
      </c>
      <c r="E106" s="2">
        <v>7</v>
      </c>
      <c r="F106">
        <v>9</v>
      </c>
      <c r="G106">
        <v>14</v>
      </c>
      <c r="H106">
        <v>71</v>
      </c>
    </row>
    <row r="107" spans="1:8" ht="12.75">
      <c r="A107">
        <v>1984</v>
      </c>
      <c r="B107" s="2" t="s">
        <v>3</v>
      </c>
      <c r="C107" s="2">
        <v>59</v>
      </c>
      <c r="D107" s="2">
        <v>65</v>
      </c>
      <c r="E107" s="2">
        <v>14</v>
      </c>
      <c r="F107">
        <v>13</v>
      </c>
      <c r="G107">
        <v>24</v>
      </c>
      <c r="H107">
        <v>175</v>
      </c>
    </row>
    <row r="108" spans="1:8" ht="12.75">
      <c r="A108">
        <v>1985</v>
      </c>
      <c r="B108" t="s">
        <v>3</v>
      </c>
      <c r="C108" s="2">
        <v>70</v>
      </c>
      <c r="D108">
        <v>76</v>
      </c>
      <c r="E108" s="2">
        <v>14</v>
      </c>
      <c r="F108">
        <v>29</v>
      </c>
      <c r="G108">
        <v>40</v>
      </c>
      <c r="H108">
        <v>229</v>
      </c>
    </row>
    <row r="109" spans="1:8" ht="12.75">
      <c r="A109">
        <v>1986</v>
      </c>
      <c r="B109" t="s">
        <v>3</v>
      </c>
      <c r="C109" s="2">
        <v>104</v>
      </c>
      <c r="D109">
        <v>75</v>
      </c>
      <c r="E109" s="2">
        <v>12</v>
      </c>
      <c r="F109">
        <v>40</v>
      </c>
      <c r="G109">
        <v>33</v>
      </c>
      <c r="H109">
        <v>264</v>
      </c>
    </row>
    <row r="110" spans="1:8" ht="12.75">
      <c r="A110">
        <v>1987</v>
      </c>
      <c r="B110" t="s">
        <v>3</v>
      </c>
      <c r="C110">
        <v>85</v>
      </c>
      <c r="D110">
        <v>70</v>
      </c>
      <c r="E110">
        <v>21</v>
      </c>
      <c r="F110">
        <v>48</v>
      </c>
      <c r="G110">
        <v>37</v>
      </c>
      <c r="H110">
        <v>261</v>
      </c>
    </row>
    <row r="111" spans="1:8" ht="12.75">
      <c r="A111">
        <v>1988</v>
      </c>
      <c r="B111" t="s">
        <v>3</v>
      </c>
      <c r="C111">
        <v>108</v>
      </c>
      <c r="D111">
        <v>106</v>
      </c>
      <c r="E111">
        <v>22</v>
      </c>
      <c r="F111">
        <v>69</v>
      </c>
      <c r="G111">
        <v>54</v>
      </c>
      <c r="H111">
        <v>359</v>
      </c>
    </row>
    <row r="112" spans="1:8" ht="12.75">
      <c r="A112">
        <v>1989</v>
      </c>
      <c r="B112" t="s">
        <v>3</v>
      </c>
      <c r="C112">
        <v>107</v>
      </c>
      <c r="D112">
        <v>81</v>
      </c>
      <c r="E112">
        <v>29</v>
      </c>
      <c r="F112">
        <v>89</v>
      </c>
      <c r="G112">
        <v>72</v>
      </c>
      <c r="H112">
        <v>378</v>
      </c>
    </row>
    <row r="113" spans="1:8" ht="12.75">
      <c r="A113">
        <v>1990</v>
      </c>
      <c r="B113" s="2" t="s">
        <v>3</v>
      </c>
      <c r="C113" s="2">
        <v>123</v>
      </c>
      <c r="D113" s="2">
        <v>131</v>
      </c>
      <c r="E113">
        <v>48</v>
      </c>
      <c r="F113">
        <v>83</v>
      </c>
      <c r="G113">
        <v>90</v>
      </c>
      <c r="H113">
        <v>475</v>
      </c>
    </row>
    <row r="114" spans="1:8" ht="12.75">
      <c r="A114">
        <v>1991</v>
      </c>
      <c r="B114" t="s">
        <v>3</v>
      </c>
      <c r="C114" s="2">
        <v>139</v>
      </c>
      <c r="D114" s="2">
        <v>148</v>
      </c>
      <c r="E114">
        <v>87</v>
      </c>
      <c r="F114">
        <v>104</v>
      </c>
      <c r="G114">
        <v>97</v>
      </c>
      <c r="H114">
        <v>575</v>
      </c>
    </row>
    <row r="115" spans="1:8" ht="12.75">
      <c r="A115">
        <v>1992</v>
      </c>
      <c r="B115" s="2" t="s">
        <v>3</v>
      </c>
      <c r="C115" s="2">
        <v>159</v>
      </c>
      <c r="D115" s="2">
        <v>139</v>
      </c>
      <c r="E115">
        <v>58</v>
      </c>
      <c r="F115">
        <v>108</v>
      </c>
      <c r="G115">
        <v>99</v>
      </c>
      <c r="H115">
        <v>563</v>
      </c>
    </row>
    <row r="116" spans="1:8" ht="12.75">
      <c r="A116">
        <v>1993</v>
      </c>
      <c r="B116" t="s">
        <v>3</v>
      </c>
      <c r="C116" s="2">
        <v>183</v>
      </c>
      <c r="D116" s="2">
        <v>149</v>
      </c>
      <c r="E116">
        <v>51</v>
      </c>
      <c r="F116">
        <v>110</v>
      </c>
      <c r="G116">
        <v>92</v>
      </c>
      <c r="H116">
        <v>585</v>
      </c>
    </row>
    <row r="117" spans="1:8" ht="12.75">
      <c r="A117">
        <v>1994</v>
      </c>
      <c r="B117" s="2" t="s">
        <v>3</v>
      </c>
      <c r="C117" s="2">
        <v>193</v>
      </c>
      <c r="D117" s="2">
        <v>159</v>
      </c>
      <c r="E117" s="2">
        <v>53</v>
      </c>
      <c r="F117" s="2">
        <v>132</v>
      </c>
      <c r="G117">
        <v>142</v>
      </c>
      <c r="H117">
        <v>679</v>
      </c>
    </row>
    <row r="118" spans="1:8" ht="12.75">
      <c r="A118">
        <v>1995</v>
      </c>
      <c r="B118" s="2" t="s">
        <v>3</v>
      </c>
      <c r="C118" s="2">
        <v>152</v>
      </c>
      <c r="D118" s="2">
        <v>141</v>
      </c>
      <c r="E118" s="2">
        <v>54</v>
      </c>
      <c r="F118" s="2">
        <v>97</v>
      </c>
      <c r="G118">
        <v>135</v>
      </c>
      <c r="H118">
        <v>579</v>
      </c>
    </row>
    <row r="119" spans="1:8" ht="12.75">
      <c r="A119">
        <v>1996</v>
      </c>
      <c r="B119" s="2" t="s">
        <v>3</v>
      </c>
      <c r="C119" s="2">
        <v>137</v>
      </c>
      <c r="D119" s="2">
        <v>118</v>
      </c>
      <c r="E119" s="2">
        <v>58</v>
      </c>
      <c r="F119">
        <v>76</v>
      </c>
      <c r="G119">
        <v>118</v>
      </c>
      <c r="H119">
        <v>507</v>
      </c>
    </row>
    <row r="120" spans="1:8" ht="12.75">
      <c r="A120">
        <v>1997</v>
      </c>
      <c r="B120" s="2" t="s">
        <v>3</v>
      </c>
      <c r="C120" s="2">
        <v>173</v>
      </c>
      <c r="D120" s="2">
        <v>95</v>
      </c>
      <c r="E120" s="2">
        <v>59</v>
      </c>
      <c r="F120">
        <v>90</v>
      </c>
      <c r="G120">
        <v>129</v>
      </c>
      <c r="H120">
        <v>546</v>
      </c>
    </row>
    <row r="121" spans="1:8" ht="12.75">
      <c r="A121">
        <v>1998</v>
      </c>
      <c r="B121" s="2" t="s">
        <v>3</v>
      </c>
      <c r="C121" s="2">
        <v>185</v>
      </c>
      <c r="D121" s="2">
        <v>89</v>
      </c>
      <c r="E121" s="2">
        <v>56</v>
      </c>
      <c r="F121">
        <v>86</v>
      </c>
      <c r="G121">
        <v>106</v>
      </c>
      <c r="H121">
        <v>522</v>
      </c>
    </row>
    <row r="122" spans="1:8" ht="12.75">
      <c r="A122">
        <v>1999</v>
      </c>
      <c r="B122" s="2" t="s">
        <v>3</v>
      </c>
      <c r="C122" s="2">
        <v>148</v>
      </c>
      <c r="D122" s="2">
        <v>113</v>
      </c>
      <c r="E122" s="2">
        <v>83</v>
      </c>
      <c r="F122">
        <v>113</v>
      </c>
      <c r="G122">
        <v>144</v>
      </c>
      <c r="H122">
        <v>601</v>
      </c>
    </row>
    <row r="123" spans="1:8" ht="12.75">
      <c r="A123" t="s">
        <v>15</v>
      </c>
      <c r="B123" s="2" t="s">
        <v>4</v>
      </c>
      <c r="C123" s="2" t="s">
        <v>118</v>
      </c>
      <c r="D123" s="2" t="s">
        <v>120</v>
      </c>
      <c r="E123" s="2" t="s">
        <v>120</v>
      </c>
      <c r="F123" t="s">
        <v>120</v>
      </c>
      <c r="G123" t="s">
        <v>120</v>
      </c>
      <c r="H123" t="s">
        <v>120</v>
      </c>
    </row>
    <row r="124" spans="1:7" ht="12.75">
      <c r="A124" t="s">
        <v>16</v>
      </c>
      <c r="B124" s="2" t="s">
        <v>17</v>
      </c>
      <c r="C124" s="2" t="s">
        <v>18</v>
      </c>
      <c r="D124" s="2" t="s">
        <v>19</v>
      </c>
      <c r="E124" s="2" t="s">
        <v>19</v>
      </c>
      <c r="F124" s="2" t="s">
        <v>19</v>
      </c>
      <c r="G124" t="s">
        <v>20</v>
      </c>
    </row>
    <row r="125" spans="1:7" ht="12.75">
      <c r="A125" t="s">
        <v>16</v>
      </c>
      <c r="B125" s="2" t="s">
        <v>17</v>
      </c>
      <c r="C125" s="2" t="s">
        <v>18</v>
      </c>
      <c r="D125" s="2" t="s">
        <v>19</v>
      </c>
      <c r="E125" s="2" t="s">
        <v>19</v>
      </c>
      <c r="F125" s="2" t="s">
        <v>19</v>
      </c>
      <c r="G125" t="s">
        <v>20</v>
      </c>
    </row>
    <row r="126" spans="1:8" ht="12.75">
      <c r="A126" t="s">
        <v>21</v>
      </c>
      <c r="B126" s="2" t="s">
        <v>22</v>
      </c>
      <c r="C126" s="2" t="s">
        <v>23</v>
      </c>
      <c r="D126" s="2" t="s">
        <v>24</v>
      </c>
      <c r="E126" s="2" t="s">
        <v>25</v>
      </c>
      <c r="F126" s="2" t="s">
        <v>33</v>
      </c>
      <c r="G126" t="s">
        <v>27</v>
      </c>
      <c r="H126" t="s">
        <v>28</v>
      </c>
    </row>
    <row r="127" spans="2:6" ht="12.75">
      <c r="B127" s="2"/>
      <c r="C127" s="2"/>
      <c r="D127" s="2"/>
      <c r="E127" s="2"/>
      <c r="F127" s="2"/>
    </row>
    <row r="128" spans="1:8" ht="12.75">
      <c r="A128" t="s">
        <v>15</v>
      </c>
      <c r="B128" s="2" t="s">
        <v>4</v>
      </c>
      <c r="C128" s="2" t="s">
        <v>118</v>
      </c>
      <c r="D128" s="2" t="s">
        <v>120</v>
      </c>
      <c r="E128" s="2" t="s">
        <v>120</v>
      </c>
      <c r="F128" s="2" t="s">
        <v>120</v>
      </c>
      <c r="G128" t="s">
        <v>120</v>
      </c>
      <c r="H128" t="s">
        <v>120</v>
      </c>
    </row>
    <row r="129" spans="2:7" ht="12.75">
      <c r="B129" s="2" t="s">
        <v>3</v>
      </c>
      <c r="C129" s="2"/>
      <c r="D129" s="2" t="s">
        <v>29</v>
      </c>
      <c r="E129" s="2" t="s">
        <v>30</v>
      </c>
      <c r="F129" s="2" t="s">
        <v>31</v>
      </c>
      <c r="G129" t="s">
        <v>32</v>
      </c>
    </row>
    <row r="130" spans="1:8" ht="12.75">
      <c r="A130" t="s">
        <v>105</v>
      </c>
      <c r="B130" s="2" t="s">
        <v>3</v>
      </c>
      <c r="C130" s="2" t="s">
        <v>80</v>
      </c>
      <c r="D130" s="2" t="s">
        <v>121</v>
      </c>
      <c r="E130" t="s">
        <v>122</v>
      </c>
      <c r="F130" t="s">
        <v>81</v>
      </c>
      <c r="G130" t="s">
        <v>123</v>
      </c>
      <c r="H130" t="s">
        <v>93</v>
      </c>
    </row>
    <row r="131" spans="1:8" ht="12.75">
      <c r="A131" t="s">
        <v>15</v>
      </c>
      <c r="B131" s="2" t="s">
        <v>2</v>
      </c>
      <c r="C131" s="2" t="s">
        <v>118</v>
      </c>
      <c r="D131" s="2" t="s">
        <v>120</v>
      </c>
      <c r="E131" t="s">
        <v>120</v>
      </c>
      <c r="F131" t="s">
        <v>120</v>
      </c>
      <c r="G131" t="s">
        <v>120</v>
      </c>
      <c r="H131" t="s">
        <v>120</v>
      </c>
    </row>
    <row r="132" spans="1:8" ht="12.75">
      <c r="A132">
        <v>1984</v>
      </c>
      <c r="B132" s="2" t="s">
        <v>3</v>
      </c>
      <c r="C132" s="2">
        <v>3</v>
      </c>
      <c r="D132" s="2">
        <v>2</v>
      </c>
      <c r="F132">
        <v>1</v>
      </c>
      <c r="H132">
        <v>6</v>
      </c>
    </row>
    <row r="133" spans="1:8" ht="12.75">
      <c r="A133">
        <v>1985</v>
      </c>
      <c r="B133" s="2" t="s">
        <v>3</v>
      </c>
      <c r="C133" s="2">
        <v>2</v>
      </c>
      <c r="D133" s="2">
        <v>2</v>
      </c>
      <c r="E133">
        <v>1</v>
      </c>
      <c r="G133">
        <v>1</v>
      </c>
      <c r="H133">
        <v>6</v>
      </c>
    </row>
    <row r="134" spans="1:8" ht="12.75">
      <c r="A134">
        <v>1986</v>
      </c>
      <c r="B134" t="s">
        <v>3</v>
      </c>
      <c r="C134">
        <v>2</v>
      </c>
      <c r="D134">
        <v>4</v>
      </c>
      <c r="F134">
        <v>3</v>
      </c>
      <c r="G134">
        <v>1</v>
      </c>
      <c r="H134">
        <v>10</v>
      </c>
    </row>
    <row r="135" spans="1:8" ht="12.75">
      <c r="A135">
        <v>1987</v>
      </c>
      <c r="B135" t="s">
        <v>3</v>
      </c>
      <c r="C135">
        <v>3</v>
      </c>
      <c r="D135">
        <v>3</v>
      </c>
      <c r="F135">
        <v>1</v>
      </c>
      <c r="H135">
        <v>7</v>
      </c>
    </row>
    <row r="136" spans="1:8" ht="12.75">
      <c r="A136">
        <v>1988</v>
      </c>
      <c r="B136" t="s">
        <v>3</v>
      </c>
      <c r="C136">
        <v>2</v>
      </c>
      <c r="D136">
        <v>2</v>
      </c>
      <c r="E136">
        <v>2</v>
      </c>
      <c r="F136">
        <v>5</v>
      </c>
      <c r="H136">
        <v>11</v>
      </c>
    </row>
    <row r="137" spans="1:8" ht="12.75">
      <c r="A137">
        <v>1989</v>
      </c>
      <c r="B137" t="s">
        <v>3</v>
      </c>
      <c r="C137">
        <v>3</v>
      </c>
      <c r="D137">
        <v>2</v>
      </c>
      <c r="F137">
        <v>9</v>
      </c>
      <c r="G137">
        <v>3</v>
      </c>
      <c r="H137">
        <v>17</v>
      </c>
    </row>
    <row r="138" spans="1:8" ht="12.75">
      <c r="A138">
        <v>1990</v>
      </c>
      <c r="B138" t="s">
        <v>3</v>
      </c>
      <c r="C138">
        <v>5</v>
      </c>
      <c r="D138">
        <v>7</v>
      </c>
      <c r="E138">
        <v>3</v>
      </c>
      <c r="F138">
        <v>8</v>
      </c>
      <c r="G138">
        <v>3</v>
      </c>
      <c r="H138">
        <v>26</v>
      </c>
    </row>
    <row r="139" spans="1:8" ht="12.75">
      <c r="A139">
        <v>1991</v>
      </c>
      <c r="B139" t="s">
        <v>3</v>
      </c>
      <c r="C139">
        <v>1</v>
      </c>
      <c r="D139">
        <v>1</v>
      </c>
      <c r="E139">
        <v>1</v>
      </c>
      <c r="F139">
        <v>8</v>
      </c>
      <c r="G139">
        <v>5</v>
      </c>
      <c r="H139">
        <v>16</v>
      </c>
    </row>
    <row r="140" spans="1:8" ht="12.75">
      <c r="A140">
        <v>1992</v>
      </c>
      <c r="B140" t="s">
        <v>3</v>
      </c>
      <c r="C140">
        <v>2</v>
      </c>
      <c r="D140">
        <v>5</v>
      </c>
      <c r="E140">
        <v>1</v>
      </c>
      <c r="F140">
        <v>3</v>
      </c>
      <c r="H140">
        <v>11</v>
      </c>
    </row>
    <row r="141" spans="1:8" ht="12.75">
      <c r="A141">
        <v>1993</v>
      </c>
      <c r="B141" t="s">
        <v>3</v>
      </c>
      <c r="C141">
        <v>6</v>
      </c>
      <c r="D141">
        <v>5</v>
      </c>
      <c r="E141">
        <v>1</v>
      </c>
      <c r="F141">
        <v>13</v>
      </c>
      <c r="G141">
        <v>3</v>
      </c>
      <c r="H141">
        <v>28</v>
      </c>
    </row>
    <row r="142" spans="1:8" ht="12.75">
      <c r="A142">
        <v>1994</v>
      </c>
      <c r="B142" t="s">
        <v>3</v>
      </c>
      <c r="C142">
        <v>5</v>
      </c>
      <c r="D142">
        <v>7</v>
      </c>
      <c r="E142">
        <v>3</v>
      </c>
      <c r="F142">
        <v>11</v>
      </c>
      <c r="G142">
        <v>2</v>
      </c>
      <c r="H142">
        <v>28</v>
      </c>
    </row>
    <row r="143" spans="1:8" ht="12.75">
      <c r="A143">
        <v>1995</v>
      </c>
      <c r="B143" t="s">
        <v>3</v>
      </c>
      <c r="C143">
        <v>3</v>
      </c>
      <c r="D143">
        <v>11</v>
      </c>
      <c r="E143">
        <v>2</v>
      </c>
      <c r="F143">
        <v>9</v>
      </c>
      <c r="G143">
        <v>1</v>
      </c>
      <c r="H143">
        <v>26</v>
      </c>
    </row>
    <row r="144" spans="1:8" ht="12.75">
      <c r="A144">
        <v>1996</v>
      </c>
      <c r="B144" t="s">
        <v>3</v>
      </c>
      <c r="C144">
        <v>3</v>
      </c>
      <c r="D144">
        <v>4</v>
      </c>
      <c r="F144">
        <v>9</v>
      </c>
      <c r="G144">
        <v>1</v>
      </c>
      <c r="H144">
        <v>17</v>
      </c>
    </row>
    <row r="145" spans="1:8" ht="12.75">
      <c r="A145">
        <v>1997</v>
      </c>
      <c r="B145" t="s">
        <v>3</v>
      </c>
      <c r="C145">
        <v>3</v>
      </c>
      <c r="D145">
        <v>7</v>
      </c>
      <c r="E145">
        <v>3</v>
      </c>
      <c r="F145">
        <v>13</v>
      </c>
      <c r="G145">
        <v>4</v>
      </c>
      <c r="H145">
        <v>30</v>
      </c>
    </row>
    <row r="146" spans="1:8" ht="12.75">
      <c r="A146">
        <v>1998</v>
      </c>
      <c r="B146" t="s">
        <v>3</v>
      </c>
      <c r="C146">
        <v>17</v>
      </c>
      <c r="D146">
        <v>5</v>
      </c>
      <c r="E146">
        <v>1</v>
      </c>
      <c r="F146">
        <v>8</v>
      </c>
      <c r="G146">
        <v>5</v>
      </c>
      <c r="H146">
        <v>36</v>
      </c>
    </row>
    <row r="147" spans="1:8" ht="12.75">
      <c r="A147">
        <v>1999</v>
      </c>
      <c r="B147" t="s">
        <v>3</v>
      </c>
      <c r="C147">
        <v>10</v>
      </c>
      <c r="D147">
        <v>4</v>
      </c>
      <c r="E147">
        <v>3</v>
      </c>
      <c r="F147">
        <v>15</v>
      </c>
      <c r="G147">
        <v>5</v>
      </c>
      <c r="H147">
        <v>37</v>
      </c>
    </row>
    <row r="148" ht="12.75">
      <c r="A148" t="s">
        <v>125</v>
      </c>
    </row>
    <row r="149" ht="12.75">
      <c r="A149" t="s">
        <v>126</v>
      </c>
    </row>
    <row r="150" ht="12.75">
      <c r="A150" t="s">
        <v>126</v>
      </c>
    </row>
    <row r="151" ht="12.75">
      <c r="A151" t="s">
        <v>135</v>
      </c>
    </row>
    <row r="153" ht="12.75">
      <c r="A153" t="s">
        <v>136</v>
      </c>
    </row>
    <row r="154" ht="12.75">
      <c r="A154" t="s">
        <v>137</v>
      </c>
    </row>
    <row r="155" ht="12.75">
      <c r="A155" t="s">
        <v>138</v>
      </c>
    </row>
    <row r="156" ht="12.75">
      <c r="A156" t="s">
        <v>139</v>
      </c>
    </row>
    <row r="157" spans="1:6" ht="12.75">
      <c r="A157">
        <v>1983</v>
      </c>
      <c r="B157">
        <v>73</v>
      </c>
      <c r="C157">
        <v>8</v>
      </c>
      <c r="E157">
        <v>1</v>
      </c>
      <c r="F157">
        <v>82</v>
      </c>
    </row>
    <row r="158" spans="1:6" ht="12.75">
      <c r="A158">
        <v>1984</v>
      </c>
      <c r="B158">
        <v>185</v>
      </c>
      <c r="C158">
        <v>35</v>
      </c>
      <c r="F158">
        <v>220</v>
      </c>
    </row>
    <row r="159" spans="1:6" ht="12.75">
      <c r="A159">
        <v>1985</v>
      </c>
      <c r="B159">
        <v>248</v>
      </c>
      <c r="C159">
        <v>69</v>
      </c>
      <c r="D159">
        <v>1</v>
      </c>
      <c r="E159">
        <v>17</v>
      </c>
      <c r="F159">
        <v>335</v>
      </c>
    </row>
    <row r="160" spans="1:6" ht="12.75">
      <c r="A160">
        <v>1986</v>
      </c>
      <c r="B160">
        <v>287</v>
      </c>
      <c r="C160">
        <v>78</v>
      </c>
      <c r="E160">
        <v>3</v>
      </c>
      <c r="F160">
        <v>368</v>
      </c>
    </row>
    <row r="161" spans="1:6" ht="12.75">
      <c r="A161">
        <v>1987</v>
      </c>
      <c r="B161">
        <v>276</v>
      </c>
      <c r="C161">
        <v>114</v>
      </c>
      <c r="D161">
        <v>2</v>
      </c>
      <c r="E161">
        <v>1</v>
      </c>
      <c r="F161">
        <v>393</v>
      </c>
    </row>
    <row r="162" spans="1:6" ht="12.75">
      <c r="A162">
        <v>1988</v>
      </c>
      <c r="B162">
        <v>387</v>
      </c>
      <c r="C162">
        <v>89</v>
      </c>
      <c r="D162">
        <v>4</v>
      </c>
      <c r="F162">
        <v>480</v>
      </c>
    </row>
    <row r="163" spans="1:6" ht="12.75">
      <c r="A163">
        <v>1989</v>
      </c>
      <c r="B163">
        <v>424</v>
      </c>
      <c r="C163">
        <v>128</v>
      </c>
      <c r="D163">
        <v>10</v>
      </c>
      <c r="F163">
        <v>562</v>
      </c>
    </row>
    <row r="164" spans="1:6" ht="12.75">
      <c r="A164">
        <v>1990</v>
      </c>
      <c r="B164">
        <v>545</v>
      </c>
      <c r="C164">
        <v>128</v>
      </c>
      <c r="D164">
        <v>4</v>
      </c>
      <c r="F164">
        <v>677</v>
      </c>
    </row>
    <row r="165" spans="1:6" ht="12.75">
      <c r="A165">
        <v>1991</v>
      </c>
      <c r="B165">
        <v>661</v>
      </c>
      <c r="C165">
        <v>135</v>
      </c>
      <c r="D165">
        <v>7</v>
      </c>
      <c r="E165">
        <v>1</v>
      </c>
      <c r="F165">
        <v>804</v>
      </c>
    </row>
    <row r="166" spans="1:6" ht="12.75">
      <c r="A166">
        <v>1992</v>
      </c>
      <c r="B166">
        <v>671</v>
      </c>
      <c r="C166">
        <v>183</v>
      </c>
      <c r="D166">
        <v>3</v>
      </c>
      <c r="E166">
        <v>1</v>
      </c>
      <c r="F166">
        <v>858</v>
      </c>
    </row>
    <row r="167" spans="1:6" ht="12.75">
      <c r="A167">
        <v>1993</v>
      </c>
      <c r="B167">
        <v>696</v>
      </c>
      <c r="C167">
        <v>231</v>
      </c>
      <c r="D167">
        <v>2</v>
      </c>
      <c r="F167">
        <v>929</v>
      </c>
    </row>
    <row r="168" spans="1:6" ht="12.75">
      <c r="A168">
        <v>1994</v>
      </c>
      <c r="B168">
        <v>765</v>
      </c>
      <c r="C168">
        <v>264</v>
      </c>
      <c r="D168">
        <v>2</v>
      </c>
      <c r="F168" s="2">
        <v>1031</v>
      </c>
    </row>
    <row r="169" spans="1:6" ht="12.75">
      <c r="A169">
        <v>1995</v>
      </c>
      <c r="B169">
        <v>663</v>
      </c>
      <c r="C169">
        <v>301</v>
      </c>
      <c r="D169">
        <v>10</v>
      </c>
      <c r="F169">
        <v>974</v>
      </c>
    </row>
    <row r="170" spans="1:6" ht="12.75">
      <c r="A170">
        <v>1996</v>
      </c>
      <c r="B170">
        <v>565</v>
      </c>
      <c r="C170">
        <v>306</v>
      </c>
      <c r="D170">
        <v>13</v>
      </c>
      <c r="F170">
        <v>884</v>
      </c>
    </row>
    <row r="171" spans="1:6" ht="12.75">
      <c r="A171">
        <v>1997</v>
      </c>
      <c r="B171">
        <v>628</v>
      </c>
      <c r="C171">
        <v>355</v>
      </c>
      <c r="D171">
        <v>52</v>
      </c>
      <c r="F171" s="2">
        <v>1035</v>
      </c>
    </row>
    <row r="172" spans="1:6" ht="12.75">
      <c r="A172">
        <v>1998</v>
      </c>
      <c r="B172">
        <v>609</v>
      </c>
      <c r="C172">
        <v>364</v>
      </c>
      <c r="D172">
        <v>9</v>
      </c>
      <c r="F172">
        <v>982</v>
      </c>
    </row>
    <row r="173" spans="1:6" ht="12.75">
      <c r="A173">
        <v>1999</v>
      </c>
      <c r="B173">
        <v>692</v>
      </c>
      <c r="C173">
        <v>368</v>
      </c>
      <c r="D173">
        <v>6</v>
      </c>
      <c r="F173" s="2">
        <v>1066</v>
      </c>
    </row>
    <row r="174" ht="12.75">
      <c r="A174" t="s">
        <v>136</v>
      </c>
    </row>
    <row r="175" ht="12.75">
      <c r="A175" t="s">
        <v>126</v>
      </c>
    </row>
    <row r="176" ht="12.75">
      <c r="A176" t="s">
        <v>126</v>
      </c>
    </row>
    <row r="177" ht="12.75">
      <c r="A177" t="s">
        <v>140</v>
      </c>
    </row>
    <row r="179" ht="12.75">
      <c r="A179" t="s">
        <v>125</v>
      </c>
    </row>
    <row r="180" ht="12.75">
      <c r="A180" t="s">
        <v>141</v>
      </c>
    </row>
    <row r="181" ht="12.75">
      <c r="A181" t="s">
        <v>142</v>
      </c>
    </row>
    <row r="182" ht="12.75">
      <c r="A182" t="s">
        <v>134</v>
      </c>
    </row>
    <row r="183" spans="1:7" ht="12.75">
      <c r="A183">
        <v>1983</v>
      </c>
      <c r="B183" t="s">
        <v>3</v>
      </c>
      <c r="C183">
        <v>79</v>
      </c>
      <c r="G183">
        <v>3</v>
      </c>
    </row>
    <row r="184" spans="1:8" ht="12.75">
      <c r="A184">
        <v>1984</v>
      </c>
      <c r="B184" t="s">
        <v>3</v>
      </c>
      <c r="C184">
        <v>208</v>
      </c>
      <c r="D184">
        <v>6</v>
      </c>
      <c r="E184">
        <v>2</v>
      </c>
      <c r="G184">
        <v>2</v>
      </c>
      <c r="H184">
        <v>2</v>
      </c>
    </row>
    <row r="185" spans="1:8" ht="12.75">
      <c r="A185">
        <v>1985</v>
      </c>
      <c r="B185" t="s">
        <v>3</v>
      </c>
      <c r="C185">
        <v>311</v>
      </c>
      <c r="D185">
        <v>9</v>
      </c>
      <c r="F185">
        <v>2</v>
      </c>
      <c r="G185">
        <v>7</v>
      </c>
      <c r="H185">
        <v>6</v>
      </c>
    </row>
    <row r="186" spans="1:8" ht="12.75">
      <c r="A186">
        <v>1986</v>
      </c>
      <c r="B186" t="s">
        <v>3</v>
      </c>
      <c r="C186">
        <v>340</v>
      </c>
      <c r="D186">
        <v>11</v>
      </c>
      <c r="E186">
        <v>5</v>
      </c>
      <c r="F186">
        <v>1</v>
      </c>
      <c r="G186">
        <v>9</v>
      </c>
      <c r="H186">
        <v>2</v>
      </c>
    </row>
    <row r="187" spans="1:7" ht="12.75">
      <c r="A187">
        <v>1987</v>
      </c>
      <c r="B187" t="s">
        <v>3</v>
      </c>
      <c r="C187">
        <v>372</v>
      </c>
      <c r="D187">
        <v>9</v>
      </c>
      <c r="E187">
        <v>3</v>
      </c>
      <c r="F187">
        <v>1</v>
      </c>
      <c r="G187">
        <v>8</v>
      </c>
    </row>
    <row r="188" spans="1:8" ht="12.75">
      <c r="A188">
        <v>1988</v>
      </c>
      <c r="B188" t="s">
        <v>3</v>
      </c>
      <c r="C188">
        <v>450</v>
      </c>
      <c r="D188">
        <v>13</v>
      </c>
      <c r="E188">
        <v>3</v>
      </c>
      <c r="G188">
        <v>13</v>
      </c>
      <c r="H188">
        <v>1</v>
      </c>
    </row>
    <row r="189" spans="1:7" ht="12.75">
      <c r="A189">
        <v>1989</v>
      </c>
      <c r="B189" t="s">
        <v>3</v>
      </c>
      <c r="C189">
        <v>505</v>
      </c>
      <c r="D189">
        <v>23</v>
      </c>
      <c r="E189">
        <v>5</v>
      </c>
      <c r="F189">
        <v>2</v>
      </c>
      <c r="G189">
        <v>27</v>
      </c>
    </row>
    <row r="190" spans="1:8" ht="12.75">
      <c r="A190">
        <v>1990</v>
      </c>
      <c r="B190" t="s">
        <v>3</v>
      </c>
      <c r="C190">
        <v>601</v>
      </c>
      <c r="D190">
        <v>30</v>
      </c>
      <c r="F190">
        <v>1</v>
      </c>
      <c r="G190">
        <v>43</v>
      </c>
      <c r="H190">
        <v>2</v>
      </c>
    </row>
    <row r="191" spans="1:8" ht="12.75">
      <c r="A191">
        <v>1991</v>
      </c>
      <c r="B191" t="s">
        <v>3</v>
      </c>
      <c r="C191">
        <v>705</v>
      </c>
      <c r="D191">
        <v>24</v>
      </c>
      <c r="E191">
        <v>4</v>
      </c>
      <c r="F191">
        <v>3</v>
      </c>
      <c r="G191">
        <v>63</v>
      </c>
      <c r="H191">
        <v>5</v>
      </c>
    </row>
    <row r="192" spans="1:8" ht="12.75">
      <c r="A192">
        <v>1992</v>
      </c>
      <c r="B192" t="s">
        <v>3</v>
      </c>
      <c r="C192">
        <v>738</v>
      </c>
      <c r="D192">
        <v>15</v>
      </c>
      <c r="F192">
        <v>6</v>
      </c>
      <c r="G192">
        <v>94</v>
      </c>
      <c r="H192">
        <v>5</v>
      </c>
    </row>
    <row r="193" spans="1:8" ht="12.75">
      <c r="A193">
        <v>1993</v>
      </c>
      <c r="B193" t="s">
        <v>3</v>
      </c>
      <c r="C193">
        <v>792</v>
      </c>
      <c r="D193">
        <v>33</v>
      </c>
      <c r="F193">
        <v>3</v>
      </c>
      <c r="G193">
        <v>100</v>
      </c>
      <c r="H193">
        <v>1</v>
      </c>
    </row>
    <row r="194" spans="1:8" ht="12.75">
      <c r="A194">
        <v>1994</v>
      </c>
      <c r="B194" t="s">
        <v>3</v>
      </c>
      <c r="C194">
        <v>912</v>
      </c>
      <c r="D194">
        <v>39</v>
      </c>
      <c r="E194">
        <v>4</v>
      </c>
      <c r="F194">
        <v>5</v>
      </c>
      <c r="G194">
        <v>70</v>
      </c>
      <c r="H194">
        <v>1</v>
      </c>
    </row>
    <row r="195" spans="1:8" ht="12.75">
      <c r="A195">
        <v>1995</v>
      </c>
      <c r="B195" t="s">
        <v>3</v>
      </c>
      <c r="C195">
        <v>854</v>
      </c>
      <c r="D195">
        <v>40</v>
      </c>
      <c r="E195">
        <v>1</v>
      </c>
      <c r="F195">
        <v>5</v>
      </c>
      <c r="G195">
        <v>73</v>
      </c>
      <c r="H195">
        <v>1</v>
      </c>
    </row>
    <row r="196" spans="1:8" ht="12.75">
      <c r="A196">
        <v>1996</v>
      </c>
      <c r="B196" t="s">
        <v>3</v>
      </c>
      <c r="C196">
        <v>784</v>
      </c>
      <c r="D196">
        <v>36</v>
      </c>
      <c r="E196">
        <v>1</v>
      </c>
      <c r="F196">
        <v>7</v>
      </c>
      <c r="G196">
        <v>54</v>
      </c>
      <c r="H196">
        <v>2</v>
      </c>
    </row>
    <row r="197" spans="1:8" ht="12.75">
      <c r="A197">
        <v>1997</v>
      </c>
      <c r="B197" t="s">
        <v>3</v>
      </c>
      <c r="C197">
        <v>903</v>
      </c>
      <c r="D197">
        <v>56</v>
      </c>
      <c r="E197">
        <v>2</v>
      </c>
      <c r="F197">
        <v>12</v>
      </c>
      <c r="G197">
        <v>60</v>
      </c>
      <c r="H197">
        <v>2</v>
      </c>
    </row>
    <row r="198" spans="1:8" ht="12.75">
      <c r="A198">
        <v>1998</v>
      </c>
      <c r="B198" t="s">
        <v>3</v>
      </c>
      <c r="C198">
        <v>852</v>
      </c>
      <c r="D198">
        <v>53</v>
      </c>
      <c r="E198">
        <v>5</v>
      </c>
      <c r="F198">
        <v>3</v>
      </c>
      <c r="G198">
        <v>68</v>
      </c>
      <c r="H198">
        <v>1</v>
      </c>
    </row>
    <row r="199" spans="1:8" ht="12.75">
      <c r="A199">
        <v>1999</v>
      </c>
      <c r="B199" t="s">
        <v>3</v>
      </c>
      <c r="C199">
        <v>935</v>
      </c>
      <c r="D199">
        <v>56</v>
      </c>
      <c r="E199">
        <v>2</v>
      </c>
      <c r="F199">
        <v>5</v>
      </c>
      <c r="G199">
        <v>65</v>
      </c>
      <c r="H199">
        <v>3</v>
      </c>
    </row>
    <row r="200" spans="1:8" ht="12.75">
      <c r="A200" t="s">
        <v>15</v>
      </c>
      <c r="B200" t="s">
        <v>4</v>
      </c>
      <c r="C200" t="s">
        <v>118</v>
      </c>
      <c r="D200" t="s">
        <v>120</v>
      </c>
      <c r="E200" t="s">
        <v>120</v>
      </c>
      <c r="F200" t="s">
        <v>120</v>
      </c>
      <c r="G200" t="s">
        <v>120</v>
      </c>
      <c r="H200" t="s">
        <v>120</v>
      </c>
    </row>
    <row r="201" spans="1:7" ht="12.75">
      <c r="A201" t="s">
        <v>16</v>
      </c>
      <c r="B201" t="s">
        <v>17</v>
      </c>
      <c r="C201" t="s">
        <v>18</v>
      </c>
      <c r="D201" t="s">
        <v>19</v>
      </c>
      <c r="E201" t="s">
        <v>19</v>
      </c>
      <c r="F201" t="s">
        <v>19</v>
      </c>
      <c r="G201" t="s">
        <v>20</v>
      </c>
    </row>
    <row r="202" spans="1:7" ht="12.75">
      <c r="A202" t="s">
        <v>16</v>
      </c>
      <c r="B202" t="s">
        <v>17</v>
      </c>
      <c r="C202" t="s">
        <v>18</v>
      </c>
      <c r="D202" t="s">
        <v>19</v>
      </c>
      <c r="E202" t="s">
        <v>19</v>
      </c>
      <c r="F202" t="s">
        <v>19</v>
      </c>
      <c r="G202" t="s">
        <v>20</v>
      </c>
    </row>
    <row r="203" spans="1:8" ht="12.75">
      <c r="A203" t="s">
        <v>21</v>
      </c>
      <c r="B203" t="s">
        <v>22</v>
      </c>
      <c r="C203" t="s">
        <v>35</v>
      </c>
      <c r="D203" t="s">
        <v>36</v>
      </c>
      <c r="E203" t="s">
        <v>37</v>
      </c>
      <c r="F203" t="s">
        <v>38</v>
      </c>
      <c r="G203" t="s">
        <v>39</v>
      </c>
      <c r="H203" t="s">
        <v>40</v>
      </c>
    </row>
    <row r="205" spans="1:8" ht="12.75">
      <c r="A205" t="s">
        <v>15</v>
      </c>
      <c r="B205" t="s">
        <v>4</v>
      </c>
      <c r="C205" t="s">
        <v>118</v>
      </c>
      <c r="D205" t="s">
        <v>120</v>
      </c>
      <c r="E205" t="s">
        <v>120</v>
      </c>
      <c r="F205" t="s">
        <v>120</v>
      </c>
      <c r="G205" t="s">
        <v>120</v>
      </c>
      <c r="H205" t="s">
        <v>120</v>
      </c>
    </row>
    <row r="206" spans="2:6" ht="12.75">
      <c r="B206" t="s">
        <v>3</v>
      </c>
      <c r="E206" t="s">
        <v>124</v>
      </c>
      <c r="F206" t="s">
        <v>41</v>
      </c>
    </row>
    <row r="207" spans="1:8" ht="12.75">
      <c r="A207" t="s">
        <v>105</v>
      </c>
      <c r="B207" t="s">
        <v>3</v>
      </c>
      <c r="C207" t="s">
        <v>91</v>
      </c>
      <c r="D207" t="s">
        <v>92</v>
      </c>
      <c r="E207" t="s">
        <v>42</v>
      </c>
      <c r="F207" t="s">
        <v>43</v>
      </c>
      <c r="G207" t="s">
        <v>106</v>
      </c>
      <c r="H207" t="s">
        <v>44</v>
      </c>
    </row>
    <row r="208" spans="1:8" ht="12.75">
      <c r="A208" t="s">
        <v>15</v>
      </c>
      <c r="B208" t="s">
        <v>2</v>
      </c>
      <c r="C208" t="s">
        <v>118</v>
      </c>
      <c r="D208" t="s">
        <v>120</v>
      </c>
      <c r="E208" t="s">
        <v>120</v>
      </c>
      <c r="F208" t="s">
        <v>120</v>
      </c>
      <c r="G208" t="s">
        <v>120</v>
      </c>
      <c r="H208" t="s">
        <v>120</v>
      </c>
    </row>
    <row r="209" spans="1:7" ht="12.75">
      <c r="A209">
        <v>1983</v>
      </c>
      <c r="B209" t="s">
        <v>3</v>
      </c>
      <c r="C209">
        <v>71</v>
      </c>
      <c r="G209">
        <v>2</v>
      </c>
    </row>
    <row r="210" spans="1:8" ht="12.75">
      <c r="A210">
        <v>1984</v>
      </c>
      <c r="B210" t="s">
        <v>3</v>
      </c>
      <c r="C210">
        <v>175</v>
      </c>
      <c r="D210">
        <v>6</v>
      </c>
      <c r="E210">
        <v>1</v>
      </c>
      <c r="G210">
        <v>1</v>
      </c>
      <c r="H210">
        <v>2</v>
      </c>
    </row>
    <row r="211" spans="1:8" ht="12.75">
      <c r="A211">
        <v>1985</v>
      </c>
      <c r="B211" t="s">
        <v>3</v>
      </c>
      <c r="C211">
        <v>229</v>
      </c>
      <c r="D211">
        <v>6</v>
      </c>
      <c r="F211">
        <v>2</v>
      </c>
      <c r="G211">
        <v>5</v>
      </c>
      <c r="H211">
        <v>6</v>
      </c>
    </row>
    <row r="212" spans="1:8" ht="12.75">
      <c r="A212">
        <v>1986</v>
      </c>
      <c r="B212" t="s">
        <v>3</v>
      </c>
      <c r="C212">
        <v>264</v>
      </c>
      <c r="D212">
        <v>10</v>
      </c>
      <c r="E212">
        <v>3</v>
      </c>
      <c r="F212">
        <v>1</v>
      </c>
      <c r="G212">
        <v>7</v>
      </c>
      <c r="H212">
        <v>2</v>
      </c>
    </row>
    <row r="213" spans="1:7" ht="12.75">
      <c r="A213">
        <v>1987</v>
      </c>
      <c r="B213" t="s">
        <v>3</v>
      </c>
      <c r="C213">
        <v>261</v>
      </c>
      <c r="D213">
        <v>7</v>
      </c>
      <c r="E213">
        <v>2</v>
      </c>
      <c r="G213">
        <v>6</v>
      </c>
    </row>
    <row r="214" spans="1:8" ht="12.75">
      <c r="A214">
        <v>1988</v>
      </c>
      <c r="B214" t="s">
        <v>3</v>
      </c>
      <c r="C214">
        <v>359</v>
      </c>
      <c r="D214">
        <v>11</v>
      </c>
      <c r="E214">
        <v>3</v>
      </c>
      <c r="G214">
        <v>13</v>
      </c>
      <c r="H214">
        <v>1</v>
      </c>
    </row>
    <row r="215" spans="1:7" ht="12.75">
      <c r="A215">
        <v>1989</v>
      </c>
      <c r="B215" t="s">
        <v>3</v>
      </c>
      <c r="C215">
        <v>378</v>
      </c>
      <c r="D215">
        <v>17</v>
      </c>
      <c r="E215">
        <v>3</v>
      </c>
      <c r="F215">
        <v>2</v>
      </c>
      <c r="G215">
        <v>24</v>
      </c>
    </row>
    <row r="216" spans="1:8" ht="12.75">
      <c r="A216">
        <v>1990</v>
      </c>
      <c r="B216" t="s">
        <v>3</v>
      </c>
      <c r="C216">
        <v>475</v>
      </c>
      <c r="D216">
        <v>26</v>
      </c>
      <c r="F216">
        <v>1</v>
      </c>
      <c r="G216">
        <v>41</v>
      </c>
      <c r="H216">
        <v>2</v>
      </c>
    </row>
    <row r="217" spans="1:8" ht="12.75">
      <c r="A217">
        <v>1991</v>
      </c>
      <c r="B217" t="s">
        <v>3</v>
      </c>
      <c r="C217">
        <v>575</v>
      </c>
      <c r="D217">
        <v>16</v>
      </c>
      <c r="E217">
        <v>4</v>
      </c>
      <c r="F217">
        <v>3</v>
      </c>
      <c r="G217">
        <v>59</v>
      </c>
      <c r="H217">
        <v>4</v>
      </c>
    </row>
    <row r="218" spans="1:8" ht="12.75">
      <c r="A218">
        <v>1992</v>
      </c>
      <c r="B218" t="s">
        <v>3</v>
      </c>
      <c r="C218">
        <v>563</v>
      </c>
      <c r="D218">
        <v>11</v>
      </c>
      <c r="F218">
        <v>6</v>
      </c>
      <c r="G218">
        <v>86</v>
      </c>
      <c r="H218">
        <v>5</v>
      </c>
    </row>
    <row r="219" spans="1:8" ht="12.75">
      <c r="A219">
        <v>1993</v>
      </c>
      <c r="B219" t="s">
        <v>3</v>
      </c>
      <c r="C219">
        <v>585</v>
      </c>
      <c r="D219">
        <v>28</v>
      </c>
      <c r="F219">
        <v>2</v>
      </c>
      <c r="G219">
        <v>80</v>
      </c>
      <c r="H219">
        <v>1</v>
      </c>
    </row>
    <row r="220" spans="1:8" ht="12.75">
      <c r="A220">
        <v>1994</v>
      </c>
      <c r="B220" t="s">
        <v>3</v>
      </c>
      <c r="C220">
        <v>679</v>
      </c>
      <c r="D220">
        <v>28</v>
      </c>
      <c r="E220">
        <v>4</v>
      </c>
      <c r="F220">
        <v>3</v>
      </c>
      <c r="G220">
        <v>50</v>
      </c>
      <c r="H220">
        <v>1</v>
      </c>
    </row>
    <row r="221" spans="1:8" ht="12.75">
      <c r="A221">
        <v>1995</v>
      </c>
      <c r="B221" t="s">
        <v>3</v>
      </c>
      <c r="C221">
        <v>579</v>
      </c>
      <c r="D221">
        <v>26</v>
      </c>
      <c r="E221">
        <v>1</v>
      </c>
      <c r="F221">
        <v>4</v>
      </c>
      <c r="G221">
        <v>52</v>
      </c>
      <c r="H221">
        <v>1</v>
      </c>
    </row>
    <row r="222" spans="1:7" ht="12.75">
      <c r="A222">
        <v>1996</v>
      </c>
      <c r="B222" t="s">
        <v>3</v>
      </c>
      <c r="C222">
        <v>507</v>
      </c>
      <c r="D222">
        <v>17</v>
      </c>
      <c r="F222">
        <v>3</v>
      </c>
      <c r="G222">
        <v>38</v>
      </c>
    </row>
    <row r="223" spans="1:8" ht="12.75">
      <c r="A223">
        <v>1997</v>
      </c>
      <c r="B223" t="s">
        <v>3</v>
      </c>
      <c r="C223">
        <v>546</v>
      </c>
      <c r="D223">
        <v>30</v>
      </c>
      <c r="E223">
        <v>2</v>
      </c>
      <c r="F223">
        <v>10</v>
      </c>
      <c r="G223">
        <v>38</v>
      </c>
      <c r="H223">
        <v>2</v>
      </c>
    </row>
    <row r="224" spans="1:8" ht="12.75">
      <c r="A224">
        <v>1998</v>
      </c>
      <c r="B224" t="s">
        <v>3</v>
      </c>
      <c r="C224">
        <v>522</v>
      </c>
      <c r="D224">
        <v>36</v>
      </c>
      <c r="E224">
        <v>2</v>
      </c>
      <c r="F224">
        <v>1</v>
      </c>
      <c r="G224">
        <v>47</v>
      </c>
      <c r="H224">
        <v>1</v>
      </c>
    </row>
    <row r="225" spans="1:8" ht="12.75">
      <c r="A225">
        <v>1999</v>
      </c>
      <c r="B225" t="s">
        <v>3</v>
      </c>
      <c r="C225">
        <v>601</v>
      </c>
      <c r="D225">
        <v>37</v>
      </c>
      <c r="E225">
        <v>1</v>
      </c>
      <c r="F225">
        <v>4</v>
      </c>
      <c r="G225">
        <v>47</v>
      </c>
      <c r="H225">
        <v>2</v>
      </c>
    </row>
    <row r="226" spans="1:8" ht="12.75">
      <c r="A226" t="s">
        <v>15</v>
      </c>
      <c r="B226" t="s">
        <v>4</v>
      </c>
      <c r="C226" t="s">
        <v>118</v>
      </c>
      <c r="D226" t="s">
        <v>120</v>
      </c>
      <c r="E226" t="s">
        <v>120</v>
      </c>
      <c r="F226" t="s">
        <v>120</v>
      </c>
      <c r="G226" t="s">
        <v>120</v>
      </c>
      <c r="H226" t="s">
        <v>120</v>
      </c>
    </row>
    <row r="227" spans="1:7" ht="12.75">
      <c r="A227" t="s">
        <v>16</v>
      </c>
      <c r="B227" t="s">
        <v>17</v>
      </c>
      <c r="C227" t="s">
        <v>18</v>
      </c>
      <c r="D227" t="s">
        <v>19</v>
      </c>
      <c r="E227" t="s">
        <v>19</v>
      </c>
      <c r="F227" t="s">
        <v>19</v>
      </c>
      <c r="G227" t="s">
        <v>20</v>
      </c>
    </row>
    <row r="228" spans="1:7" ht="12.75">
      <c r="A228" t="s">
        <v>16</v>
      </c>
      <c r="B228" t="s">
        <v>17</v>
      </c>
      <c r="C228" t="s">
        <v>18</v>
      </c>
      <c r="D228" t="s">
        <v>19</v>
      </c>
      <c r="E228" t="s">
        <v>19</v>
      </c>
      <c r="F228" t="s">
        <v>19</v>
      </c>
      <c r="G228" t="s">
        <v>20</v>
      </c>
    </row>
    <row r="229" spans="1:8" ht="12.75">
      <c r="A229" t="s">
        <v>21</v>
      </c>
      <c r="B229" t="s">
        <v>22</v>
      </c>
      <c r="C229" t="s">
        <v>35</v>
      </c>
      <c r="D229" t="s">
        <v>36</v>
      </c>
      <c r="E229" t="s">
        <v>45</v>
      </c>
      <c r="F229" t="s">
        <v>46</v>
      </c>
      <c r="G229" t="s">
        <v>47</v>
      </c>
      <c r="H229" t="s">
        <v>48</v>
      </c>
    </row>
    <row r="230" spans="1:3" ht="12.75">
      <c r="A230" t="s">
        <v>49</v>
      </c>
      <c r="B230" t="s">
        <v>50</v>
      </c>
      <c r="C230" t="s">
        <v>51</v>
      </c>
    </row>
    <row r="232" spans="1:8" ht="12.75">
      <c r="A232" t="s">
        <v>15</v>
      </c>
      <c r="B232" t="s">
        <v>4</v>
      </c>
      <c r="C232" t="s">
        <v>118</v>
      </c>
      <c r="D232" t="s">
        <v>120</v>
      </c>
      <c r="E232" t="s">
        <v>120</v>
      </c>
      <c r="F232" t="s">
        <v>120</v>
      </c>
      <c r="G232" t="s">
        <v>120</v>
      </c>
      <c r="H232" t="s">
        <v>120</v>
      </c>
    </row>
    <row r="233" spans="2:6" ht="12.75">
      <c r="B233" t="s">
        <v>3</v>
      </c>
      <c r="E233" t="s">
        <v>124</v>
      </c>
      <c r="F233" t="s">
        <v>41</v>
      </c>
    </row>
    <row r="234" spans="1:8" ht="12.75">
      <c r="A234" t="s">
        <v>105</v>
      </c>
      <c r="B234" t="s">
        <v>3</v>
      </c>
      <c r="C234" t="s">
        <v>91</v>
      </c>
      <c r="D234" t="s">
        <v>92</v>
      </c>
      <c r="E234" t="s">
        <v>42</v>
      </c>
      <c r="F234" t="s">
        <v>43</v>
      </c>
      <c r="G234" t="s">
        <v>106</v>
      </c>
      <c r="H234" t="s">
        <v>44</v>
      </c>
    </row>
    <row r="235" spans="1:8" ht="12.75">
      <c r="A235" t="s">
        <v>15</v>
      </c>
      <c r="B235" t="s">
        <v>2</v>
      </c>
      <c r="C235" t="s">
        <v>118</v>
      </c>
      <c r="D235" t="s">
        <v>120</v>
      </c>
      <c r="E235" t="s">
        <v>120</v>
      </c>
      <c r="F235" t="s">
        <v>120</v>
      </c>
      <c r="G235" t="s">
        <v>120</v>
      </c>
      <c r="H235" t="s">
        <v>120</v>
      </c>
    </row>
    <row r="236" spans="1:3" ht="12.75">
      <c r="A236">
        <v>1983</v>
      </c>
      <c r="B236" t="s">
        <v>3</v>
      </c>
      <c r="C236">
        <v>8</v>
      </c>
    </row>
    <row r="237" spans="1:7" ht="12.75">
      <c r="A237">
        <v>1984</v>
      </c>
      <c r="B237" t="s">
        <v>3</v>
      </c>
      <c r="C237">
        <v>33</v>
      </c>
      <c r="E237">
        <v>1</v>
      </c>
      <c r="G237">
        <v>1</v>
      </c>
    </row>
    <row r="238" spans="1:7" ht="12.75">
      <c r="A238">
        <v>1985</v>
      </c>
      <c r="B238" t="s">
        <v>3</v>
      </c>
      <c r="C238">
        <v>67</v>
      </c>
      <c r="D238">
        <v>2</v>
      </c>
      <c r="G238">
        <v>1</v>
      </c>
    </row>
    <row r="239" spans="1:7" ht="12.75">
      <c r="A239">
        <v>1986</v>
      </c>
      <c r="B239" t="s">
        <v>3</v>
      </c>
      <c r="C239">
        <v>73</v>
      </c>
      <c r="D239">
        <v>1</v>
      </c>
      <c r="E239">
        <v>2</v>
      </c>
      <c r="G239">
        <v>2</v>
      </c>
    </row>
    <row r="240" spans="1:7" ht="12.75">
      <c r="A240">
        <v>1987</v>
      </c>
      <c r="B240" t="s">
        <v>3</v>
      </c>
      <c r="C240">
        <v>111</v>
      </c>
      <c r="D240">
        <v>1</v>
      </c>
      <c r="E240">
        <v>1</v>
      </c>
      <c r="F240">
        <v>1</v>
      </c>
      <c r="G240">
        <v>2</v>
      </c>
    </row>
    <row r="241" spans="1:4" ht="12.75">
      <c r="A241">
        <v>1988</v>
      </c>
      <c r="B241" t="s">
        <v>3</v>
      </c>
      <c r="C241">
        <v>91</v>
      </c>
      <c r="D241">
        <v>2</v>
      </c>
    </row>
    <row r="242" spans="1:7" ht="12.75">
      <c r="A242">
        <v>1989</v>
      </c>
      <c r="B242" t="s">
        <v>3</v>
      </c>
      <c r="C242">
        <v>127</v>
      </c>
      <c r="D242">
        <v>6</v>
      </c>
      <c r="E242">
        <v>2</v>
      </c>
      <c r="G242">
        <v>3</v>
      </c>
    </row>
    <row r="243" spans="1:7" ht="12.75">
      <c r="A243">
        <v>1990</v>
      </c>
      <c r="B243" t="s">
        <v>3</v>
      </c>
      <c r="C243">
        <v>126</v>
      </c>
      <c r="D243">
        <v>4</v>
      </c>
      <c r="G243">
        <v>2</v>
      </c>
    </row>
    <row r="244" spans="1:7" ht="12.75">
      <c r="A244">
        <v>1991</v>
      </c>
      <c r="B244" t="s">
        <v>3</v>
      </c>
      <c r="C244">
        <v>130</v>
      </c>
      <c r="D244">
        <v>8</v>
      </c>
      <c r="G244">
        <v>4</v>
      </c>
    </row>
    <row r="245" spans="1:7" ht="12.75">
      <c r="A245">
        <v>1992</v>
      </c>
      <c r="B245" t="s">
        <v>3</v>
      </c>
      <c r="C245">
        <v>174</v>
      </c>
      <c r="D245">
        <v>4</v>
      </c>
      <c r="G245">
        <v>8</v>
      </c>
    </row>
    <row r="246" spans="1:7" ht="12.75">
      <c r="A246">
        <v>1993</v>
      </c>
      <c r="B246" t="s">
        <v>3</v>
      </c>
      <c r="C246">
        <v>207</v>
      </c>
      <c r="D246">
        <v>5</v>
      </c>
      <c r="F246">
        <v>1</v>
      </c>
      <c r="G246">
        <v>20</v>
      </c>
    </row>
    <row r="247" spans="1:7" ht="12.75">
      <c r="A247">
        <v>1994</v>
      </c>
      <c r="B247" t="s">
        <v>3</v>
      </c>
      <c r="C247">
        <v>233</v>
      </c>
      <c r="D247">
        <v>11</v>
      </c>
      <c r="F247">
        <v>2</v>
      </c>
      <c r="G247">
        <v>20</v>
      </c>
    </row>
    <row r="248" spans="1:7" ht="12.75">
      <c r="A248">
        <v>1995</v>
      </c>
      <c r="B248" t="s">
        <v>3</v>
      </c>
      <c r="C248">
        <v>275</v>
      </c>
      <c r="D248">
        <v>14</v>
      </c>
      <c r="F248">
        <v>1</v>
      </c>
      <c r="G248">
        <v>21</v>
      </c>
    </row>
    <row r="249" spans="1:8" ht="12.75">
      <c r="A249">
        <v>1996</v>
      </c>
      <c r="B249" t="s">
        <v>3</v>
      </c>
      <c r="C249">
        <v>277</v>
      </c>
      <c r="D249">
        <v>19</v>
      </c>
      <c r="E249">
        <v>1</v>
      </c>
      <c r="F249">
        <v>4</v>
      </c>
      <c r="G249">
        <v>16</v>
      </c>
      <c r="H249">
        <v>2</v>
      </c>
    </row>
    <row r="250" spans="1:7" ht="12.75">
      <c r="A250">
        <v>1997</v>
      </c>
      <c r="B250" t="s">
        <v>3</v>
      </c>
      <c r="C250">
        <v>357</v>
      </c>
      <c r="D250">
        <v>26</v>
      </c>
      <c r="F250">
        <v>2</v>
      </c>
      <c r="G250">
        <v>22</v>
      </c>
    </row>
    <row r="251" spans="1:7" ht="12.75">
      <c r="A251">
        <v>1998</v>
      </c>
      <c r="B251" t="s">
        <v>3</v>
      </c>
      <c r="C251">
        <v>330</v>
      </c>
      <c r="D251">
        <v>17</v>
      </c>
      <c r="E251">
        <v>3</v>
      </c>
      <c r="F251">
        <v>2</v>
      </c>
      <c r="G251">
        <v>21</v>
      </c>
    </row>
    <row r="252" spans="1:8" ht="12.75">
      <c r="A252">
        <v>1999</v>
      </c>
      <c r="B252" t="s">
        <v>3</v>
      </c>
      <c r="C252">
        <v>334</v>
      </c>
      <c r="D252">
        <v>19</v>
      </c>
      <c r="E252">
        <v>1</v>
      </c>
      <c r="F252">
        <v>1</v>
      </c>
      <c r="G252">
        <v>18</v>
      </c>
      <c r="H252">
        <v>1</v>
      </c>
    </row>
    <row r="253" ht="12.75">
      <c r="A253" t="s">
        <v>125</v>
      </c>
    </row>
    <row r="254" ht="12.75">
      <c r="A254" t="s">
        <v>126</v>
      </c>
    </row>
    <row r="255" ht="12.75">
      <c r="A255" t="s">
        <v>126</v>
      </c>
    </row>
    <row r="256" ht="12.75">
      <c r="A256" t="s">
        <v>143</v>
      </c>
    </row>
    <row r="258" ht="12.75">
      <c r="A258" t="s">
        <v>144</v>
      </c>
    </row>
    <row r="259" ht="12.75">
      <c r="A259" t="s">
        <v>145</v>
      </c>
    </row>
    <row r="260" ht="12.75">
      <c r="A260" t="s">
        <v>146</v>
      </c>
    </row>
    <row r="261" ht="12.75">
      <c r="A261" t="s">
        <v>147</v>
      </c>
    </row>
    <row r="262" spans="1:5" ht="12.75">
      <c r="A262">
        <v>1983</v>
      </c>
      <c r="B262" t="s">
        <v>3</v>
      </c>
      <c r="E262">
        <v>1</v>
      </c>
    </row>
    <row r="263" spans="1:5" ht="12.75">
      <c r="A263">
        <v>1985</v>
      </c>
      <c r="B263" t="s">
        <v>3</v>
      </c>
      <c r="C263">
        <v>15</v>
      </c>
      <c r="D263">
        <v>1</v>
      </c>
      <c r="E263">
        <v>1</v>
      </c>
    </row>
    <row r="264" spans="1:3" ht="12.75">
      <c r="A264">
        <v>1986</v>
      </c>
      <c r="B264" t="s">
        <v>3</v>
      </c>
      <c r="C264">
        <v>3</v>
      </c>
    </row>
    <row r="265" spans="1:4" ht="12.75">
      <c r="A265">
        <v>1987</v>
      </c>
      <c r="B265" t="s">
        <v>3</v>
      </c>
      <c r="D265">
        <v>1</v>
      </c>
    </row>
    <row r="266" spans="1:6" ht="12.75">
      <c r="A266">
        <v>1991</v>
      </c>
      <c r="B266" t="s">
        <v>3</v>
      </c>
      <c r="F266">
        <v>1</v>
      </c>
    </row>
    <row r="267" spans="1:3" ht="12.75">
      <c r="A267">
        <v>1992</v>
      </c>
      <c r="B267" t="s">
        <v>3</v>
      </c>
      <c r="C267">
        <v>1</v>
      </c>
    </row>
    <row r="268" ht="12.75">
      <c r="A268" t="s">
        <v>144</v>
      </c>
    </row>
    <row r="269" ht="12.75">
      <c r="A269" t="s">
        <v>126</v>
      </c>
    </row>
    <row r="270" ht="12.75">
      <c r="A270" t="s">
        <v>126</v>
      </c>
    </row>
    <row r="271" ht="12.75">
      <c r="A271" t="s">
        <v>148</v>
      </c>
    </row>
    <row r="273" ht="12.75">
      <c r="A273" t="s">
        <v>125</v>
      </c>
    </row>
    <row r="274" ht="12.75">
      <c r="A274" t="s">
        <v>149</v>
      </c>
    </row>
    <row r="275" ht="12.75">
      <c r="A275" t="s">
        <v>150</v>
      </c>
    </row>
    <row r="276" ht="12.75">
      <c r="A276" t="s">
        <v>151</v>
      </c>
    </row>
    <row r="277" spans="1:7" ht="12.75">
      <c r="A277">
        <v>1983</v>
      </c>
      <c r="B277" t="s">
        <v>3</v>
      </c>
      <c r="C277">
        <v>939719</v>
      </c>
      <c r="D277">
        <v>4738</v>
      </c>
      <c r="E277">
        <v>1588</v>
      </c>
      <c r="F277">
        <v>5031</v>
      </c>
      <c r="G277">
        <v>7047</v>
      </c>
    </row>
    <row r="278" spans="1:7" ht="12.75">
      <c r="A278">
        <v>1984</v>
      </c>
      <c r="B278" t="s">
        <v>3</v>
      </c>
      <c r="C278">
        <v>957036</v>
      </c>
      <c r="D278">
        <v>5018</v>
      </c>
      <c r="E278">
        <v>1663</v>
      </c>
      <c r="F278">
        <v>5567</v>
      </c>
      <c r="G278">
        <v>7579</v>
      </c>
    </row>
    <row r="279" spans="1:7" ht="12.75">
      <c r="A279">
        <v>1985</v>
      </c>
      <c r="B279" t="s">
        <v>3</v>
      </c>
      <c r="C279">
        <v>975405</v>
      </c>
      <c r="D279">
        <v>5334</v>
      </c>
      <c r="E279">
        <v>1748</v>
      </c>
      <c r="F279">
        <v>6149</v>
      </c>
      <c r="G279">
        <v>8121</v>
      </c>
    </row>
    <row r="280" spans="1:7" ht="12.75">
      <c r="A280">
        <v>1986</v>
      </c>
      <c r="B280" t="s">
        <v>3</v>
      </c>
      <c r="C280">
        <v>1002029</v>
      </c>
      <c r="D280">
        <v>5648</v>
      </c>
      <c r="E280">
        <v>1824</v>
      </c>
      <c r="F280">
        <v>6791</v>
      </c>
      <c r="G280">
        <v>8764</v>
      </c>
    </row>
    <row r="281" spans="1:7" ht="12.75">
      <c r="A281">
        <v>1987</v>
      </c>
      <c r="B281" t="s">
        <v>3</v>
      </c>
      <c r="C281">
        <v>1029502</v>
      </c>
      <c r="D281">
        <v>5981</v>
      </c>
      <c r="E281">
        <v>1901</v>
      </c>
      <c r="F281">
        <v>7436</v>
      </c>
      <c r="G281">
        <v>9463</v>
      </c>
    </row>
    <row r="282" spans="1:7" ht="12.75">
      <c r="A282">
        <v>1988</v>
      </c>
      <c r="B282" t="s">
        <v>3</v>
      </c>
      <c r="C282">
        <v>1056018</v>
      </c>
      <c r="D282">
        <v>6282</v>
      </c>
      <c r="E282">
        <v>1969</v>
      </c>
      <c r="F282">
        <v>8094</v>
      </c>
      <c r="G282">
        <v>10213</v>
      </c>
    </row>
    <row r="283" spans="1:7" ht="12.75">
      <c r="A283">
        <v>1989</v>
      </c>
      <c r="B283" t="s">
        <v>3</v>
      </c>
      <c r="C283">
        <v>1076205</v>
      </c>
      <c r="D283">
        <v>6599</v>
      </c>
      <c r="E283">
        <v>2031</v>
      </c>
      <c r="F283">
        <v>8776</v>
      </c>
      <c r="G283">
        <v>10913</v>
      </c>
    </row>
    <row r="284" spans="1:7" ht="12.75">
      <c r="A284">
        <v>1990</v>
      </c>
      <c r="B284" t="s">
        <v>3</v>
      </c>
      <c r="C284">
        <v>1082272</v>
      </c>
      <c r="D284">
        <v>6783</v>
      </c>
      <c r="E284">
        <v>2050</v>
      </c>
      <c r="F284">
        <v>9321</v>
      </c>
      <c r="G284">
        <v>11405</v>
      </c>
    </row>
    <row r="285" spans="1:7" ht="12.75">
      <c r="A285">
        <v>1991</v>
      </c>
      <c r="B285" t="s">
        <v>3</v>
      </c>
      <c r="C285">
        <v>1077996</v>
      </c>
      <c r="D285">
        <v>6061</v>
      </c>
      <c r="E285">
        <v>1996</v>
      </c>
      <c r="F285">
        <v>9467</v>
      </c>
      <c r="G285">
        <v>11535</v>
      </c>
    </row>
    <row r="286" spans="1:7" ht="12.75">
      <c r="A286">
        <v>1992</v>
      </c>
      <c r="B286" t="s">
        <v>3</v>
      </c>
      <c r="C286">
        <v>1082659</v>
      </c>
      <c r="D286">
        <v>6137</v>
      </c>
      <c r="E286">
        <v>1999</v>
      </c>
      <c r="F286">
        <v>9955</v>
      </c>
      <c r="G286">
        <v>12016</v>
      </c>
    </row>
    <row r="287" spans="1:7" ht="12.75">
      <c r="A287">
        <v>1993</v>
      </c>
      <c r="B287" s="2" t="s">
        <v>3</v>
      </c>
      <c r="C287" s="2">
        <v>1090195</v>
      </c>
      <c r="D287">
        <v>6167</v>
      </c>
      <c r="E287" s="2">
        <v>1947</v>
      </c>
      <c r="F287" s="2">
        <v>10593</v>
      </c>
      <c r="G287">
        <v>13289</v>
      </c>
    </row>
    <row r="288" spans="1:7" ht="12.75">
      <c r="A288">
        <v>1994</v>
      </c>
      <c r="B288" t="s">
        <v>3</v>
      </c>
      <c r="C288">
        <v>1099649</v>
      </c>
      <c r="D288">
        <v>6543</v>
      </c>
      <c r="E288">
        <v>1964</v>
      </c>
      <c r="F288">
        <v>10618</v>
      </c>
      <c r="G288">
        <v>14280</v>
      </c>
    </row>
    <row r="289" spans="1:7" ht="12.75">
      <c r="A289">
        <v>1995</v>
      </c>
      <c r="B289" t="s">
        <v>3</v>
      </c>
      <c r="C289">
        <v>1110546</v>
      </c>
      <c r="D289">
        <v>6665</v>
      </c>
      <c r="E289">
        <v>2040</v>
      </c>
      <c r="F289">
        <v>11527</v>
      </c>
      <c r="G289">
        <v>14826</v>
      </c>
    </row>
    <row r="290" spans="1:7" ht="12.75">
      <c r="A290">
        <v>1996</v>
      </c>
      <c r="B290" t="s">
        <v>3</v>
      </c>
      <c r="C290">
        <v>1123245</v>
      </c>
      <c r="D290">
        <v>7068</v>
      </c>
      <c r="E290">
        <v>2137</v>
      </c>
      <c r="F290">
        <v>12506</v>
      </c>
      <c r="G290">
        <v>15812</v>
      </c>
    </row>
    <row r="291" spans="1:7" ht="12.75">
      <c r="A291">
        <v>1997</v>
      </c>
      <c r="B291" t="s">
        <v>3</v>
      </c>
      <c r="C291">
        <v>1133915</v>
      </c>
      <c r="D291">
        <v>7233</v>
      </c>
      <c r="E291">
        <v>2123</v>
      </c>
      <c r="F291">
        <v>13074</v>
      </c>
      <c r="G291">
        <v>16894</v>
      </c>
    </row>
    <row r="292" spans="1:7" ht="12.75">
      <c r="A292">
        <v>1998</v>
      </c>
      <c r="B292" t="s">
        <v>3</v>
      </c>
      <c r="C292">
        <v>1144611</v>
      </c>
      <c r="D292">
        <v>7256</v>
      </c>
      <c r="E292">
        <v>2282</v>
      </c>
      <c r="F292">
        <v>13745</v>
      </c>
      <c r="G292">
        <v>17929</v>
      </c>
    </row>
    <row r="293" spans="1:7" ht="12.75">
      <c r="A293">
        <v>1999</v>
      </c>
      <c r="B293" t="s">
        <v>3</v>
      </c>
      <c r="C293">
        <v>1156781</v>
      </c>
      <c r="D293">
        <v>7708</v>
      </c>
      <c r="E293">
        <v>2429</v>
      </c>
      <c r="F293">
        <v>14664</v>
      </c>
      <c r="G293">
        <v>19552</v>
      </c>
    </row>
    <row r="294" ht="12.75">
      <c r="A294" t="s">
        <v>125</v>
      </c>
    </row>
    <row r="295" ht="12.75">
      <c r="A295" t="s">
        <v>126</v>
      </c>
    </row>
    <row r="296" ht="12.75">
      <c r="A296" t="s">
        <v>126</v>
      </c>
    </row>
    <row r="297" ht="12.75">
      <c r="A297" t="s">
        <v>152</v>
      </c>
    </row>
    <row r="299" ht="12.75">
      <c r="A299" t="s">
        <v>153</v>
      </c>
    </row>
    <row r="300" ht="12.75">
      <c r="A300" t="s">
        <v>154</v>
      </c>
    </row>
    <row r="301" ht="12.75">
      <c r="A301" t="s">
        <v>155</v>
      </c>
    </row>
    <row r="302" ht="12.75">
      <c r="A302" t="s">
        <v>156</v>
      </c>
    </row>
    <row r="303" spans="1:5" ht="12.75">
      <c r="A303">
        <v>1983</v>
      </c>
      <c r="B303" t="s">
        <v>3</v>
      </c>
      <c r="C303">
        <v>16</v>
      </c>
      <c r="E303">
        <v>16</v>
      </c>
    </row>
    <row r="304" spans="1:5" ht="12.75">
      <c r="A304">
        <v>1984</v>
      </c>
      <c r="B304" t="s">
        <v>3</v>
      </c>
      <c r="C304">
        <v>59</v>
      </c>
      <c r="D304">
        <v>3</v>
      </c>
      <c r="E304">
        <v>62</v>
      </c>
    </row>
    <row r="305" spans="1:5" ht="12.75">
      <c r="A305">
        <v>1985</v>
      </c>
      <c r="B305" t="s">
        <v>3</v>
      </c>
      <c r="C305">
        <v>70</v>
      </c>
      <c r="D305">
        <v>2</v>
      </c>
      <c r="E305">
        <v>72</v>
      </c>
    </row>
    <row r="306" spans="1:5" ht="12.75">
      <c r="A306">
        <v>1986</v>
      </c>
      <c r="B306" t="s">
        <v>3</v>
      </c>
      <c r="C306">
        <v>104</v>
      </c>
      <c r="D306">
        <v>2</v>
      </c>
      <c r="E306">
        <v>106</v>
      </c>
    </row>
    <row r="307" spans="1:5" ht="12.75">
      <c r="A307">
        <v>1987</v>
      </c>
      <c r="B307" t="s">
        <v>3</v>
      </c>
      <c r="C307">
        <v>85</v>
      </c>
      <c r="D307">
        <v>3</v>
      </c>
      <c r="E307">
        <v>88</v>
      </c>
    </row>
    <row r="308" spans="1:5" ht="12.75">
      <c r="A308">
        <v>1988</v>
      </c>
      <c r="B308" t="s">
        <v>3</v>
      </c>
      <c r="C308" s="2">
        <v>108</v>
      </c>
      <c r="D308">
        <v>2</v>
      </c>
      <c r="E308">
        <v>110</v>
      </c>
    </row>
    <row r="309" spans="1:5" ht="12.75">
      <c r="A309">
        <v>1989</v>
      </c>
      <c r="B309" t="s">
        <v>3</v>
      </c>
      <c r="C309">
        <v>107</v>
      </c>
      <c r="D309">
        <v>3</v>
      </c>
      <c r="E309">
        <v>110</v>
      </c>
    </row>
    <row r="310" spans="1:5" ht="12.75">
      <c r="A310">
        <v>1990</v>
      </c>
      <c r="B310" t="s">
        <v>3</v>
      </c>
      <c r="C310">
        <v>123</v>
      </c>
      <c r="D310">
        <v>5</v>
      </c>
      <c r="E310">
        <v>128</v>
      </c>
    </row>
    <row r="311" spans="1:5" ht="12.75">
      <c r="A311">
        <v>1991</v>
      </c>
      <c r="B311" t="s">
        <v>3</v>
      </c>
      <c r="C311">
        <v>139</v>
      </c>
      <c r="D311">
        <v>1</v>
      </c>
      <c r="E311">
        <v>140</v>
      </c>
    </row>
    <row r="312" spans="1:5" ht="12.75">
      <c r="A312">
        <v>1992</v>
      </c>
      <c r="B312" t="s">
        <v>3</v>
      </c>
      <c r="C312">
        <v>159</v>
      </c>
      <c r="D312">
        <v>2</v>
      </c>
      <c r="E312">
        <v>161</v>
      </c>
    </row>
    <row r="313" spans="1:5" ht="12.75">
      <c r="A313">
        <v>1993</v>
      </c>
      <c r="B313" t="s">
        <v>3</v>
      </c>
      <c r="C313">
        <v>183</v>
      </c>
      <c r="D313">
        <v>6</v>
      </c>
      <c r="E313">
        <v>189</v>
      </c>
    </row>
    <row r="314" spans="1:5" ht="12.75">
      <c r="A314">
        <v>1994</v>
      </c>
      <c r="B314" t="s">
        <v>3</v>
      </c>
      <c r="C314">
        <v>193</v>
      </c>
      <c r="D314">
        <v>5</v>
      </c>
      <c r="E314">
        <v>198</v>
      </c>
    </row>
    <row r="315" spans="1:5" ht="12.75">
      <c r="A315">
        <v>1995</v>
      </c>
      <c r="B315" t="s">
        <v>3</v>
      </c>
      <c r="C315">
        <v>152</v>
      </c>
      <c r="D315">
        <v>3</v>
      </c>
      <c r="E315">
        <v>155</v>
      </c>
    </row>
    <row r="316" spans="1:5" ht="12.75">
      <c r="A316">
        <v>1996</v>
      </c>
      <c r="B316" t="s">
        <v>3</v>
      </c>
      <c r="C316">
        <v>137</v>
      </c>
      <c r="D316">
        <v>3</v>
      </c>
      <c r="E316">
        <v>140</v>
      </c>
    </row>
    <row r="317" spans="1:5" ht="12.75">
      <c r="A317">
        <v>1997</v>
      </c>
      <c r="B317" t="s">
        <v>3</v>
      </c>
      <c r="C317">
        <v>173</v>
      </c>
      <c r="D317">
        <v>3</v>
      </c>
      <c r="E317">
        <v>176</v>
      </c>
    </row>
    <row r="318" spans="1:5" ht="12.75">
      <c r="A318">
        <v>1998</v>
      </c>
      <c r="B318" t="s">
        <v>3</v>
      </c>
      <c r="C318">
        <v>185</v>
      </c>
      <c r="D318">
        <v>17</v>
      </c>
      <c r="E318">
        <v>202</v>
      </c>
    </row>
    <row r="319" spans="1:5" ht="12.75">
      <c r="A319">
        <v>1999</v>
      </c>
      <c r="B319" t="s">
        <v>3</v>
      </c>
      <c r="C319">
        <v>148</v>
      </c>
      <c r="D319">
        <v>10</v>
      </c>
      <c r="E319">
        <v>158</v>
      </c>
    </row>
    <row r="320" spans="1:5" ht="12.75">
      <c r="A320" t="s">
        <v>1</v>
      </c>
      <c r="B320" t="s">
        <v>4</v>
      </c>
      <c r="C320" t="s">
        <v>117</v>
      </c>
      <c r="D320" t="s">
        <v>118</v>
      </c>
      <c r="E320" t="s">
        <v>118</v>
      </c>
    </row>
    <row r="321" spans="1:5" ht="12.75">
      <c r="A321" t="s">
        <v>52</v>
      </c>
      <c r="B321" t="s">
        <v>17</v>
      </c>
      <c r="C321" t="s">
        <v>53</v>
      </c>
      <c r="D321" t="s">
        <v>18</v>
      </c>
      <c r="E321" t="s">
        <v>54</v>
      </c>
    </row>
    <row r="322" spans="1:5" ht="12.75">
      <c r="A322" t="s">
        <v>52</v>
      </c>
      <c r="B322" t="s">
        <v>17</v>
      </c>
      <c r="C322" t="s">
        <v>53</v>
      </c>
      <c r="D322" t="s">
        <v>18</v>
      </c>
      <c r="E322" t="s">
        <v>54</v>
      </c>
    </row>
    <row r="323" spans="1:5" ht="12.75">
      <c r="A323" t="s">
        <v>55</v>
      </c>
      <c r="B323" t="s">
        <v>56</v>
      </c>
      <c r="C323" t="s">
        <v>57</v>
      </c>
      <c r="D323" t="s">
        <v>58</v>
      </c>
      <c r="E323" t="s">
        <v>59</v>
      </c>
    </row>
    <row r="325" spans="1:5" ht="12.75">
      <c r="A325" t="s">
        <v>1</v>
      </c>
      <c r="B325" t="s">
        <v>4</v>
      </c>
      <c r="C325" t="s">
        <v>117</v>
      </c>
      <c r="D325" t="s">
        <v>118</v>
      </c>
      <c r="E325" t="s">
        <v>118</v>
      </c>
    </row>
    <row r="326" spans="2:5" ht="12.75">
      <c r="B326" t="s">
        <v>3</v>
      </c>
      <c r="C326" t="s">
        <v>60</v>
      </c>
      <c r="D326" t="s">
        <v>61</v>
      </c>
      <c r="E326" t="s">
        <v>62</v>
      </c>
    </row>
    <row r="327" spans="1:5" ht="12.75">
      <c r="A327" t="s">
        <v>105</v>
      </c>
      <c r="B327" t="s">
        <v>3</v>
      </c>
      <c r="C327" t="s">
        <v>91</v>
      </c>
      <c r="D327" t="s">
        <v>92</v>
      </c>
      <c r="E327" t="s">
        <v>93</v>
      </c>
    </row>
    <row r="328" spans="1:5" ht="12.75">
      <c r="A328" t="s">
        <v>1</v>
      </c>
      <c r="B328" t="s">
        <v>2</v>
      </c>
      <c r="C328" t="s">
        <v>117</v>
      </c>
      <c r="D328" t="s">
        <v>118</v>
      </c>
      <c r="E328" t="s">
        <v>118</v>
      </c>
    </row>
    <row r="329" spans="1:5" ht="12.75">
      <c r="A329">
        <v>1983</v>
      </c>
      <c r="B329" t="s">
        <v>3</v>
      </c>
      <c r="C329">
        <v>25</v>
      </c>
      <c r="E329">
        <v>25</v>
      </c>
    </row>
    <row r="330" spans="1:5" ht="12.75">
      <c r="A330">
        <v>1984</v>
      </c>
      <c r="B330" t="s">
        <v>3</v>
      </c>
      <c r="C330">
        <v>65</v>
      </c>
      <c r="D330">
        <v>2</v>
      </c>
      <c r="E330">
        <v>67</v>
      </c>
    </row>
    <row r="331" spans="1:5" ht="12.75">
      <c r="A331">
        <v>1985</v>
      </c>
      <c r="B331" t="s">
        <v>3</v>
      </c>
      <c r="C331">
        <v>76</v>
      </c>
      <c r="D331">
        <v>2</v>
      </c>
      <c r="E331">
        <v>78</v>
      </c>
    </row>
    <row r="332" spans="1:5" ht="12.75">
      <c r="A332">
        <v>1986</v>
      </c>
      <c r="B332" t="s">
        <v>3</v>
      </c>
      <c r="C332">
        <v>75</v>
      </c>
      <c r="D332">
        <v>4</v>
      </c>
      <c r="E332">
        <v>79</v>
      </c>
    </row>
    <row r="333" spans="1:5" ht="12.75">
      <c r="A333">
        <v>1987</v>
      </c>
      <c r="B333" t="s">
        <v>3</v>
      </c>
      <c r="C333">
        <v>70</v>
      </c>
      <c r="D333">
        <v>3</v>
      </c>
      <c r="E333">
        <v>73</v>
      </c>
    </row>
    <row r="334" spans="1:5" ht="12.75">
      <c r="A334">
        <v>1988</v>
      </c>
      <c r="B334" t="s">
        <v>3</v>
      </c>
      <c r="C334">
        <v>106</v>
      </c>
      <c r="D334">
        <v>2</v>
      </c>
      <c r="E334">
        <v>108</v>
      </c>
    </row>
    <row r="335" spans="1:5" ht="12.75">
      <c r="A335">
        <v>1989</v>
      </c>
      <c r="B335" t="s">
        <v>3</v>
      </c>
      <c r="C335">
        <v>81</v>
      </c>
      <c r="D335">
        <v>2</v>
      </c>
      <c r="E335">
        <v>83</v>
      </c>
    </row>
    <row r="336" spans="1:5" ht="12.75">
      <c r="A336">
        <v>1990</v>
      </c>
      <c r="B336" t="s">
        <v>3</v>
      </c>
      <c r="C336">
        <v>131</v>
      </c>
      <c r="D336">
        <v>7</v>
      </c>
      <c r="E336">
        <v>138</v>
      </c>
    </row>
    <row r="337" spans="1:5" ht="12.75">
      <c r="A337">
        <v>1991</v>
      </c>
      <c r="B337" t="s">
        <v>3</v>
      </c>
      <c r="C337">
        <v>148</v>
      </c>
      <c r="D337">
        <v>1</v>
      </c>
      <c r="E337">
        <v>149</v>
      </c>
    </row>
    <row r="338" spans="1:5" ht="12.75">
      <c r="A338">
        <v>1992</v>
      </c>
      <c r="B338" t="s">
        <v>3</v>
      </c>
      <c r="C338">
        <v>139</v>
      </c>
      <c r="D338">
        <v>5</v>
      </c>
      <c r="E338">
        <v>144</v>
      </c>
    </row>
    <row r="339" spans="1:5" ht="12.75">
      <c r="A339">
        <v>1993</v>
      </c>
      <c r="B339" t="s">
        <v>3</v>
      </c>
      <c r="C339">
        <v>149</v>
      </c>
      <c r="D339">
        <v>5</v>
      </c>
      <c r="E339">
        <v>154</v>
      </c>
    </row>
    <row r="340" spans="1:5" ht="12.75">
      <c r="A340">
        <v>1994</v>
      </c>
      <c r="B340" t="s">
        <v>3</v>
      </c>
      <c r="C340">
        <v>159</v>
      </c>
      <c r="D340">
        <v>7</v>
      </c>
      <c r="E340">
        <v>166</v>
      </c>
    </row>
    <row r="341" spans="1:5" ht="12.75">
      <c r="A341">
        <v>1995</v>
      </c>
      <c r="B341" t="s">
        <v>3</v>
      </c>
      <c r="C341">
        <v>141</v>
      </c>
      <c r="D341">
        <v>11</v>
      </c>
      <c r="E341">
        <v>152</v>
      </c>
    </row>
    <row r="342" spans="1:5" ht="12.75">
      <c r="A342">
        <v>1996</v>
      </c>
      <c r="B342" t="s">
        <v>3</v>
      </c>
      <c r="C342">
        <v>118</v>
      </c>
      <c r="D342">
        <v>4</v>
      </c>
      <c r="E342">
        <v>122</v>
      </c>
    </row>
    <row r="343" spans="1:5" ht="12.75">
      <c r="A343">
        <v>1997</v>
      </c>
      <c r="B343" t="s">
        <v>3</v>
      </c>
      <c r="C343">
        <v>95</v>
      </c>
      <c r="D343">
        <v>7</v>
      </c>
      <c r="E343">
        <v>102</v>
      </c>
    </row>
    <row r="344" spans="1:5" ht="12.75">
      <c r="A344">
        <v>1998</v>
      </c>
      <c r="B344" t="s">
        <v>3</v>
      </c>
      <c r="C344">
        <v>89</v>
      </c>
      <c r="D344">
        <v>5</v>
      </c>
      <c r="E344">
        <v>94</v>
      </c>
    </row>
    <row r="345" spans="1:5" ht="12.75">
      <c r="A345">
        <v>1999</v>
      </c>
      <c r="B345" t="s">
        <v>3</v>
      </c>
      <c r="C345">
        <v>113</v>
      </c>
      <c r="D345">
        <v>4</v>
      </c>
      <c r="E345">
        <v>117</v>
      </c>
    </row>
    <row r="346" spans="1:5" ht="12.75">
      <c r="A346" t="s">
        <v>1</v>
      </c>
      <c r="B346" t="s">
        <v>4</v>
      </c>
      <c r="C346" t="s">
        <v>117</v>
      </c>
      <c r="D346" t="s">
        <v>118</v>
      </c>
      <c r="E346" t="s">
        <v>118</v>
      </c>
    </row>
    <row r="347" spans="1:5" ht="12.75">
      <c r="A347" t="s">
        <v>52</v>
      </c>
      <c r="B347" t="s">
        <v>17</v>
      </c>
      <c r="C347" t="s">
        <v>53</v>
      </c>
      <c r="D347" t="s">
        <v>18</v>
      </c>
      <c r="E347" t="s">
        <v>54</v>
      </c>
    </row>
    <row r="348" spans="1:5" ht="12.75">
      <c r="A348" t="s">
        <v>52</v>
      </c>
      <c r="B348" t="s">
        <v>17</v>
      </c>
      <c r="C348" t="s">
        <v>53</v>
      </c>
      <c r="D348" t="s">
        <v>18</v>
      </c>
      <c r="E348" t="s">
        <v>54</v>
      </c>
    </row>
    <row r="349" spans="1:5" ht="12.75">
      <c r="A349" t="s">
        <v>55</v>
      </c>
      <c r="B349" t="s">
        <v>56</v>
      </c>
      <c r="C349" t="s">
        <v>57</v>
      </c>
      <c r="D349" t="s">
        <v>58</v>
      </c>
      <c r="E349" t="s">
        <v>63</v>
      </c>
    </row>
    <row r="351" spans="1:5" ht="12.75">
      <c r="A351" t="s">
        <v>1</v>
      </c>
      <c r="B351" t="s">
        <v>4</v>
      </c>
      <c r="C351" t="s">
        <v>117</v>
      </c>
      <c r="D351" t="s">
        <v>118</v>
      </c>
      <c r="E351" t="s">
        <v>118</v>
      </c>
    </row>
    <row r="352" spans="2:5" ht="12.75">
      <c r="B352" t="s">
        <v>3</v>
      </c>
      <c r="C352" t="s">
        <v>60</v>
      </c>
      <c r="D352" t="s">
        <v>61</v>
      </c>
      <c r="E352" t="s">
        <v>62</v>
      </c>
    </row>
    <row r="353" spans="1:5" ht="12.75">
      <c r="A353" t="s">
        <v>105</v>
      </c>
      <c r="B353" t="s">
        <v>3</v>
      </c>
      <c r="C353" t="s">
        <v>91</v>
      </c>
      <c r="D353" t="s">
        <v>92</v>
      </c>
      <c r="E353" t="s">
        <v>93</v>
      </c>
    </row>
    <row r="354" spans="1:5" ht="12.75">
      <c r="A354" t="s">
        <v>1</v>
      </c>
      <c r="B354" t="s">
        <v>2</v>
      </c>
      <c r="C354" t="s">
        <v>117</v>
      </c>
      <c r="D354" t="s">
        <v>118</v>
      </c>
      <c r="E354" t="s">
        <v>118</v>
      </c>
    </row>
    <row r="355" spans="1:5" ht="12.75">
      <c r="A355">
        <v>1983</v>
      </c>
      <c r="B355" t="s">
        <v>3</v>
      </c>
      <c r="C355">
        <v>7</v>
      </c>
      <c r="E355">
        <v>7</v>
      </c>
    </row>
    <row r="356" spans="1:5" ht="12.75">
      <c r="A356">
        <v>1984</v>
      </c>
      <c r="B356" t="s">
        <v>3</v>
      </c>
      <c r="C356">
        <v>14</v>
      </c>
      <c r="E356">
        <v>14</v>
      </c>
    </row>
    <row r="357" spans="1:5" ht="12.75">
      <c r="A357">
        <v>1985</v>
      </c>
      <c r="B357" t="s">
        <v>3</v>
      </c>
      <c r="C357">
        <v>14</v>
      </c>
      <c r="D357">
        <v>1</v>
      </c>
      <c r="E357">
        <v>15</v>
      </c>
    </row>
    <row r="358" spans="1:5" ht="12.75">
      <c r="A358">
        <v>1986</v>
      </c>
      <c r="B358" t="s">
        <v>3</v>
      </c>
      <c r="C358">
        <v>12</v>
      </c>
      <c r="E358">
        <v>12</v>
      </c>
    </row>
    <row r="359" spans="1:5" ht="12.75">
      <c r="A359">
        <v>1987</v>
      </c>
      <c r="B359" t="s">
        <v>3</v>
      </c>
      <c r="C359">
        <v>21</v>
      </c>
      <c r="E359">
        <v>21</v>
      </c>
    </row>
    <row r="360" spans="1:5" ht="12.75">
      <c r="A360">
        <v>1988</v>
      </c>
      <c r="B360" t="s">
        <v>3</v>
      </c>
      <c r="C360">
        <v>22</v>
      </c>
      <c r="D360">
        <v>2</v>
      </c>
      <c r="E360">
        <v>24</v>
      </c>
    </row>
    <row r="361" spans="1:5" ht="12.75">
      <c r="A361">
        <v>1989</v>
      </c>
      <c r="B361" t="s">
        <v>3</v>
      </c>
      <c r="C361">
        <v>29</v>
      </c>
      <c r="E361">
        <v>29</v>
      </c>
    </row>
    <row r="362" spans="1:5" ht="12.75">
      <c r="A362">
        <v>1990</v>
      </c>
      <c r="B362" t="s">
        <v>3</v>
      </c>
      <c r="C362">
        <v>48</v>
      </c>
      <c r="D362">
        <v>3</v>
      </c>
      <c r="E362">
        <v>51</v>
      </c>
    </row>
    <row r="363" spans="1:5" ht="12.75">
      <c r="A363">
        <v>1991</v>
      </c>
      <c r="B363" t="s">
        <v>3</v>
      </c>
      <c r="C363">
        <v>87</v>
      </c>
      <c r="D363">
        <v>1</v>
      </c>
      <c r="E363">
        <v>88</v>
      </c>
    </row>
    <row r="364" spans="1:5" ht="12.75">
      <c r="A364">
        <v>1992</v>
      </c>
      <c r="B364" t="s">
        <v>3</v>
      </c>
      <c r="C364">
        <v>58</v>
      </c>
      <c r="D364">
        <v>1</v>
      </c>
      <c r="E364">
        <v>59</v>
      </c>
    </row>
    <row r="365" spans="1:5" ht="12.75">
      <c r="A365">
        <v>1993</v>
      </c>
      <c r="B365" t="s">
        <v>3</v>
      </c>
      <c r="C365">
        <v>51</v>
      </c>
      <c r="D365">
        <v>1</v>
      </c>
      <c r="E365">
        <v>52</v>
      </c>
    </row>
    <row r="366" spans="1:5" ht="12.75">
      <c r="A366">
        <v>1994</v>
      </c>
      <c r="B366" t="s">
        <v>3</v>
      </c>
      <c r="C366">
        <v>53</v>
      </c>
      <c r="D366">
        <v>3</v>
      </c>
      <c r="E366">
        <v>56</v>
      </c>
    </row>
    <row r="367" spans="1:5" ht="12.75">
      <c r="A367">
        <v>1995</v>
      </c>
      <c r="B367" t="s">
        <v>3</v>
      </c>
      <c r="C367">
        <v>54</v>
      </c>
      <c r="D367">
        <v>2</v>
      </c>
      <c r="E367">
        <v>56</v>
      </c>
    </row>
    <row r="368" spans="1:5" ht="12.75">
      <c r="A368">
        <v>1996</v>
      </c>
      <c r="B368" t="s">
        <v>3</v>
      </c>
      <c r="C368">
        <v>58</v>
      </c>
      <c r="E368">
        <v>58</v>
      </c>
    </row>
    <row r="369" spans="1:5" ht="12.75">
      <c r="A369">
        <v>1997</v>
      </c>
      <c r="B369" t="s">
        <v>3</v>
      </c>
      <c r="C369">
        <v>59</v>
      </c>
      <c r="D369">
        <v>3</v>
      </c>
      <c r="E369">
        <v>62</v>
      </c>
    </row>
    <row r="370" spans="1:5" ht="12.75">
      <c r="A370">
        <v>1998</v>
      </c>
      <c r="B370" t="s">
        <v>3</v>
      </c>
      <c r="C370">
        <v>56</v>
      </c>
      <c r="D370">
        <v>1</v>
      </c>
      <c r="E370">
        <v>57</v>
      </c>
    </row>
    <row r="371" spans="1:5" ht="12.75">
      <c r="A371">
        <v>1999</v>
      </c>
      <c r="B371" t="s">
        <v>3</v>
      </c>
      <c r="C371">
        <v>83</v>
      </c>
      <c r="D371">
        <v>3</v>
      </c>
      <c r="E371">
        <v>86</v>
      </c>
    </row>
    <row r="372" spans="1:5" ht="12.75">
      <c r="A372" t="s">
        <v>1</v>
      </c>
      <c r="B372" t="s">
        <v>4</v>
      </c>
      <c r="C372" t="s">
        <v>117</v>
      </c>
      <c r="D372" t="s">
        <v>118</v>
      </c>
      <c r="E372" t="s">
        <v>118</v>
      </c>
    </row>
    <row r="373" spans="1:5" ht="12.75">
      <c r="A373" t="s">
        <v>52</v>
      </c>
      <c r="B373" t="s">
        <v>17</v>
      </c>
      <c r="C373" t="s">
        <v>53</v>
      </c>
      <c r="D373" t="s">
        <v>18</v>
      </c>
      <c r="E373" t="s">
        <v>54</v>
      </c>
    </row>
    <row r="374" spans="1:5" ht="12.75">
      <c r="A374" t="s">
        <v>52</v>
      </c>
      <c r="B374" t="s">
        <v>17</v>
      </c>
      <c r="C374" t="s">
        <v>53</v>
      </c>
      <c r="D374" t="s">
        <v>18</v>
      </c>
      <c r="E374" t="s">
        <v>54</v>
      </c>
    </row>
    <row r="375" spans="1:5" ht="12.75">
      <c r="A375" t="s">
        <v>55</v>
      </c>
      <c r="B375" t="s">
        <v>56</v>
      </c>
      <c r="C375" t="s">
        <v>57</v>
      </c>
      <c r="D375" t="s">
        <v>58</v>
      </c>
      <c r="E375" t="s">
        <v>64</v>
      </c>
    </row>
    <row r="377" spans="1:5" ht="12.75">
      <c r="A377" t="s">
        <v>1</v>
      </c>
      <c r="B377" t="s">
        <v>4</v>
      </c>
      <c r="C377" t="s">
        <v>117</v>
      </c>
      <c r="D377" t="s">
        <v>118</v>
      </c>
      <c r="E377" t="s">
        <v>118</v>
      </c>
    </row>
    <row r="378" spans="2:5" ht="12.75">
      <c r="B378" t="s">
        <v>3</v>
      </c>
      <c r="C378" t="s">
        <v>60</v>
      </c>
      <c r="D378" t="s">
        <v>61</v>
      </c>
      <c r="E378" t="s">
        <v>62</v>
      </c>
    </row>
    <row r="379" spans="1:5" ht="12.75">
      <c r="A379" t="s">
        <v>105</v>
      </c>
      <c r="B379" t="s">
        <v>3</v>
      </c>
      <c r="C379" t="s">
        <v>91</v>
      </c>
      <c r="D379" t="s">
        <v>92</v>
      </c>
      <c r="E379" t="s">
        <v>93</v>
      </c>
    </row>
    <row r="380" spans="1:5" ht="12.75">
      <c r="A380" t="s">
        <v>1</v>
      </c>
      <c r="B380" t="s">
        <v>2</v>
      </c>
      <c r="C380" t="s">
        <v>117</v>
      </c>
      <c r="D380" t="s">
        <v>118</v>
      </c>
      <c r="E380" t="s">
        <v>118</v>
      </c>
    </row>
    <row r="381" spans="1:5" ht="12.75">
      <c r="A381">
        <v>1983</v>
      </c>
      <c r="B381" t="s">
        <v>3</v>
      </c>
      <c r="C381">
        <v>9</v>
      </c>
      <c r="E381">
        <v>9</v>
      </c>
    </row>
    <row r="382" spans="1:5" ht="12.75">
      <c r="A382">
        <v>1984</v>
      </c>
      <c r="B382" t="s">
        <v>3</v>
      </c>
      <c r="C382">
        <v>13</v>
      </c>
      <c r="D382">
        <v>1</v>
      </c>
      <c r="E382">
        <v>14</v>
      </c>
    </row>
    <row r="383" spans="1:5" ht="12.75">
      <c r="A383">
        <v>1985</v>
      </c>
      <c r="B383" t="s">
        <v>3</v>
      </c>
      <c r="C383">
        <v>29</v>
      </c>
      <c r="E383">
        <v>29</v>
      </c>
    </row>
    <row r="384" spans="1:5" ht="12.75">
      <c r="A384">
        <v>1986</v>
      </c>
      <c r="B384" t="s">
        <v>3</v>
      </c>
      <c r="C384">
        <v>40</v>
      </c>
      <c r="D384">
        <v>3</v>
      </c>
      <c r="E384">
        <v>43</v>
      </c>
    </row>
    <row r="385" spans="1:5" ht="12.75">
      <c r="A385">
        <v>1987</v>
      </c>
      <c r="B385" t="s">
        <v>3</v>
      </c>
      <c r="C385">
        <v>48</v>
      </c>
      <c r="D385">
        <v>1</v>
      </c>
      <c r="E385">
        <v>49</v>
      </c>
    </row>
    <row r="386" spans="1:5" ht="12.75">
      <c r="A386">
        <v>1988</v>
      </c>
      <c r="B386" t="s">
        <v>3</v>
      </c>
      <c r="C386">
        <v>69</v>
      </c>
      <c r="D386">
        <v>5</v>
      </c>
      <c r="E386">
        <v>74</v>
      </c>
    </row>
    <row r="387" spans="1:5" ht="12.75">
      <c r="A387">
        <v>1989</v>
      </c>
      <c r="B387" t="s">
        <v>3</v>
      </c>
      <c r="C387">
        <v>89</v>
      </c>
      <c r="D387">
        <v>9</v>
      </c>
      <c r="E387">
        <v>98</v>
      </c>
    </row>
    <row r="388" spans="1:5" ht="12.75">
      <c r="A388">
        <v>1990</v>
      </c>
      <c r="B388" t="s">
        <v>3</v>
      </c>
      <c r="C388">
        <v>83</v>
      </c>
      <c r="D388">
        <v>8</v>
      </c>
      <c r="E388">
        <v>91</v>
      </c>
    </row>
    <row r="389" spans="1:5" ht="12.75">
      <c r="A389">
        <v>1991</v>
      </c>
      <c r="B389" t="s">
        <v>3</v>
      </c>
      <c r="C389">
        <v>104</v>
      </c>
      <c r="D389">
        <v>8</v>
      </c>
      <c r="E389">
        <v>112</v>
      </c>
    </row>
    <row r="390" spans="1:5" ht="12.75">
      <c r="A390">
        <v>1992</v>
      </c>
      <c r="B390" t="s">
        <v>3</v>
      </c>
      <c r="C390">
        <v>108</v>
      </c>
      <c r="D390">
        <v>3</v>
      </c>
      <c r="E390">
        <v>111</v>
      </c>
    </row>
    <row r="391" spans="1:5" ht="12.75">
      <c r="A391">
        <v>1993</v>
      </c>
      <c r="B391" t="s">
        <v>3</v>
      </c>
      <c r="C391">
        <v>110</v>
      </c>
      <c r="D391">
        <v>13</v>
      </c>
      <c r="E391">
        <v>123</v>
      </c>
    </row>
    <row r="392" spans="1:5" ht="12.75">
      <c r="A392">
        <v>1994</v>
      </c>
      <c r="B392" t="s">
        <v>3</v>
      </c>
      <c r="C392">
        <v>132</v>
      </c>
      <c r="D392">
        <v>11</v>
      </c>
      <c r="E392">
        <v>143</v>
      </c>
    </row>
    <row r="393" spans="1:5" ht="12.75">
      <c r="A393">
        <v>1995</v>
      </c>
      <c r="B393" t="s">
        <v>3</v>
      </c>
      <c r="C393">
        <v>97</v>
      </c>
      <c r="D393">
        <v>9</v>
      </c>
      <c r="E393">
        <v>106</v>
      </c>
    </row>
    <row r="394" spans="1:5" ht="12.75">
      <c r="A394">
        <v>1996</v>
      </c>
      <c r="B394" t="s">
        <v>3</v>
      </c>
      <c r="C394">
        <v>76</v>
      </c>
      <c r="D394">
        <v>9</v>
      </c>
      <c r="E394">
        <v>85</v>
      </c>
    </row>
    <row r="395" spans="1:5" ht="12.75">
      <c r="A395">
        <v>1997</v>
      </c>
      <c r="B395" t="s">
        <v>3</v>
      </c>
      <c r="C395">
        <v>90</v>
      </c>
      <c r="D395">
        <v>13</v>
      </c>
      <c r="E395">
        <v>103</v>
      </c>
    </row>
    <row r="396" spans="1:5" ht="12.75">
      <c r="A396">
        <v>1998</v>
      </c>
      <c r="B396" t="s">
        <v>3</v>
      </c>
      <c r="C396">
        <v>86</v>
      </c>
      <c r="D396">
        <v>8</v>
      </c>
      <c r="E396">
        <v>94</v>
      </c>
    </row>
    <row r="397" spans="1:5" ht="12.75">
      <c r="A397">
        <v>1999</v>
      </c>
      <c r="B397" t="s">
        <v>3</v>
      </c>
      <c r="C397">
        <v>113</v>
      </c>
      <c r="D397">
        <v>15</v>
      </c>
      <c r="E397">
        <v>128</v>
      </c>
    </row>
    <row r="398" spans="1:5" ht="12.75">
      <c r="A398" t="s">
        <v>1</v>
      </c>
      <c r="B398" t="s">
        <v>4</v>
      </c>
      <c r="C398" t="s">
        <v>117</v>
      </c>
      <c r="D398" t="s">
        <v>118</v>
      </c>
      <c r="E398" t="s">
        <v>118</v>
      </c>
    </row>
    <row r="399" spans="1:5" ht="12.75">
      <c r="A399" t="s">
        <v>52</v>
      </c>
      <c r="B399" t="s">
        <v>17</v>
      </c>
      <c r="C399" t="s">
        <v>53</v>
      </c>
      <c r="D399" t="s">
        <v>18</v>
      </c>
      <c r="E399" t="s">
        <v>54</v>
      </c>
    </row>
    <row r="400" spans="1:5" ht="12.75">
      <c r="A400" t="s">
        <v>52</v>
      </c>
      <c r="B400" t="s">
        <v>17</v>
      </c>
      <c r="C400" t="s">
        <v>53</v>
      </c>
      <c r="D400" t="s">
        <v>18</v>
      </c>
      <c r="E400" t="s">
        <v>54</v>
      </c>
    </row>
    <row r="401" spans="1:5" ht="12.75">
      <c r="A401" t="s">
        <v>55</v>
      </c>
      <c r="B401" t="s">
        <v>56</v>
      </c>
      <c r="C401" t="s">
        <v>57</v>
      </c>
      <c r="D401" t="s">
        <v>58</v>
      </c>
      <c r="E401" t="s">
        <v>65</v>
      </c>
    </row>
    <row r="403" spans="1:5" ht="12.75">
      <c r="A403" t="s">
        <v>1</v>
      </c>
      <c r="B403" t="s">
        <v>4</v>
      </c>
      <c r="C403" t="s">
        <v>117</v>
      </c>
      <c r="D403" t="s">
        <v>118</v>
      </c>
      <c r="E403" t="s">
        <v>118</v>
      </c>
    </row>
    <row r="404" spans="2:5" ht="12.75">
      <c r="B404" t="s">
        <v>3</v>
      </c>
      <c r="C404" t="s">
        <v>60</v>
      </c>
      <c r="D404" t="s">
        <v>61</v>
      </c>
      <c r="E404" t="s">
        <v>62</v>
      </c>
    </row>
    <row r="405" spans="1:5" ht="12.75">
      <c r="A405" t="s">
        <v>105</v>
      </c>
      <c r="B405" t="s">
        <v>3</v>
      </c>
      <c r="C405" t="s">
        <v>91</v>
      </c>
      <c r="D405" t="s">
        <v>92</v>
      </c>
      <c r="E405" t="s">
        <v>93</v>
      </c>
    </row>
    <row r="406" spans="1:5" ht="12.75">
      <c r="A406" t="s">
        <v>1</v>
      </c>
      <c r="B406" t="s">
        <v>2</v>
      </c>
      <c r="C406" t="s">
        <v>117</v>
      </c>
      <c r="D406" t="s">
        <v>118</v>
      </c>
      <c r="E406" t="s">
        <v>118</v>
      </c>
    </row>
    <row r="407" spans="1:5" ht="12.75">
      <c r="A407">
        <v>1983</v>
      </c>
      <c r="B407" t="s">
        <v>3</v>
      </c>
      <c r="C407">
        <v>14</v>
      </c>
      <c r="E407">
        <v>14</v>
      </c>
    </row>
    <row r="408" spans="1:5" ht="12.75">
      <c r="A408">
        <v>1984</v>
      </c>
      <c r="B408" t="s">
        <v>3</v>
      </c>
      <c r="C408">
        <v>24</v>
      </c>
      <c r="E408">
        <v>24</v>
      </c>
    </row>
    <row r="409" spans="1:5" ht="12.75">
      <c r="A409">
        <v>1985</v>
      </c>
      <c r="B409" t="s">
        <v>3</v>
      </c>
      <c r="C409">
        <v>40</v>
      </c>
      <c r="D409">
        <v>1</v>
      </c>
      <c r="E409">
        <v>41</v>
      </c>
    </row>
    <row r="410" spans="1:5" ht="12.75">
      <c r="A410">
        <v>1986</v>
      </c>
      <c r="B410" t="s">
        <v>3</v>
      </c>
      <c r="C410">
        <v>33</v>
      </c>
      <c r="D410">
        <v>1</v>
      </c>
      <c r="E410">
        <v>34</v>
      </c>
    </row>
    <row r="411" spans="1:5" ht="12.75">
      <c r="A411">
        <v>1987</v>
      </c>
      <c r="B411" t="s">
        <v>3</v>
      </c>
      <c r="C411">
        <v>37</v>
      </c>
      <c r="E411">
        <v>37</v>
      </c>
    </row>
    <row r="412" spans="1:5" ht="12.75">
      <c r="A412">
        <v>1988</v>
      </c>
      <c r="B412" t="s">
        <v>3</v>
      </c>
      <c r="C412">
        <v>54</v>
      </c>
      <c r="E412">
        <v>54</v>
      </c>
    </row>
    <row r="413" spans="1:5" ht="12.75">
      <c r="A413">
        <v>1989</v>
      </c>
      <c r="B413" t="s">
        <v>3</v>
      </c>
      <c r="C413">
        <v>72</v>
      </c>
      <c r="D413">
        <v>3</v>
      </c>
      <c r="E413">
        <v>75</v>
      </c>
    </row>
    <row r="414" spans="1:5" ht="12.75">
      <c r="A414">
        <v>1990</v>
      </c>
      <c r="B414" t="s">
        <v>3</v>
      </c>
      <c r="C414">
        <v>90</v>
      </c>
      <c r="D414">
        <v>3</v>
      </c>
      <c r="E414">
        <v>93</v>
      </c>
    </row>
    <row r="415" spans="1:5" ht="12.75">
      <c r="A415">
        <v>1991</v>
      </c>
      <c r="B415" t="s">
        <v>3</v>
      </c>
      <c r="C415">
        <v>97</v>
      </c>
      <c r="D415">
        <v>5</v>
      </c>
      <c r="E415">
        <v>102</v>
      </c>
    </row>
    <row r="416" spans="1:5" ht="12.75">
      <c r="A416">
        <v>1992</v>
      </c>
      <c r="B416" t="s">
        <v>3</v>
      </c>
      <c r="C416">
        <v>99</v>
      </c>
      <c r="E416">
        <v>99</v>
      </c>
    </row>
    <row r="417" spans="1:5" ht="12.75">
      <c r="A417">
        <v>1993</v>
      </c>
      <c r="B417" t="s">
        <v>3</v>
      </c>
      <c r="C417">
        <v>92</v>
      </c>
      <c r="D417">
        <v>3</v>
      </c>
      <c r="E417">
        <v>95</v>
      </c>
    </row>
    <row r="418" spans="1:5" ht="12.75">
      <c r="A418">
        <v>1994</v>
      </c>
      <c r="B418" t="s">
        <v>3</v>
      </c>
      <c r="C418">
        <v>142</v>
      </c>
      <c r="D418">
        <v>2</v>
      </c>
      <c r="E418">
        <v>144</v>
      </c>
    </row>
    <row r="419" spans="1:5" ht="12.75">
      <c r="A419">
        <v>1995</v>
      </c>
      <c r="B419" t="s">
        <v>3</v>
      </c>
      <c r="C419">
        <v>135</v>
      </c>
      <c r="D419">
        <v>1</v>
      </c>
      <c r="E419">
        <v>136</v>
      </c>
    </row>
    <row r="420" spans="1:5" ht="12.75">
      <c r="A420">
        <v>1996</v>
      </c>
      <c r="B420" t="s">
        <v>3</v>
      </c>
      <c r="C420">
        <v>118</v>
      </c>
      <c r="D420">
        <v>1</v>
      </c>
      <c r="E420">
        <v>119</v>
      </c>
    </row>
    <row r="421" spans="1:5" ht="12.75">
      <c r="A421">
        <v>1997</v>
      </c>
      <c r="B421" t="s">
        <v>3</v>
      </c>
      <c r="C421">
        <v>129</v>
      </c>
      <c r="D421">
        <v>4</v>
      </c>
      <c r="E421">
        <v>133</v>
      </c>
    </row>
    <row r="422" spans="1:5" ht="12.75">
      <c r="A422">
        <v>1998</v>
      </c>
      <c r="B422" t="s">
        <v>3</v>
      </c>
      <c r="C422">
        <v>106</v>
      </c>
      <c r="D422">
        <v>5</v>
      </c>
      <c r="E422">
        <v>111</v>
      </c>
    </row>
    <row r="423" spans="1:5" ht="12.75">
      <c r="A423">
        <v>1999</v>
      </c>
      <c r="B423" t="s">
        <v>3</v>
      </c>
      <c r="C423">
        <v>144</v>
      </c>
      <c r="D423">
        <v>5</v>
      </c>
      <c r="E423">
        <v>149</v>
      </c>
    </row>
    <row r="424" spans="1:5" ht="12.75">
      <c r="A424" t="s">
        <v>1</v>
      </c>
      <c r="B424" t="s">
        <v>4</v>
      </c>
      <c r="C424" t="s">
        <v>117</v>
      </c>
      <c r="D424" t="s">
        <v>118</v>
      </c>
      <c r="E424" t="s">
        <v>118</v>
      </c>
    </row>
    <row r="425" spans="1:5" ht="12.75">
      <c r="A425" t="s">
        <v>52</v>
      </c>
      <c r="B425" t="s">
        <v>17</v>
      </c>
      <c r="C425" t="s">
        <v>53</v>
      </c>
      <c r="D425" t="s">
        <v>18</v>
      </c>
      <c r="E425" t="s">
        <v>54</v>
      </c>
    </row>
    <row r="426" spans="1:5" ht="12.75">
      <c r="A426" t="s">
        <v>52</v>
      </c>
      <c r="B426" t="s">
        <v>17</v>
      </c>
      <c r="C426" t="s">
        <v>53</v>
      </c>
      <c r="D426" t="s">
        <v>18</v>
      </c>
      <c r="E426" t="s">
        <v>54</v>
      </c>
    </row>
    <row r="427" spans="1:5" ht="12.75">
      <c r="A427" t="s">
        <v>55</v>
      </c>
      <c r="B427" t="s">
        <v>56</v>
      </c>
      <c r="C427" t="s">
        <v>57</v>
      </c>
      <c r="D427" t="s">
        <v>58</v>
      </c>
      <c r="E427" t="s">
        <v>66</v>
      </c>
    </row>
    <row r="429" spans="1:5" ht="12.75">
      <c r="A429" t="s">
        <v>1</v>
      </c>
      <c r="B429" t="s">
        <v>4</v>
      </c>
      <c r="C429" t="s">
        <v>117</v>
      </c>
      <c r="D429" t="s">
        <v>118</v>
      </c>
      <c r="E429" t="s">
        <v>118</v>
      </c>
    </row>
    <row r="430" spans="2:5" ht="12.75">
      <c r="B430" t="s">
        <v>3</v>
      </c>
      <c r="C430" t="s">
        <v>60</v>
      </c>
      <c r="D430" t="s">
        <v>61</v>
      </c>
      <c r="E430" t="s">
        <v>62</v>
      </c>
    </row>
    <row r="431" spans="1:5" ht="12.75">
      <c r="A431" t="s">
        <v>105</v>
      </c>
      <c r="B431" t="s">
        <v>3</v>
      </c>
      <c r="C431" t="s">
        <v>91</v>
      </c>
      <c r="D431" t="s">
        <v>92</v>
      </c>
      <c r="E431" t="s">
        <v>93</v>
      </c>
    </row>
    <row r="432" spans="1:5" ht="12.75">
      <c r="A432" t="s">
        <v>1</v>
      </c>
      <c r="B432" t="s">
        <v>2</v>
      </c>
      <c r="C432" t="s">
        <v>117</v>
      </c>
      <c r="D432" t="s">
        <v>118</v>
      </c>
      <c r="E432" t="s">
        <v>118</v>
      </c>
    </row>
    <row r="433" spans="1:5" ht="12.75">
      <c r="A433">
        <v>1983</v>
      </c>
      <c r="B433" t="s">
        <v>3</v>
      </c>
      <c r="C433">
        <v>71</v>
      </c>
      <c r="E433">
        <v>71</v>
      </c>
    </row>
    <row r="434" spans="1:5" ht="12.75">
      <c r="A434">
        <v>1984</v>
      </c>
      <c r="B434" t="s">
        <v>3</v>
      </c>
      <c r="C434">
        <v>175</v>
      </c>
      <c r="D434">
        <v>6</v>
      </c>
      <c r="E434">
        <v>181</v>
      </c>
    </row>
    <row r="435" spans="1:5" ht="12.75">
      <c r="A435">
        <v>1985</v>
      </c>
      <c r="B435" t="s">
        <v>3</v>
      </c>
      <c r="C435">
        <v>229</v>
      </c>
      <c r="D435">
        <v>6</v>
      </c>
      <c r="E435">
        <v>235</v>
      </c>
    </row>
    <row r="436" spans="1:5" ht="12.75">
      <c r="A436">
        <v>1986</v>
      </c>
      <c r="B436" t="s">
        <v>3</v>
      </c>
      <c r="C436">
        <v>264</v>
      </c>
      <c r="D436">
        <v>10</v>
      </c>
      <c r="E436">
        <v>274</v>
      </c>
    </row>
    <row r="437" spans="1:5" ht="12.75">
      <c r="A437">
        <v>1987</v>
      </c>
      <c r="B437" t="s">
        <v>3</v>
      </c>
      <c r="C437">
        <v>261</v>
      </c>
      <c r="D437">
        <v>7</v>
      </c>
      <c r="E437">
        <v>268</v>
      </c>
    </row>
    <row r="438" spans="1:5" ht="12.75">
      <c r="A438">
        <v>1988</v>
      </c>
      <c r="B438" t="s">
        <v>3</v>
      </c>
      <c r="C438">
        <v>359</v>
      </c>
      <c r="D438">
        <v>11</v>
      </c>
      <c r="E438">
        <v>370</v>
      </c>
    </row>
    <row r="439" spans="1:5" ht="12.75">
      <c r="A439">
        <v>1989</v>
      </c>
      <c r="B439" t="s">
        <v>3</v>
      </c>
      <c r="C439">
        <v>378</v>
      </c>
      <c r="D439">
        <v>17</v>
      </c>
      <c r="E439">
        <v>395</v>
      </c>
    </row>
    <row r="440" spans="1:5" ht="12.75">
      <c r="A440">
        <v>1990</v>
      </c>
      <c r="B440" t="s">
        <v>3</v>
      </c>
      <c r="C440">
        <v>475</v>
      </c>
      <c r="D440">
        <v>26</v>
      </c>
      <c r="E440">
        <v>501</v>
      </c>
    </row>
    <row r="441" spans="1:5" ht="12.75">
      <c r="A441">
        <v>1991</v>
      </c>
      <c r="B441" t="s">
        <v>3</v>
      </c>
      <c r="C441">
        <v>575</v>
      </c>
      <c r="D441">
        <v>16</v>
      </c>
      <c r="E441">
        <v>591</v>
      </c>
    </row>
    <row r="442" spans="1:5" ht="12.75">
      <c r="A442">
        <v>1992</v>
      </c>
      <c r="B442" t="s">
        <v>3</v>
      </c>
      <c r="C442">
        <v>563</v>
      </c>
      <c r="D442">
        <v>11</v>
      </c>
      <c r="E442">
        <v>574</v>
      </c>
    </row>
    <row r="443" spans="1:5" ht="12.75">
      <c r="A443">
        <v>1993</v>
      </c>
      <c r="B443" t="s">
        <v>3</v>
      </c>
      <c r="C443">
        <v>585</v>
      </c>
      <c r="D443">
        <v>28</v>
      </c>
      <c r="E443">
        <v>613</v>
      </c>
    </row>
    <row r="444" spans="1:5" ht="12.75">
      <c r="A444">
        <v>1994</v>
      </c>
      <c r="B444" t="s">
        <v>3</v>
      </c>
      <c r="C444">
        <v>679</v>
      </c>
      <c r="D444">
        <v>28</v>
      </c>
      <c r="E444">
        <v>707</v>
      </c>
    </row>
    <row r="445" spans="1:5" ht="12.75">
      <c r="A445">
        <v>1995</v>
      </c>
      <c r="B445" t="s">
        <v>3</v>
      </c>
      <c r="C445">
        <v>579</v>
      </c>
      <c r="D445">
        <v>26</v>
      </c>
      <c r="E445">
        <v>605</v>
      </c>
    </row>
    <row r="446" spans="1:5" ht="12.75">
      <c r="A446">
        <v>1996</v>
      </c>
      <c r="B446" t="s">
        <v>3</v>
      </c>
      <c r="C446">
        <v>507</v>
      </c>
      <c r="D446">
        <v>17</v>
      </c>
      <c r="E446">
        <v>524</v>
      </c>
    </row>
    <row r="447" spans="1:5" ht="12.75">
      <c r="A447">
        <v>1997</v>
      </c>
      <c r="B447" t="s">
        <v>3</v>
      </c>
      <c r="C447">
        <v>546</v>
      </c>
      <c r="D447">
        <v>30</v>
      </c>
      <c r="E447">
        <v>576</v>
      </c>
    </row>
    <row r="448" spans="1:5" ht="12.75">
      <c r="A448">
        <v>1998</v>
      </c>
      <c r="B448" t="s">
        <v>3</v>
      </c>
      <c r="C448">
        <v>522</v>
      </c>
      <c r="D448">
        <v>36</v>
      </c>
      <c r="E448">
        <v>558</v>
      </c>
    </row>
    <row r="449" spans="1:5" ht="12.75">
      <c r="A449">
        <v>1999</v>
      </c>
      <c r="B449" t="s">
        <v>3</v>
      </c>
      <c r="C449">
        <v>601</v>
      </c>
      <c r="D449">
        <v>37</v>
      </c>
      <c r="E449">
        <v>638</v>
      </c>
    </row>
    <row r="450" ht="12.75">
      <c r="A450" t="s">
        <v>153</v>
      </c>
    </row>
    <row r="451" ht="12.75">
      <c r="A451" t="s">
        <v>157</v>
      </c>
    </row>
    <row r="453" ht="12.75">
      <c r="A453" t="s">
        <v>158</v>
      </c>
    </row>
    <row r="454" ht="12.75">
      <c r="A454" t="s">
        <v>159</v>
      </c>
    </row>
    <row r="455" ht="12.75">
      <c r="A455" t="s">
        <v>160</v>
      </c>
    </row>
    <row r="456" ht="12.75">
      <c r="A456" t="s">
        <v>161</v>
      </c>
    </row>
    <row r="457" ht="12.75">
      <c r="A457" t="s">
        <v>162</v>
      </c>
    </row>
    <row r="458" ht="12.75">
      <c r="A458" t="s">
        <v>163</v>
      </c>
    </row>
    <row r="459" ht="12.75">
      <c r="A459" t="s">
        <v>164</v>
      </c>
    </row>
    <row r="460" spans="1:7" ht="12.75">
      <c r="A460">
        <v>1983</v>
      </c>
      <c r="B460" t="s">
        <v>3</v>
      </c>
      <c r="C460">
        <v>16</v>
      </c>
      <c r="D460">
        <v>25</v>
      </c>
      <c r="E460">
        <v>7</v>
      </c>
      <c r="F460">
        <v>9</v>
      </c>
      <c r="G460">
        <v>14</v>
      </c>
    </row>
    <row r="461" spans="1:7" ht="12.75">
      <c r="A461">
        <v>1984</v>
      </c>
      <c r="B461" t="s">
        <v>3</v>
      </c>
      <c r="C461">
        <v>59</v>
      </c>
      <c r="D461">
        <v>65</v>
      </c>
      <c r="E461">
        <v>14</v>
      </c>
      <c r="F461">
        <v>13</v>
      </c>
      <c r="G461">
        <v>24</v>
      </c>
    </row>
    <row r="462" spans="1:7" ht="12.75">
      <c r="A462">
        <v>1985</v>
      </c>
      <c r="B462" t="s">
        <v>3</v>
      </c>
      <c r="C462">
        <v>70</v>
      </c>
      <c r="D462">
        <v>76</v>
      </c>
      <c r="E462">
        <v>14</v>
      </c>
      <c r="F462">
        <v>29</v>
      </c>
      <c r="G462">
        <v>40</v>
      </c>
    </row>
    <row r="463" spans="1:7" ht="12.75">
      <c r="A463">
        <v>1986</v>
      </c>
      <c r="B463" t="s">
        <v>3</v>
      </c>
      <c r="C463">
        <v>104</v>
      </c>
      <c r="D463">
        <v>75</v>
      </c>
      <c r="E463">
        <v>12</v>
      </c>
      <c r="F463">
        <v>40</v>
      </c>
      <c r="G463">
        <v>33</v>
      </c>
    </row>
    <row r="464" spans="1:7" ht="12.75">
      <c r="A464">
        <v>1987</v>
      </c>
      <c r="B464" t="s">
        <v>3</v>
      </c>
      <c r="C464">
        <v>85</v>
      </c>
      <c r="D464">
        <v>70</v>
      </c>
      <c r="E464">
        <v>21</v>
      </c>
      <c r="F464">
        <v>48</v>
      </c>
      <c r="G464">
        <v>37</v>
      </c>
    </row>
    <row r="465" spans="1:7" ht="12.75">
      <c r="A465">
        <v>1988</v>
      </c>
      <c r="B465" t="s">
        <v>3</v>
      </c>
      <c r="C465">
        <v>108</v>
      </c>
      <c r="D465">
        <v>106</v>
      </c>
      <c r="E465">
        <v>22</v>
      </c>
      <c r="F465">
        <v>69</v>
      </c>
      <c r="G465">
        <v>54</v>
      </c>
    </row>
    <row r="466" spans="1:7" ht="12.75">
      <c r="A466">
        <v>1989</v>
      </c>
      <c r="B466" t="s">
        <v>3</v>
      </c>
      <c r="C466">
        <v>107</v>
      </c>
      <c r="D466">
        <v>81</v>
      </c>
      <c r="E466">
        <v>29</v>
      </c>
      <c r="F466">
        <v>89</v>
      </c>
      <c r="G466">
        <v>72</v>
      </c>
    </row>
    <row r="467" spans="1:7" ht="12.75">
      <c r="A467">
        <v>1990</v>
      </c>
      <c r="B467" t="s">
        <v>3</v>
      </c>
      <c r="C467">
        <v>123</v>
      </c>
      <c r="D467">
        <v>131</v>
      </c>
      <c r="E467">
        <v>48</v>
      </c>
      <c r="F467">
        <v>83</v>
      </c>
      <c r="G467">
        <v>90</v>
      </c>
    </row>
    <row r="468" spans="1:7" ht="12.75">
      <c r="A468">
        <v>1991</v>
      </c>
      <c r="B468" t="s">
        <v>3</v>
      </c>
      <c r="C468">
        <v>139</v>
      </c>
      <c r="D468">
        <v>148</v>
      </c>
      <c r="E468">
        <v>87</v>
      </c>
      <c r="F468">
        <v>104</v>
      </c>
      <c r="G468">
        <v>97</v>
      </c>
    </row>
    <row r="469" spans="1:7" ht="12.75">
      <c r="A469">
        <v>1992</v>
      </c>
      <c r="B469" t="s">
        <v>3</v>
      </c>
      <c r="C469">
        <v>159</v>
      </c>
      <c r="D469">
        <v>139</v>
      </c>
      <c r="E469">
        <v>58</v>
      </c>
      <c r="F469">
        <v>108</v>
      </c>
      <c r="G469">
        <v>99</v>
      </c>
    </row>
    <row r="470" spans="1:7" ht="12.75">
      <c r="A470">
        <v>1993</v>
      </c>
      <c r="B470" t="s">
        <v>3</v>
      </c>
      <c r="C470">
        <v>183</v>
      </c>
      <c r="D470">
        <v>149</v>
      </c>
      <c r="E470">
        <v>51</v>
      </c>
      <c r="F470">
        <v>110</v>
      </c>
      <c r="G470">
        <v>92</v>
      </c>
    </row>
    <row r="471" spans="1:7" ht="12.75">
      <c r="A471">
        <v>1994</v>
      </c>
      <c r="B471" t="s">
        <v>3</v>
      </c>
      <c r="C471">
        <v>193</v>
      </c>
      <c r="D471">
        <v>159</v>
      </c>
      <c r="E471">
        <v>53</v>
      </c>
      <c r="F471">
        <v>132</v>
      </c>
      <c r="G471">
        <v>142</v>
      </c>
    </row>
    <row r="472" spans="1:7" ht="12.75">
      <c r="A472">
        <v>1995</v>
      </c>
      <c r="B472" t="s">
        <v>3</v>
      </c>
      <c r="C472">
        <v>152</v>
      </c>
      <c r="D472">
        <v>141</v>
      </c>
      <c r="E472">
        <v>54</v>
      </c>
      <c r="F472">
        <v>97</v>
      </c>
      <c r="G472">
        <v>135</v>
      </c>
    </row>
    <row r="473" spans="1:7" ht="12.75">
      <c r="A473">
        <v>1996</v>
      </c>
      <c r="B473" t="s">
        <v>3</v>
      </c>
      <c r="C473">
        <v>137</v>
      </c>
      <c r="D473">
        <v>118</v>
      </c>
      <c r="E473">
        <v>58</v>
      </c>
      <c r="F473">
        <v>76</v>
      </c>
      <c r="G473">
        <v>118</v>
      </c>
    </row>
    <row r="474" spans="1:7" ht="12.75">
      <c r="A474">
        <v>1997</v>
      </c>
      <c r="B474" t="s">
        <v>3</v>
      </c>
      <c r="C474">
        <v>173</v>
      </c>
      <c r="D474">
        <v>95</v>
      </c>
      <c r="E474">
        <v>59</v>
      </c>
      <c r="F474">
        <v>90</v>
      </c>
      <c r="G474">
        <v>129</v>
      </c>
    </row>
    <row r="475" spans="1:7" ht="12.75">
      <c r="A475">
        <v>1998</v>
      </c>
      <c r="B475" t="s">
        <v>3</v>
      </c>
      <c r="C475">
        <v>185</v>
      </c>
      <c r="D475">
        <v>89</v>
      </c>
      <c r="E475">
        <v>56</v>
      </c>
      <c r="F475">
        <v>86</v>
      </c>
      <c r="G475">
        <v>106</v>
      </c>
    </row>
    <row r="476" spans="1:7" ht="12.75">
      <c r="A476">
        <v>1999</v>
      </c>
      <c r="B476" t="s">
        <v>3</v>
      </c>
      <c r="C476">
        <v>148</v>
      </c>
      <c r="D476">
        <v>113</v>
      </c>
      <c r="E476">
        <v>83</v>
      </c>
      <c r="F476">
        <v>113</v>
      </c>
      <c r="G476">
        <v>144</v>
      </c>
    </row>
    <row r="477" ht="12.75">
      <c r="B477" t="s">
        <v>3</v>
      </c>
    </row>
    <row r="478" spans="1:7" ht="12.75">
      <c r="A478" t="s">
        <v>93</v>
      </c>
      <c r="B478" t="s">
        <v>3</v>
      </c>
      <c r="C478" s="2">
        <v>2141</v>
      </c>
      <c r="D478" s="2">
        <v>1780</v>
      </c>
      <c r="E478">
        <v>726</v>
      </c>
      <c r="F478" s="2">
        <v>1296</v>
      </c>
      <c r="G478" s="2">
        <v>1426</v>
      </c>
    </row>
    <row r="479" spans="1:7" ht="12.75">
      <c r="A479" t="s">
        <v>120</v>
      </c>
      <c r="B479" t="s">
        <v>2</v>
      </c>
      <c r="C479" t="s">
        <v>118</v>
      </c>
      <c r="D479" t="s">
        <v>120</v>
      </c>
      <c r="E479" t="s">
        <v>120</v>
      </c>
      <c r="F479" t="s">
        <v>120</v>
      </c>
      <c r="G479" t="s">
        <v>120</v>
      </c>
    </row>
    <row r="480" spans="1:2" ht="12.75">
      <c r="A480" t="s">
        <v>101</v>
      </c>
      <c r="B480" t="s">
        <v>3</v>
      </c>
    </row>
    <row r="481" spans="1:7" ht="12.75">
      <c r="A481">
        <v>1983</v>
      </c>
      <c r="B481" t="s">
        <v>3</v>
      </c>
      <c r="D481">
        <v>1</v>
      </c>
      <c r="G481">
        <v>7</v>
      </c>
    </row>
    <row r="482" spans="1:7" ht="12.75">
      <c r="A482">
        <v>1984</v>
      </c>
      <c r="B482" t="s">
        <v>3</v>
      </c>
      <c r="D482">
        <v>3</v>
      </c>
      <c r="G482">
        <v>30</v>
      </c>
    </row>
    <row r="483" spans="1:7" ht="12.75">
      <c r="A483">
        <v>1985</v>
      </c>
      <c r="B483" t="s">
        <v>3</v>
      </c>
      <c r="G483">
        <v>66</v>
      </c>
    </row>
    <row r="484" spans="1:7" ht="12.75">
      <c r="A484">
        <v>1986</v>
      </c>
      <c r="B484" t="s">
        <v>3</v>
      </c>
      <c r="G484">
        <v>73</v>
      </c>
    </row>
    <row r="485" spans="1:7" ht="12.75">
      <c r="A485">
        <v>1987</v>
      </c>
      <c r="B485" t="s">
        <v>3</v>
      </c>
      <c r="D485">
        <v>1</v>
      </c>
      <c r="G485">
        <v>108</v>
      </c>
    </row>
    <row r="486" spans="1:7" ht="12.75">
      <c r="A486">
        <v>1988</v>
      </c>
      <c r="B486" t="s">
        <v>3</v>
      </c>
      <c r="G486">
        <v>87</v>
      </c>
    </row>
    <row r="487" spans="1:7" ht="12.75">
      <c r="A487">
        <v>1989</v>
      </c>
      <c r="B487" t="s">
        <v>3</v>
      </c>
      <c r="G487">
        <v>117</v>
      </c>
    </row>
    <row r="488" spans="1:7" ht="12.75">
      <c r="A488">
        <v>1990</v>
      </c>
      <c r="B488" t="s">
        <v>3</v>
      </c>
      <c r="G488">
        <v>122</v>
      </c>
    </row>
    <row r="489" spans="1:7" ht="12.75">
      <c r="A489">
        <v>1991</v>
      </c>
      <c r="B489" t="s">
        <v>3</v>
      </c>
      <c r="G489">
        <v>124</v>
      </c>
    </row>
    <row r="490" spans="1:7" ht="12.75">
      <c r="A490">
        <v>1992</v>
      </c>
      <c r="B490" t="s">
        <v>3</v>
      </c>
      <c r="C490">
        <v>1</v>
      </c>
      <c r="E490">
        <v>1</v>
      </c>
      <c r="F490">
        <v>1</v>
      </c>
      <c r="G490">
        <v>168</v>
      </c>
    </row>
    <row r="491" spans="1:7" ht="12.75">
      <c r="A491">
        <v>1993</v>
      </c>
      <c r="B491" t="s">
        <v>3</v>
      </c>
      <c r="C491">
        <v>1</v>
      </c>
      <c r="D491">
        <v>1</v>
      </c>
      <c r="F491">
        <v>1</v>
      </c>
      <c r="G491">
        <v>202</v>
      </c>
    </row>
    <row r="492" spans="1:7" ht="12.75">
      <c r="A492">
        <v>1994</v>
      </c>
      <c r="B492" t="s">
        <v>3</v>
      </c>
      <c r="E492">
        <v>2</v>
      </c>
      <c r="G492">
        <v>229</v>
      </c>
    </row>
    <row r="493" spans="1:7" ht="12.75">
      <c r="A493">
        <v>1995</v>
      </c>
      <c r="B493" t="s">
        <v>3</v>
      </c>
      <c r="D493">
        <v>2</v>
      </c>
      <c r="E493">
        <v>2</v>
      </c>
      <c r="G493">
        <v>261</v>
      </c>
    </row>
    <row r="494" spans="1:7" ht="12.75">
      <c r="A494">
        <v>1996</v>
      </c>
      <c r="B494" t="s">
        <v>3</v>
      </c>
      <c r="C494">
        <v>1</v>
      </c>
      <c r="G494">
        <v>263</v>
      </c>
    </row>
    <row r="495" spans="1:7" ht="12.75">
      <c r="A495">
        <v>1997</v>
      </c>
      <c r="B495" t="s">
        <v>3</v>
      </c>
      <c r="D495">
        <v>2</v>
      </c>
      <c r="E495">
        <v>1</v>
      </c>
      <c r="G495">
        <v>306</v>
      </c>
    </row>
    <row r="496" spans="1:7" ht="12.75">
      <c r="A496">
        <v>1998</v>
      </c>
      <c r="B496" t="s">
        <v>3</v>
      </c>
      <c r="C496">
        <v>1</v>
      </c>
      <c r="G496">
        <v>322</v>
      </c>
    </row>
    <row r="497" spans="1:7" ht="12.75">
      <c r="A497">
        <v>1999</v>
      </c>
      <c r="B497" t="s">
        <v>3</v>
      </c>
      <c r="C497">
        <v>6</v>
      </c>
      <c r="D497">
        <v>6</v>
      </c>
      <c r="E497">
        <v>2</v>
      </c>
      <c r="F497">
        <v>2</v>
      </c>
      <c r="G497">
        <v>312</v>
      </c>
    </row>
    <row r="498" ht="12.75">
      <c r="B498" t="s">
        <v>3</v>
      </c>
    </row>
    <row r="499" spans="1:7" ht="12.75">
      <c r="A499" t="s">
        <v>93</v>
      </c>
      <c r="B499" t="s">
        <v>3</v>
      </c>
      <c r="C499">
        <v>10</v>
      </c>
      <c r="D499">
        <v>16</v>
      </c>
      <c r="E499">
        <v>8</v>
      </c>
      <c r="F499">
        <v>4</v>
      </c>
      <c r="G499" s="2">
        <v>2797</v>
      </c>
    </row>
    <row r="500" spans="1:7" ht="12.75">
      <c r="A500" t="s">
        <v>120</v>
      </c>
      <c r="B500" t="s">
        <v>2</v>
      </c>
      <c r="C500" t="s">
        <v>118</v>
      </c>
      <c r="D500" t="s">
        <v>120</v>
      </c>
      <c r="E500" t="s">
        <v>120</v>
      </c>
      <c r="F500" t="s">
        <v>120</v>
      </c>
      <c r="G500" t="s">
        <v>120</v>
      </c>
    </row>
    <row r="501" spans="1:2" ht="12.75">
      <c r="A501" t="s">
        <v>82</v>
      </c>
      <c r="B501" t="s">
        <v>3</v>
      </c>
    </row>
    <row r="502" spans="1:2" ht="12.75">
      <c r="A502">
        <v>1983</v>
      </c>
      <c r="B502" t="s">
        <v>3</v>
      </c>
    </row>
    <row r="503" spans="1:2" ht="12.75">
      <c r="A503">
        <v>1984</v>
      </c>
      <c r="B503" t="s">
        <v>3</v>
      </c>
    </row>
    <row r="504" spans="1:7" ht="12.75">
      <c r="A504">
        <v>1985</v>
      </c>
      <c r="B504" t="s">
        <v>3</v>
      </c>
      <c r="G504">
        <v>1</v>
      </c>
    </row>
    <row r="505" spans="1:2" ht="12.75">
      <c r="A505">
        <v>1986</v>
      </c>
      <c r="B505" t="s">
        <v>3</v>
      </c>
    </row>
    <row r="506" spans="1:7" ht="12.75">
      <c r="A506">
        <v>1987</v>
      </c>
      <c r="B506" t="s">
        <v>3</v>
      </c>
      <c r="D506">
        <v>1</v>
      </c>
      <c r="G506">
        <v>1</v>
      </c>
    </row>
    <row r="507" spans="1:7" ht="12.75">
      <c r="A507">
        <v>1988</v>
      </c>
      <c r="B507" t="s">
        <v>3</v>
      </c>
      <c r="E507">
        <v>1</v>
      </c>
      <c r="G507">
        <v>3</v>
      </c>
    </row>
    <row r="508" spans="1:7" ht="12.75">
      <c r="A508">
        <v>1989</v>
      </c>
      <c r="B508" t="s">
        <v>3</v>
      </c>
      <c r="C508">
        <v>1</v>
      </c>
      <c r="D508">
        <v>1</v>
      </c>
      <c r="F508">
        <v>2</v>
      </c>
      <c r="G508">
        <v>6</v>
      </c>
    </row>
    <row r="509" spans="1:7" ht="12.75">
      <c r="A509">
        <v>1990</v>
      </c>
      <c r="B509" t="s">
        <v>3</v>
      </c>
      <c r="D509">
        <v>1</v>
      </c>
      <c r="G509">
        <v>3</v>
      </c>
    </row>
    <row r="510" spans="1:7" ht="12.75">
      <c r="A510">
        <v>1991</v>
      </c>
      <c r="B510" t="s">
        <v>3</v>
      </c>
      <c r="G510">
        <v>6</v>
      </c>
    </row>
    <row r="511" spans="1:7" ht="12.75">
      <c r="A511">
        <v>1992</v>
      </c>
      <c r="B511" t="s">
        <v>3</v>
      </c>
      <c r="G511">
        <v>3</v>
      </c>
    </row>
    <row r="512" spans="1:7" ht="12.75">
      <c r="A512">
        <v>1993</v>
      </c>
      <c r="B512" t="s">
        <v>3</v>
      </c>
      <c r="D512">
        <v>1</v>
      </c>
      <c r="G512">
        <v>1</v>
      </c>
    </row>
    <row r="513" spans="1:7" ht="12.75">
      <c r="A513">
        <v>1994</v>
      </c>
      <c r="B513" t="s">
        <v>3</v>
      </c>
      <c r="G513">
        <v>2</v>
      </c>
    </row>
    <row r="514" spans="1:7" ht="12.75">
      <c r="A514">
        <v>1995</v>
      </c>
      <c r="B514" t="s">
        <v>3</v>
      </c>
      <c r="G514">
        <v>10</v>
      </c>
    </row>
    <row r="515" spans="1:7" ht="12.75">
      <c r="A515">
        <v>1996</v>
      </c>
      <c r="B515" t="s">
        <v>3</v>
      </c>
      <c r="G515">
        <v>13</v>
      </c>
    </row>
    <row r="516" spans="1:7" ht="12.75">
      <c r="A516">
        <v>1997</v>
      </c>
      <c r="B516" t="s">
        <v>3</v>
      </c>
      <c r="G516">
        <v>48</v>
      </c>
    </row>
    <row r="517" spans="1:7" ht="12.75">
      <c r="A517">
        <v>1998</v>
      </c>
      <c r="B517" t="s">
        <v>3</v>
      </c>
      <c r="G517">
        <v>7</v>
      </c>
    </row>
    <row r="518" spans="1:7" ht="12.75">
      <c r="A518">
        <v>1999</v>
      </c>
      <c r="B518" t="s">
        <v>3</v>
      </c>
      <c r="G518">
        <v>6</v>
      </c>
    </row>
    <row r="519" ht="12.75">
      <c r="B519" t="s">
        <v>3</v>
      </c>
    </row>
    <row r="520" spans="1:7" ht="12.75">
      <c r="A520" t="s">
        <v>93</v>
      </c>
      <c r="B520" t="s">
        <v>3</v>
      </c>
      <c r="C520">
        <v>1</v>
      </c>
      <c r="D520">
        <v>4</v>
      </c>
      <c r="E520">
        <v>1</v>
      </c>
      <c r="F520">
        <v>2</v>
      </c>
      <c r="G520">
        <v>110</v>
      </c>
    </row>
    <row r="521" spans="1:7" ht="12.75">
      <c r="A521" t="s">
        <v>120</v>
      </c>
      <c r="B521" t="s">
        <v>2</v>
      </c>
      <c r="C521" t="s">
        <v>118</v>
      </c>
      <c r="D521" t="s">
        <v>120</v>
      </c>
      <c r="E521" t="s">
        <v>120</v>
      </c>
      <c r="F521" t="s">
        <v>120</v>
      </c>
      <c r="G521" t="s">
        <v>120</v>
      </c>
    </row>
    <row r="522" spans="1:2" ht="12.75">
      <c r="A522" t="s">
        <v>102</v>
      </c>
      <c r="B522" t="s">
        <v>3</v>
      </c>
    </row>
    <row r="523" spans="1:2" ht="12.75">
      <c r="A523">
        <v>1983</v>
      </c>
      <c r="B523" t="s">
        <v>3</v>
      </c>
    </row>
    <row r="524" spans="1:2" ht="12.75">
      <c r="A524">
        <v>1984</v>
      </c>
      <c r="B524" t="s">
        <v>3</v>
      </c>
    </row>
    <row r="525" spans="1:5" ht="12.75">
      <c r="A525">
        <v>1985</v>
      </c>
      <c r="B525" t="s">
        <v>3</v>
      </c>
      <c r="C525">
        <v>11</v>
      </c>
      <c r="D525">
        <v>3</v>
      </c>
      <c r="E525">
        <v>1</v>
      </c>
    </row>
    <row r="526" spans="1:4" ht="12.75">
      <c r="A526">
        <v>1986</v>
      </c>
      <c r="B526" t="s">
        <v>3</v>
      </c>
      <c r="C526">
        <v>2</v>
      </c>
      <c r="D526">
        <v>1</v>
      </c>
    </row>
    <row r="527" spans="1:2" ht="12.75">
      <c r="A527">
        <v>1987</v>
      </c>
      <c r="B527" t="s">
        <v>3</v>
      </c>
    </row>
    <row r="528" spans="1:2" ht="12.75">
      <c r="A528">
        <v>1988</v>
      </c>
      <c r="B528" t="s">
        <v>3</v>
      </c>
    </row>
    <row r="529" spans="1:2" ht="12.75">
      <c r="A529">
        <v>1989</v>
      </c>
      <c r="B529" t="s">
        <v>3</v>
      </c>
    </row>
    <row r="530" spans="1:2" ht="12.75">
      <c r="A530">
        <v>1990</v>
      </c>
      <c r="B530" t="s">
        <v>3</v>
      </c>
    </row>
    <row r="531" spans="1:2" ht="12.75">
      <c r="A531">
        <v>1991</v>
      </c>
      <c r="B531" t="s">
        <v>3</v>
      </c>
    </row>
    <row r="532" spans="1:3" ht="12.75">
      <c r="A532">
        <v>1992</v>
      </c>
      <c r="B532" t="s">
        <v>3</v>
      </c>
      <c r="C532">
        <v>1</v>
      </c>
    </row>
    <row r="533" spans="1:2" ht="12.75">
      <c r="A533">
        <v>1993</v>
      </c>
      <c r="B533" t="s">
        <v>3</v>
      </c>
    </row>
    <row r="534" spans="1:2" ht="12.75">
      <c r="A534">
        <v>1994</v>
      </c>
      <c r="B534" t="s">
        <v>3</v>
      </c>
    </row>
    <row r="535" spans="1:2" ht="12.75">
      <c r="A535">
        <v>1995</v>
      </c>
      <c r="B535" t="s">
        <v>3</v>
      </c>
    </row>
    <row r="536" spans="1:2" ht="12.75">
      <c r="A536">
        <v>1996</v>
      </c>
      <c r="B536" t="s">
        <v>3</v>
      </c>
    </row>
    <row r="537" spans="1:2" ht="12.75">
      <c r="A537">
        <v>1997</v>
      </c>
      <c r="B537" t="s">
        <v>3</v>
      </c>
    </row>
    <row r="538" spans="1:2" ht="12.75">
      <c r="A538">
        <v>1998</v>
      </c>
      <c r="B538" t="s">
        <v>3</v>
      </c>
    </row>
    <row r="539" spans="1:2" ht="12.75">
      <c r="A539">
        <v>1999</v>
      </c>
      <c r="B539" t="s">
        <v>3</v>
      </c>
    </row>
    <row r="540" ht="12.75">
      <c r="B540" t="s">
        <v>3</v>
      </c>
    </row>
    <row r="541" spans="1:5" ht="12.75">
      <c r="A541" t="s">
        <v>93</v>
      </c>
      <c r="B541" t="s">
        <v>3</v>
      </c>
      <c r="C541">
        <v>14</v>
      </c>
      <c r="D541">
        <v>4</v>
      </c>
      <c r="E541">
        <v>1</v>
      </c>
    </row>
    <row r="542" spans="1:7" ht="12.75">
      <c r="A542" t="s">
        <v>120</v>
      </c>
      <c r="B542" t="s">
        <v>4</v>
      </c>
      <c r="C542" t="s">
        <v>118</v>
      </c>
      <c r="D542" t="s">
        <v>120</v>
      </c>
      <c r="E542" t="s">
        <v>120</v>
      </c>
      <c r="F542" t="s">
        <v>120</v>
      </c>
      <c r="G542" t="s">
        <v>120</v>
      </c>
    </row>
    <row r="544" spans="1:7" ht="12.75">
      <c r="A544" t="s">
        <v>120</v>
      </c>
      <c r="B544" t="s">
        <v>4</v>
      </c>
      <c r="C544" t="s">
        <v>118</v>
      </c>
      <c r="D544" t="s">
        <v>120</v>
      </c>
      <c r="E544" t="s">
        <v>120</v>
      </c>
      <c r="F544" t="s">
        <v>120</v>
      </c>
      <c r="G544" t="s">
        <v>120</v>
      </c>
    </row>
    <row r="545" spans="1:2" ht="12.75">
      <c r="A545" t="s">
        <v>75</v>
      </c>
      <c r="B545" t="s">
        <v>3</v>
      </c>
    </row>
    <row r="546" spans="1:7" ht="12.75">
      <c r="A546" t="s">
        <v>76</v>
      </c>
      <c r="B546" t="s">
        <v>3</v>
      </c>
      <c r="C546" t="s">
        <v>67</v>
      </c>
      <c r="D546" t="s">
        <v>68</v>
      </c>
      <c r="E546" t="s">
        <v>69</v>
      </c>
      <c r="F546" t="s">
        <v>70</v>
      </c>
      <c r="G546" t="s">
        <v>77</v>
      </c>
    </row>
    <row r="547" spans="1:7" ht="12.75">
      <c r="A547" t="s">
        <v>78</v>
      </c>
      <c r="B547" t="s">
        <v>3</v>
      </c>
      <c r="C547" t="s">
        <v>117</v>
      </c>
      <c r="D547" t="s">
        <v>120</v>
      </c>
      <c r="E547" t="e">
        <f>--Black,NH</f>
        <v>#NAME?</v>
      </c>
      <c r="F547" t="s">
        <v>118</v>
      </c>
      <c r="G547" t="s">
        <v>120</v>
      </c>
    </row>
    <row r="548" spans="1:7" ht="12.75">
      <c r="A548" t="s">
        <v>79</v>
      </c>
      <c r="B548" t="s">
        <v>3</v>
      </c>
      <c r="C548" t="s">
        <v>80</v>
      </c>
      <c r="D548" t="s">
        <v>121</v>
      </c>
      <c r="E548" t="s">
        <v>122</v>
      </c>
      <c r="F548" t="s">
        <v>81</v>
      </c>
      <c r="G548" t="s">
        <v>123</v>
      </c>
    </row>
    <row r="549" spans="1:7" ht="12.75">
      <c r="A549" t="s">
        <v>120</v>
      </c>
      <c r="B549" t="s">
        <v>2</v>
      </c>
      <c r="C549" t="s">
        <v>118</v>
      </c>
      <c r="D549" t="s">
        <v>120</v>
      </c>
      <c r="E549" t="s">
        <v>120</v>
      </c>
      <c r="F549" t="s">
        <v>120</v>
      </c>
      <c r="G549" t="s">
        <v>120</v>
      </c>
    </row>
    <row r="550" spans="1:2" ht="12.75">
      <c r="A550" t="s">
        <v>104</v>
      </c>
      <c r="B550" t="s">
        <v>3</v>
      </c>
    </row>
    <row r="551" spans="1:2" ht="12.75">
      <c r="A551">
        <v>1983</v>
      </c>
      <c r="B551" t="s">
        <v>3</v>
      </c>
    </row>
    <row r="552" spans="1:6" ht="12.75">
      <c r="A552">
        <v>1984</v>
      </c>
      <c r="B552" t="s">
        <v>3</v>
      </c>
      <c r="C552">
        <v>3</v>
      </c>
      <c r="D552">
        <v>2</v>
      </c>
      <c r="F552">
        <v>1</v>
      </c>
    </row>
    <row r="553" spans="1:7" ht="12.75">
      <c r="A553">
        <v>1985</v>
      </c>
      <c r="B553" t="s">
        <v>3</v>
      </c>
      <c r="C553">
        <v>2</v>
      </c>
      <c r="D553">
        <v>2</v>
      </c>
      <c r="E553">
        <v>1</v>
      </c>
      <c r="G553">
        <v>1</v>
      </c>
    </row>
    <row r="554" spans="1:7" ht="12.75">
      <c r="A554">
        <v>1986</v>
      </c>
      <c r="B554" t="s">
        <v>3</v>
      </c>
      <c r="C554">
        <v>2</v>
      </c>
      <c r="D554">
        <v>4</v>
      </c>
      <c r="F554">
        <v>3</v>
      </c>
      <c r="G554">
        <v>1</v>
      </c>
    </row>
    <row r="555" spans="1:6" ht="12.75">
      <c r="A555">
        <v>1987</v>
      </c>
      <c r="B555" t="s">
        <v>3</v>
      </c>
      <c r="C555">
        <v>3</v>
      </c>
      <c r="D555">
        <v>3</v>
      </c>
      <c r="F555">
        <v>1</v>
      </c>
    </row>
    <row r="556" spans="1:6" ht="12.75">
      <c r="A556">
        <v>1988</v>
      </c>
      <c r="B556" t="s">
        <v>3</v>
      </c>
      <c r="C556">
        <v>2</v>
      </c>
      <c r="D556">
        <v>2</v>
      </c>
      <c r="E556">
        <v>2</v>
      </c>
      <c r="F556">
        <v>5</v>
      </c>
    </row>
    <row r="557" spans="1:7" ht="12.75">
      <c r="A557">
        <v>1989</v>
      </c>
      <c r="B557" t="s">
        <v>3</v>
      </c>
      <c r="C557">
        <v>3</v>
      </c>
      <c r="D557">
        <v>2</v>
      </c>
      <c r="F557">
        <v>9</v>
      </c>
      <c r="G557">
        <v>3</v>
      </c>
    </row>
    <row r="558" spans="1:7" ht="12.75">
      <c r="A558">
        <v>1990</v>
      </c>
      <c r="B558" t="s">
        <v>3</v>
      </c>
      <c r="C558">
        <v>5</v>
      </c>
      <c r="D558">
        <v>7</v>
      </c>
      <c r="E558">
        <v>3</v>
      </c>
      <c r="F558">
        <v>8</v>
      </c>
      <c r="G558">
        <v>3</v>
      </c>
    </row>
    <row r="559" spans="1:7" ht="12.75">
      <c r="A559">
        <v>1991</v>
      </c>
      <c r="B559" t="s">
        <v>3</v>
      </c>
      <c r="C559">
        <v>1</v>
      </c>
      <c r="D559">
        <v>1</v>
      </c>
      <c r="E559">
        <v>1</v>
      </c>
      <c r="F559">
        <v>8</v>
      </c>
      <c r="G559">
        <v>5</v>
      </c>
    </row>
    <row r="560" spans="1:6" ht="12.75">
      <c r="A560">
        <v>1992</v>
      </c>
      <c r="B560" t="s">
        <v>3</v>
      </c>
      <c r="C560">
        <v>2</v>
      </c>
      <c r="D560">
        <v>5</v>
      </c>
      <c r="E560">
        <v>1</v>
      </c>
      <c r="F560">
        <v>3</v>
      </c>
    </row>
    <row r="561" spans="1:7" ht="12.75">
      <c r="A561">
        <v>1993</v>
      </c>
      <c r="B561" t="s">
        <v>3</v>
      </c>
      <c r="C561">
        <v>6</v>
      </c>
      <c r="D561">
        <v>5</v>
      </c>
      <c r="E561">
        <v>1</v>
      </c>
      <c r="F561">
        <v>13</v>
      </c>
      <c r="G561">
        <v>3</v>
      </c>
    </row>
    <row r="562" spans="1:7" ht="12.75">
      <c r="A562">
        <v>1994</v>
      </c>
      <c r="B562" t="s">
        <v>3</v>
      </c>
      <c r="C562">
        <v>5</v>
      </c>
      <c r="D562">
        <v>7</v>
      </c>
      <c r="E562">
        <v>3</v>
      </c>
      <c r="F562">
        <v>11</v>
      </c>
      <c r="G562">
        <v>2</v>
      </c>
    </row>
    <row r="563" spans="1:7" ht="12.75">
      <c r="A563">
        <v>1995</v>
      </c>
      <c r="B563" t="s">
        <v>3</v>
      </c>
      <c r="C563">
        <v>3</v>
      </c>
      <c r="D563">
        <v>11</v>
      </c>
      <c r="E563">
        <v>2</v>
      </c>
      <c r="F563">
        <v>9</v>
      </c>
      <c r="G563">
        <v>1</v>
      </c>
    </row>
    <row r="564" spans="1:7" ht="12.75">
      <c r="A564">
        <v>1996</v>
      </c>
      <c r="B564" t="s">
        <v>3</v>
      </c>
      <c r="C564">
        <v>3</v>
      </c>
      <c r="D564">
        <v>4</v>
      </c>
      <c r="F564">
        <v>9</v>
      </c>
      <c r="G564">
        <v>1</v>
      </c>
    </row>
    <row r="565" spans="1:7" ht="12.75">
      <c r="A565">
        <v>1997</v>
      </c>
      <c r="B565" t="s">
        <v>3</v>
      </c>
      <c r="C565">
        <v>3</v>
      </c>
      <c r="D565">
        <v>7</v>
      </c>
      <c r="E565">
        <v>3</v>
      </c>
      <c r="F565">
        <v>13</v>
      </c>
      <c r="G565">
        <v>4</v>
      </c>
    </row>
    <row r="566" spans="1:7" ht="12.75">
      <c r="A566">
        <v>1998</v>
      </c>
      <c r="B566" t="s">
        <v>3</v>
      </c>
      <c r="C566">
        <v>17</v>
      </c>
      <c r="D566">
        <v>5</v>
      </c>
      <c r="E566">
        <v>1</v>
      </c>
      <c r="F566">
        <v>8</v>
      </c>
      <c r="G566">
        <v>5</v>
      </c>
    </row>
    <row r="567" spans="1:7" ht="12.75">
      <c r="A567">
        <v>1999</v>
      </c>
      <c r="B567" t="s">
        <v>3</v>
      </c>
      <c r="C567">
        <v>10</v>
      </c>
      <c r="D567">
        <v>4</v>
      </c>
      <c r="E567">
        <v>3</v>
      </c>
      <c r="F567">
        <v>15</v>
      </c>
      <c r="G567">
        <v>5</v>
      </c>
    </row>
    <row r="568" ht="12.75">
      <c r="B568" t="s">
        <v>3</v>
      </c>
    </row>
    <row r="569" spans="1:7" ht="12.75">
      <c r="A569" t="s">
        <v>93</v>
      </c>
      <c r="B569" t="s">
        <v>3</v>
      </c>
      <c r="C569">
        <v>70</v>
      </c>
      <c r="D569">
        <v>71</v>
      </c>
      <c r="E569">
        <v>21</v>
      </c>
      <c r="F569">
        <v>116</v>
      </c>
      <c r="G569">
        <v>34</v>
      </c>
    </row>
    <row r="570" spans="1:7" ht="12.75">
      <c r="A570" t="s">
        <v>120</v>
      </c>
      <c r="B570" t="s">
        <v>2</v>
      </c>
      <c r="C570" t="s">
        <v>118</v>
      </c>
      <c r="D570" t="s">
        <v>120</v>
      </c>
      <c r="E570" t="s">
        <v>120</v>
      </c>
      <c r="F570" t="s">
        <v>120</v>
      </c>
      <c r="G570" t="s">
        <v>120</v>
      </c>
    </row>
    <row r="571" spans="1:2" ht="12.75">
      <c r="A571" t="s">
        <v>101</v>
      </c>
      <c r="B571" t="s">
        <v>3</v>
      </c>
    </row>
    <row r="572" spans="1:2" ht="12.75">
      <c r="A572">
        <v>1983</v>
      </c>
      <c r="B572" t="s">
        <v>3</v>
      </c>
    </row>
    <row r="573" spans="1:2" ht="12.75">
      <c r="A573">
        <v>1984</v>
      </c>
      <c r="B573" t="s">
        <v>3</v>
      </c>
    </row>
    <row r="574" spans="1:7" ht="12.75">
      <c r="A574">
        <v>1985</v>
      </c>
      <c r="B574" t="s">
        <v>3</v>
      </c>
      <c r="G574">
        <v>2</v>
      </c>
    </row>
    <row r="575" spans="1:7" ht="12.75">
      <c r="A575">
        <v>1986</v>
      </c>
      <c r="B575" t="s">
        <v>3</v>
      </c>
      <c r="G575">
        <v>1</v>
      </c>
    </row>
    <row r="576" spans="1:7" ht="12.75">
      <c r="A576">
        <v>1987</v>
      </c>
      <c r="B576" t="s">
        <v>3</v>
      </c>
      <c r="G576">
        <v>1</v>
      </c>
    </row>
    <row r="577" spans="1:7" ht="12.75">
      <c r="A577">
        <v>1988</v>
      </c>
      <c r="B577" t="s">
        <v>3</v>
      </c>
      <c r="G577">
        <v>2</v>
      </c>
    </row>
    <row r="578" spans="1:7" ht="12.75">
      <c r="A578">
        <v>1989</v>
      </c>
      <c r="B578" t="s">
        <v>3</v>
      </c>
      <c r="G578">
        <v>6</v>
      </c>
    </row>
    <row r="579" spans="1:7" ht="12.75">
      <c r="A579">
        <v>1990</v>
      </c>
      <c r="B579" t="s">
        <v>3</v>
      </c>
      <c r="G579">
        <v>4</v>
      </c>
    </row>
    <row r="580" spans="1:7" ht="12.75">
      <c r="A580">
        <v>1991</v>
      </c>
      <c r="B580" t="s">
        <v>3</v>
      </c>
      <c r="G580">
        <v>7</v>
      </c>
    </row>
    <row r="581" spans="1:7" ht="12.75">
      <c r="A581">
        <v>1992</v>
      </c>
      <c r="B581" t="s">
        <v>3</v>
      </c>
      <c r="G581">
        <v>4</v>
      </c>
    </row>
    <row r="582" spans="1:7" ht="12.75">
      <c r="A582">
        <v>1993</v>
      </c>
      <c r="B582" t="s">
        <v>3</v>
      </c>
      <c r="G582">
        <v>5</v>
      </c>
    </row>
    <row r="583" spans="1:7" ht="12.75">
      <c r="A583">
        <v>1994</v>
      </c>
      <c r="B583" t="s">
        <v>3</v>
      </c>
      <c r="G583">
        <v>11</v>
      </c>
    </row>
    <row r="584" spans="1:7" ht="12.75">
      <c r="A584">
        <v>1995</v>
      </c>
      <c r="B584" t="s">
        <v>3</v>
      </c>
      <c r="G584">
        <v>14</v>
      </c>
    </row>
    <row r="585" spans="1:7" ht="12.75">
      <c r="A585">
        <v>1996</v>
      </c>
      <c r="B585" t="s">
        <v>3</v>
      </c>
      <c r="G585">
        <v>19</v>
      </c>
    </row>
    <row r="586" spans="1:7" ht="12.75">
      <c r="A586">
        <v>1997</v>
      </c>
      <c r="B586" t="s">
        <v>3</v>
      </c>
      <c r="G586">
        <v>24</v>
      </c>
    </row>
    <row r="587" spans="1:7" ht="12.75">
      <c r="A587">
        <v>1998</v>
      </c>
      <c r="B587" t="s">
        <v>3</v>
      </c>
      <c r="G587">
        <v>16</v>
      </c>
    </row>
    <row r="588" spans="1:7" ht="12.75">
      <c r="A588">
        <v>1999</v>
      </c>
      <c r="B588" t="s">
        <v>3</v>
      </c>
      <c r="F588">
        <v>2</v>
      </c>
      <c r="G588">
        <v>17</v>
      </c>
    </row>
    <row r="589" ht="12.75">
      <c r="B589" t="s">
        <v>3</v>
      </c>
    </row>
    <row r="590" spans="1:7" ht="12.75">
      <c r="A590" t="s">
        <v>93</v>
      </c>
      <c r="B590" t="s">
        <v>3</v>
      </c>
      <c r="F590">
        <v>2</v>
      </c>
      <c r="G590">
        <v>133</v>
      </c>
    </row>
    <row r="591" spans="1:7" ht="12.75">
      <c r="A591" t="s">
        <v>120</v>
      </c>
      <c r="B591" t="s">
        <v>2</v>
      </c>
      <c r="C591" t="s">
        <v>118</v>
      </c>
      <c r="D591" t="s">
        <v>120</v>
      </c>
      <c r="E591" t="s">
        <v>120</v>
      </c>
      <c r="F591" t="s">
        <v>120</v>
      </c>
      <c r="G591" t="s">
        <v>120</v>
      </c>
    </row>
    <row r="592" spans="1:2" ht="12.75">
      <c r="A592" t="s">
        <v>82</v>
      </c>
      <c r="B592" t="s">
        <v>3</v>
      </c>
    </row>
    <row r="593" spans="1:2" ht="12.75">
      <c r="A593">
        <v>1983</v>
      </c>
      <c r="B593" t="s">
        <v>3</v>
      </c>
    </row>
    <row r="594" spans="1:2" ht="12.75">
      <c r="A594">
        <v>1984</v>
      </c>
      <c r="B594" t="s">
        <v>3</v>
      </c>
    </row>
    <row r="595" spans="1:2" ht="12.75">
      <c r="A595">
        <v>1985</v>
      </c>
      <c r="B595" t="s">
        <v>3</v>
      </c>
    </row>
    <row r="596" spans="1:2" ht="12.75">
      <c r="A596">
        <v>1986</v>
      </c>
      <c r="B596" t="s">
        <v>3</v>
      </c>
    </row>
    <row r="597" spans="1:2" ht="12.75">
      <c r="A597">
        <v>1987</v>
      </c>
      <c r="B597" t="s">
        <v>3</v>
      </c>
    </row>
    <row r="598" spans="1:2" ht="12.75">
      <c r="A598">
        <v>1988</v>
      </c>
      <c r="B598" t="s">
        <v>3</v>
      </c>
    </row>
    <row r="599" spans="1:2" ht="12.75">
      <c r="A599">
        <v>1989</v>
      </c>
      <c r="B599" t="s">
        <v>3</v>
      </c>
    </row>
    <row r="600" spans="1:2" ht="12.75">
      <c r="A600">
        <v>1990</v>
      </c>
      <c r="B600" t="s">
        <v>3</v>
      </c>
    </row>
    <row r="601" spans="1:7" ht="12.75">
      <c r="A601">
        <v>1991</v>
      </c>
      <c r="B601" t="s">
        <v>3</v>
      </c>
      <c r="G601">
        <v>1</v>
      </c>
    </row>
    <row r="602" spans="1:2" ht="12.75">
      <c r="A602">
        <v>1992</v>
      </c>
      <c r="B602" t="s">
        <v>3</v>
      </c>
    </row>
    <row r="603" spans="1:2" ht="12.75">
      <c r="A603">
        <v>1993</v>
      </c>
      <c r="B603" t="s">
        <v>3</v>
      </c>
    </row>
    <row r="604" spans="1:2" ht="12.75">
      <c r="A604">
        <v>1994</v>
      </c>
      <c r="B604" t="s">
        <v>3</v>
      </c>
    </row>
    <row r="605" spans="1:2" ht="12.75">
      <c r="A605">
        <v>1995</v>
      </c>
      <c r="B605" t="s">
        <v>3</v>
      </c>
    </row>
    <row r="606" spans="1:2" ht="12.75">
      <c r="A606">
        <v>1996</v>
      </c>
      <c r="B606" t="s">
        <v>3</v>
      </c>
    </row>
    <row r="607" spans="1:7" ht="12.75">
      <c r="A607">
        <v>1997</v>
      </c>
      <c r="B607" t="s">
        <v>3</v>
      </c>
      <c r="G607">
        <v>2</v>
      </c>
    </row>
    <row r="608" spans="1:7" ht="12.75">
      <c r="A608">
        <v>1998</v>
      </c>
      <c r="B608" t="s">
        <v>3</v>
      </c>
      <c r="G608">
        <v>1</v>
      </c>
    </row>
    <row r="609" spans="1:2" ht="12.75">
      <c r="A609">
        <v>1999</v>
      </c>
      <c r="B609" t="s">
        <v>3</v>
      </c>
    </row>
    <row r="610" ht="12.75">
      <c r="B610" t="s">
        <v>3</v>
      </c>
    </row>
    <row r="611" spans="1:7" ht="12.75">
      <c r="A611" t="s">
        <v>93</v>
      </c>
      <c r="B611" t="s">
        <v>3</v>
      </c>
      <c r="G611">
        <v>4</v>
      </c>
    </row>
    <row r="612" spans="1:7" ht="12.75">
      <c r="A612" t="s">
        <v>120</v>
      </c>
      <c r="B612" t="s">
        <v>2</v>
      </c>
      <c r="C612" t="s">
        <v>118</v>
      </c>
      <c r="D612" t="s">
        <v>120</v>
      </c>
      <c r="E612" t="s">
        <v>120</v>
      </c>
      <c r="F612" t="s">
        <v>120</v>
      </c>
      <c r="G612" t="s">
        <v>120</v>
      </c>
    </row>
    <row r="613" spans="1:2" ht="12.75">
      <c r="A613" t="s">
        <v>102</v>
      </c>
      <c r="B613" t="s">
        <v>3</v>
      </c>
    </row>
    <row r="614" spans="1:2" ht="12.75">
      <c r="A614">
        <v>1983</v>
      </c>
      <c r="B614" t="s">
        <v>3</v>
      </c>
    </row>
    <row r="615" spans="1:2" ht="12.75">
      <c r="A615">
        <v>1984</v>
      </c>
      <c r="B615" t="s">
        <v>3</v>
      </c>
    </row>
    <row r="616" spans="1:3" ht="12.75">
      <c r="A616">
        <v>1985</v>
      </c>
      <c r="B616" t="s">
        <v>3</v>
      </c>
      <c r="C616">
        <v>1</v>
      </c>
    </row>
    <row r="617" spans="1:2" ht="12.75">
      <c r="A617">
        <v>1986</v>
      </c>
      <c r="B617" t="s">
        <v>3</v>
      </c>
    </row>
    <row r="618" spans="1:5" ht="12.75">
      <c r="A618">
        <v>1987</v>
      </c>
      <c r="B618" t="s">
        <v>3</v>
      </c>
      <c r="E618">
        <v>1</v>
      </c>
    </row>
    <row r="619" spans="1:2" ht="12.75">
      <c r="A619">
        <v>1988</v>
      </c>
      <c r="B619" t="s">
        <v>3</v>
      </c>
    </row>
    <row r="620" spans="1:2" ht="12.75">
      <c r="A620">
        <v>1989</v>
      </c>
      <c r="B620" t="s">
        <v>3</v>
      </c>
    </row>
    <row r="621" spans="1:2" ht="12.75">
      <c r="A621">
        <v>1990</v>
      </c>
      <c r="B621" t="s">
        <v>3</v>
      </c>
    </row>
    <row r="622" spans="1:2" ht="12.75">
      <c r="A622">
        <v>1991</v>
      </c>
      <c r="B622" t="s">
        <v>3</v>
      </c>
    </row>
    <row r="623" spans="1:2" ht="12.75">
      <c r="A623">
        <v>1992</v>
      </c>
      <c r="B623" t="s">
        <v>3</v>
      </c>
    </row>
    <row r="624" spans="1:2" ht="12.75">
      <c r="A624">
        <v>1993</v>
      </c>
      <c r="B624" t="s">
        <v>3</v>
      </c>
    </row>
    <row r="625" spans="1:2" ht="12.75">
      <c r="A625">
        <v>1994</v>
      </c>
      <c r="B625" t="s">
        <v>3</v>
      </c>
    </row>
    <row r="626" spans="1:2" ht="12.75">
      <c r="A626">
        <v>1995</v>
      </c>
      <c r="B626" t="s">
        <v>3</v>
      </c>
    </row>
    <row r="627" spans="1:2" ht="12.75">
      <c r="A627">
        <v>1996</v>
      </c>
      <c r="B627" t="s">
        <v>3</v>
      </c>
    </row>
    <row r="628" spans="1:2" ht="12.75">
      <c r="A628">
        <v>1997</v>
      </c>
      <c r="B628" t="s">
        <v>3</v>
      </c>
    </row>
    <row r="629" spans="1:2" ht="12.75">
      <c r="A629">
        <v>1998</v>
      </c>
      <c r="B629" t="s">
        <v>3</v>
      </c>
    </row>
    <row r="630" spans="1:2" ht="12.75">
      <c r="A630">
        <v>1999</v>
      </c>
      <c r="B630" t="s">
        <v>3</v>
      </c>
    </row>
    <row r="631" ht="12.75">
      <c r="B631" t="s">
        <v>3</v>
      </c>
    </row>
    <row r="632" spans="1:5" ht="12.75">
      <c r="A632" t="s">
        <v>93</v>
      </c>
      <c r="B632" t="s">
        <v>3</v>
      </c>
      <c r="C632">
        <v>1</v>
      </c>
      <c r="E632">
        <v>1</v>
      </c>
    </row>
    <row r="633" spans="1:7" ht="12.75">
      <c r="A633" t="s">
        <v>120</v>
      </c>
      <c r="B633" t="s">
        <v>4</v>
      </c>
      <c r="C633" t="s">
        <v>118</v>
      </c>
      <c r="D633" t="s">
        <v>120</v>
      </c>
      <c r="E633" t="s">
        <v>120</v>
      </c>
      <c r="F633" t="s">
        <v>120</v>
      </c>
      <c r="G633" t="s">
        <v>120</v>
      </c>
    </row>
    <row r="635" spans="1:7" ht="12.75">
      <c r="A635" t="s">
        <v>120</v>
      </c>
      <c r="B635" t="s">
        <v>4</v>
      </c>
      <c r="C635" t="s">
        <v>118</v>
      </c>
      <c r="D635" t="s">
        <v>120</v>
      </c>
      <c r="E635" t="s">
        <v>120</v>
      </c>
      <c r="F635" t="s">
        <v>120</v>
      </c>
      <c r="G635" t="s">
        <v>120</v>
      </c>
    </row>
    <row r="636" spans="1:2" ht="12.75">
      <c r="A636" t="s">
        <v>75</v>
      </c>
      <c r="B636" t="s">
        <v>3</v>
      </c>
    </row>
    <row r="637" spans="1:7" ht="12.75">
      <c r="A637" t="s">
        <v>76</v>
      </c>
      <c r="B637" t="s">
        <v>3</v>
      </c>
      <c r="C637" t="s">
        <v>67</v>
      </c>
      <c r="D637" t="s">
        <v>68</v>
      </c>
      <c r="E637" t="s">
        <v>69</v>
      </c>
      <c r="F637" t="s">
        <v>70</v>
      </c>
      <c r="G637" t="s">
        <v>77</v>
      </c>
    </row>
    <row r="638" spans="1:7" ht="12.75">
      <c r="A638" t="s">
        <v>78</v>
      </c>
      <c r="B638" t="s">
        <v>3</v>
      </c>
      <c r="C638" t="s">
        <v>117</v>
      </c>
      <c r="D638" t="s">
        <v>120</v>
      </c>
      <c r="E638" t="e">
        <f>-Amerind,N</f>
        <v>#NAME?</v>
      </c>
      <c r="F638" t="s">
        <v>71</v>
      </c>
      <c r="G638" t="s">
        <v>120</v>
      </c>
    </row>
    <row r="639" spans="1:7" ht="12.75">
      <c r="A639" t="s">
        <v>79</v>
      </c>
      <c r="B639" t="s">
        <v>3</v>
      </c>
      <c r="C639" t="s">
        <v>80</v>
      </c>
      <c r="D639" t="s">
        <v>121</v>
      </c>
      <c r="E639" t="s">
        <v>122</v>
      </c>
      <c r="F639" t="s">
        <v>81</v>
      </c>
      <c r="G639" t="s">
        <v>123</v>
      </c>
    </row>
    <row r="640" spans="1:7" ht="12.75">
      <c r="A640" t="s">
        <v>120</v>
      </c>
      <c r="B640" t="s">
        <v>2</v>
      </c>
      <c r="C640" t="s">
        <v>118</v>
      </c>
      <c r="D640" t="s">
        <v>120</v>
      </c>
      <c r="E640" t="s">
        <v>120</v>
      </c>
      <c r="F640" t="s">
        <v>120</v>
      </c>
      <c r="G640" t="s">
        <v>120</v>
      </c>
    </row>
    <row r="641" spans="1:2" ht="12.75">
      <c r="A641" t="s">
        <v>104</v>
      </c>
      <c r="B641" t="s">
        <v>3</v>
      </c>
    </row>
    <row r="642" spans="1:2" ht="12.75">
      <c r="A642">
        <v>1983</v>
      </c>
      <c r="B642" t="s">
        <v>3</v>
      </c>
    </row>
    <row r="643" spans="1:4" ht="12.75">
      <c r="A643">
        <v>1984</v>
      </c>
      <c r="B643" t="s">
        <v>3</v>
      </c>
      <c r="D643">
        <v>1</v>
      </c>
    </row>
    <row r="644" spans="1:2" ht="12.75">
      <c r="A644">
        <v>1985</v>
      </c>
      <c r="B644" t="s">
        <v>3</v>
      </c>
    </row>
    <row r="645" spans="1:4" ht="12.75">
      <c r="A645">
        <v>1986</v>
      </c>
      <c r="B645" t="s">
        <v>3</v>
      </c>
      <c r="D645">
        <v>3</v>
      </c>
    </row>
    <row r="646" spans="1:4" ht="12.75">
      <c r="A646">
        <v>1987</v>
      </c>
      <c r="B646" t="s">
        <v>3</v>
      </c>
      <c r="D646">
        <v>2</v>
      </c>
    </row>
    <row r="647" spans="1:4" ht="12.75">
      <c r="A647">
        <v>1988</v>
      </c>
      <c r="B647" t="s">
        <v>3</v>
      </c>
      <c r="D647">
        <v>3</v>
      </c>
    </row>
    <row r="648" spans="1:6" ht="12.75">
      <c r="A648">
        <v>1989</v>
      </c>
      <c r="B648" t="s">
        <v>3</v>
      </c>
      <c r="C648">
        <v>1</v>
      </c>
      <c r="F648">
        <v>2</v>
      </c>
    </row>
    <row r="649" spans="1:2" ht="12.75">
      <c r="A649">
        <v>1990</v>
      </c>
      <c r="B649" t="s">
        <v>3</v>
      </c>
    </row>
    <row r="650" spans="1:7" ht="12.75">
      <c r="A650">
        <v>1991</v>
      </c>
      <c r="B650" t="s">
        <v>3</v>
      </c>
      <c r="C650">
        <v>2</v>
      </c>
      <c r="D650">
        <v>1</v>
      </c>
      <c r="G650">
        <v>1</v>
      </c>
    </row>
    <row r="651" spans="1:2" ht="12.75">
      <c r="A651">
        <v>1992</v>
      </c>
      <c r="B651" t="s">
        <v>3</v>
      </c>
    </row>
    <row r="652" spans="1:2" ht="12.75">
      <c r="A652">
        <v>1993</v>
      </c>
      <c r="B652" t="s">
        <v>3</v>
      </c>
    </row>
    <row r="653" spans="1:7" ht="12.75">
      <c r="A653">
        <v>1994</v>
      </c>
      <c r="B653" t="s">
        <v>3</v>
      </c>
      <c r="C653">
        <v>1</v>
      </c>
      <c r="F653">
        <v>2</v>
      </c>
      <c r="G653">
        <v>1</v>
      </c>
    </row>
    <row r="654" spans="1:6" ht="12.75">
      <c r="A654">
        <v>1995</v>
      </c>
      <c r="B654" t="s">
        <v>3</v>
      </c>
      <c r="F654">
        <v>1</v>
      </c>
    </row>
    <row r="655" spans="1:2" ht="12.75">
      <c r="A655">
        <v>1996</v>
      </c>
      <c r="B655" t="s">
        <v>3</v>
      </c>
    </row>
    <row r="656" spans="1:5" ht="12.75">
      <c r="A656">
        <v>1997</v>
      </c>
      <c r="B656" t="s">
        <v>3</v>
      </c>
      <c r="D656">
        <v>1</v>
      </c>
      <c r="E656">
        <v>1</v>
      </c>
    </row>
    <row r="657" spans="1:7" ht="12.75">
      <c r="A657">
        <v>1998</v>
      </c>
      <c r="B657" t="s">
        <v>3</v>
      </c>
      <c r="F657">
        <v>1</v>
      </c>
      <c r="G657">
        <v>1</v>
      </c>
    </row>
    <row r="658" spans="1:4" ht="12.75">
      <c r="A658">
        <v>1999</v>
      </c>
      <c r="B658" t="s">
        <v>3</v>
      </c>
      <c r="D658">
        <v>1</v>
      </c>
    </row>
    <row r="659" ht="12.75">
      <c r="B659" t="s">
        <v>3</v>
      </c>
    </row>
    <row r="660" spans="1:7" ht="12.75">
      <c r="A660" t="s">
        <v>93</v>
      </c>
      <c r="B660" t="s">
        <v>3</v>
      </c>
      <c r="C660">
        <v>4</v>
      </c>
      <c r="D660">
        <v>12</v>
      </c>
      <c r="E660">
        <v>1</v>
      </c>
      <c r="F660">
        <v>6</v>
      </c>
      <c r="G660">
        <v>3</v>
      </c>
    </row>
    <row r="661" spans="1:7" ht="12.75">
      <c r="A661" t="s">
        <v>120</v>
      </c>
      <c r="B661" t="s">
        <v>2</v>
      </c>
      <c r="C661" t="s">
        <v>118</v>
      </c>
      <c r="D661" t="s">
        <v>120</v>
      </c>
      <c r="E661" t="s">
        <v>120</v>
      </c>
      <c r="F661" t="s">
        <v>120</v>
      </c>
      <c r="G661" t="s">
        <v>120</v>
      </c>
    </row>
    <row r="662" spans="1:2" ht="12.75">
      <c r="A662" t="s">
        <v>101</v>
      </c>
      <c r="B662" t="s">
        <v>3</v>
      </c>
    </row>
    <row r="663" spans="1:2" ht="12.75">
      <c r="A663">
        <v>1983</v>
      </c>
      <c r="B663" t="s">
        <v>3</v>
      </c>
    </row>
    <row r="664" spans="1:7" ht="12.75">
      <c r="A664">
        <v>1984</v>
      </c>
      <c r="B664" t="s">
        <v>3</v>
      </c>
      <c r="G664">
        <v>1</v>
      </c>
    </row>
    <row r="665" spans="1:2" ht="12.75">
      <c r="A665">
        <v>1985</v>
      </c>
      <c r="B665" t="s">
        <v>3</v>
      </c>
    </row>
    <row r="666" spans="1:7" ht="12.75">
      <c r="A666">
        <v>1986</v>
      </c>
      <c r="B666" t="s">
        <v>3</v>
      </c>
      <c r="G666">
        <v>2</v>
      </c>
    </row>
    <row r="667" spans="1:7" ht="12.75">
      <c r="A667">
        <v>1987</v>
      </c>
      <c r="B667" t="s">
        <v>3</v>
      </c>
      <c r="G667">
        <v>1</v>
      </c>
    </row>
    <row r="668" spans="1:2" ht="12.75">
      <c r="A668">
        <v>1988</v>
      </c>
      <c r="B668" t="s">
        <v>3</v>
      </c>
    </row>
    <row r="669" spans="1:7" ht="12.75">
      <c r="A669">
        <v>1989</v>
      </c>
      <c r="B669" t="s">
        <v>3</v>
      </c>
      <c r="G669">
        <v>2</v>
      </c>
    </row>
    <row r="670" spans="1:2" ht="12.75">
      <c r="A670">
        <v>1990</v>
      </c>
      <c r="B670" t="s">
        <v>3</v>
      </c>
    </row>
    <row r="671" spans="1:2" ht="12.75">
      <c r="A671">
        <v>1991</v>
      </c>
      <c r="B671" t="s">
        <v>3</v>
      </c>
    </row>
    <row r="672" spans="1:2" ht="12.75">
      <c r="A672">
        <v>1992</v>
      </c>
      <c r="B672" t="s">
        <v>3</v>
      </c>
    </row>
    <row r="673" spans="1:2" ht="12.75">
      <c r="A673">
        <v>1993</v>
      </c>
      <c r="B673" t="s">
        <v>3</v>
      </c>
    </row>
    <row r="674" spans="1:2" ht="12.75">
      <c r="A674">
        <v>1994</v>
      </c>
      <c r="B674" t="s">
        <v>3</v>
      </c>
    </row>
    <row r="675" spans="1:2" ht="12.75">
      <c r="A675">
        <v>1995</v>
      </c>
      <c r="B675" t="s">
        <v>3</v>
      </c>
    </row>
    <row r="676" spans="1:7" ht="12.75">
      <c r="A676">
        <v>1996</v>
      </c>
      <c r="B676" t="s">
        <v>3</v>
      </c>
      <c r="G676">
        <v>1</v>
      </c>
    </row>
    <row r="677" spans="1:2" ht="12.75">
      <c r="A677">
        <v>1997</v>
      </c>
      <c r="B677" t="s">
        <v>3</v>
      </c>
    </row>
    <row r="678" spans="1:7" ht="12.75">
      <c r="A678">
        <v>1998</v>
      </c>
      <c r="B678" t="s">
        <v>3</v>
      </c>
      <c r="G678">
        <v>3</v>
      </c>
    </row>
    <row r="679" spans="1:7" ht="12.75">
      <c r="A679">
        <v>1999</v>
      </c>
      <c r="B679" t="s">
        <v>3</v>
      </c>
      <c r="G679">
        <v>1</v>
      </c>
    </row>
    <row r="680" ht="12.75">
      <c r="B680" t="s">
        <v>3</v>
      </c>
    </row>
    <row r="681" spans="1:7" ht="12.75">
      <c r="A681" t="s">
        <v>93</v>
      </c>
      <c r="B681" t="s">
        <v>3</v>
      </c>
      <c r="G681">
        <v>11</v>
      </c>
    </row>
    <row r="682" spans="1:7" ht="12.75">
      <c r="A682" t="s">
        <v>120</v>
      </c>
      <c r="B682" t="s">
        <v>2</v>
      </c>
      <c r="C682" t="s">
        <v>118</v>
      </c>
      <c r="D682" t="s">
        <v>120</v>
      </c>
      <c r="E682" t="s">
        <v>120</v>
      </c>
      <c r="F682" t="s">
        <v>120</v>
      </c>
      <c r="G682" t="s">
        <v>120</v>
      </c>
    </row>
    <row r="683" spans="1:2" ht="12.75">
      <c r="A683" t="s">
        <v>82</v>
      </c>
      <c r="B683" t="s">
        <v>3</v>
      </c>
    </row>
    <row r="684" spans="1:2" ht="12.75">
      <c r="A684">
        <v>1983</v>
      </c>
      <c r="B684" t="s">
        <v>3</v>
      </c>
    </row>
    <row r="685" spans="1:2" ht="12.75">
      <c r="A685">
        <v>1984</v>
      </c>
      <c r="B685" t="s">
        <v>3</v>
      </c>
    </row>
    <row r="686" spans="1:2" ht="12.75">
      <c r="A686">
        <v>1985</v>
      </c>
      <c r="B686" t="s">
        <v>3</v>
      </c>
    </row>
    <row r="687" spans="1:2" ht="12.75">
      <c r="A687">
        <v>1986</v>
      </c>
      <c r="B687" t="s">
        <v>3</v>
      </c>
    </row>
    <row r="688" spans="1:2" ht="12.75">
      <c r="A688">
        <v>1987</v>
      </c>
      <c r="B688" t="s">
        <v>3</v>
      </c>
    </row>
    <row r="689" spans="1:2" ht="12.75">
      <c r="A689">
        <v>1988</v>
      </c>
      <c r="B689" t="s">
        <v>3</v>
      </c>
    </row>
    <row r="690" spans="1:2" ht="12.75">
      <c r="A690">
        <v>1989</v>
      </c>
      <c r="B690" t="s">
        <v>3</v>
      </c>
    </row>
    <row r="691" spans="1:2" ht="12.75">
      <c r="A691">
        <v>1990</v>
      </c>
      <c r="B691" t="s">
        <v>3</v>
      </c>
    </row>
    <row r="692" spans="1:2" ht="12.75">
      <c r="A692">
        <v>1991</v>
      </c>
      <c r="B692" t="s">
        <v>3</v>
      </c>
    </row>
    <row r="693" spans="1:2" ht="12.75">
      <c r="A693">
        <v>1992</v>
      </c>
      <c r="B693" t="s">
        <v>3</v>
      </c>
    </row>
    <row r="694" spans="1:2" ht="12.75">
      <c r="A694">
        <v>1993</v>
      </c>
      <c r="B694" t="s">
        <v>3</v>
      </c>
    </row>
    <row r="695" spans="1:2" ht="12.75">
      <c r="A695">
        <v>1994</v>
      </c>
      <c r="B695" t="s">
        <v>3</v>
      </c>
    </row>
    <row r="696" spans="1:2" ht="12.75">
      <c r="A696">
        <v>1995</v>
      </c>
      <c r="B696" t="s">
        <v>3</v>
      </c>
    </row>
    <row r="697" spans="1:2" ht="12.75">
      <c r="A697">
        <v>1996</v>
      </c>
      <c r="B697" t="s">
        <v>3</v>
      </c>
    </row>
    <row r="698" spans="1:2" ht="12.75">
      <c r="A698">
        <v>1997</v>
      </c>
      <c r="B698" t="s">
        <v>3</v>
      </c>
    </row>
    <row r="699" spans="1:2" ht="12.75">
      <c r="A699">
        <v>1998</v>
      </c>
      <c r="B699" t="s">
        <v>3</v>
      </c>
    </row>
    <row r="700" spans="1:2" ht="12.75">
      <c r="A700">
        <v>1999</v>
      </c>
      <c r="B700" t="s">
        <v>3</v>
      </c>
    </row>
    <row r="701" ht="12.75">
      <c r="B701" t="s">
        <v>3</v>
      </c>
    </row>
    <row r="702" spans="1:2" ht="12.75">
      <c r="A702" t="s">
        <v>93</v>
      </c>
      <c r="B702" t="s">
        <v>3</v>
      </c>
    </row>
    <row r="703" spans="1:7" ht="12.75">
      <c r="A703" t="s">
        <v>120</v>
      </c>
      <c r="B703" t="s">
        <v>2</v>
      </c>
      <c r="C703" t="s">
        <v>118</v>
      </c>
      <c r="D703" t="s">
        <v>120</v>
      </c>
      <c r="E703" t="s">
        <v>120</v>
      </c>
      <c r="F703" t="s">
        <v>120</v>
      </c>
      <c r="G703" t="s">
        <v>120</v>
      </c>
    </row>
    <row r="704" spans="1:2" ht="12.75">
      <c r="A704" t="s">
        <v>102</v>
      </c>
      <c r="B704" t="s">
        <v>3</v>
      </c>
    </row>
    <row r="705" spans="1:2" ht="12.75">
      <c r="A705">
        <v>1983</v>
      </c>
      <c r="B705" t="s">
        <v>3</v>
      </c>
    </row>
    <row r="706" spans="1:2" ht="12.75">
      <c r="A706">
        <v>1984</v>
      </c>
      <c r="B706" t="s">
        <v>3</v>
      </c>
    </row>
    <row r="707" spans="1:2" ht="12.75">
      <c r="A707">
        <v>1985</v>
      </c>
      <c r="B707" t="s">
        <v>3</v>
      </c>
    </row>
    <row r="708" spans="1:2" ht="12.75">
      <c r="A708">
        <v>1986</v>
      </c>
      <c r="B708" t="s">
        <v>3</v>
      </c>
    </row>
    <row r="709" spans="1:2" ht="12.75">
      <c r="A709">
        <v>1987</v>
      </c>
      <c r="B709" t="s">
        <v>3</v>
      </c>
    </row>
    <row r="710" spans="1:2" ht="12.75">
      <c r="A710">
        <v>1988</v>
      </c>
      <c r="B710" t="s">
        <v>3</v>
      </c>
    </row>
    <row r="711" spans="1:2" ht="12.75">
      <c r="A711">
        <v>1989</v>
      </c>
      <c r="B711" t="s">
        <v>3</v>
      </c>
    </row>
    <row r="712" spans="1:2" ht="12.75">
      <c r="A712">
        <v>1990</v>
      </c>
      <c r="B712" t="s">
        <v>3</v>
      </c>
    </row>
    <row r="713" spans="1:2" ht="12.75">
      <c r="A713">
        <v>1991</v>
      </c>
      <c r="B713" t="s">
        <v>3</v>
      </c>
    </row>
    <row r="714" spans="1:2" ht="12.75">
      <c r="A714">
        <v>1992</v>
      </c>
      <c r="B714" t="s">
        <v>3</v>
      </c>
    </row>
    <row r="715" spans="1:2" ht="12.75">
      <c r="A715">
        <v>1993</v>
      </c>
      <c r="B715" t="s">
        <v>3</v>
      </c>
    </row>
    <row r="716" spans="1:2" ht="12.75">
      <c r="A716">
        <v>1994</v>
      </c>
      <c r="B716" t="s">
        <v>3</v>
      </c>
    </row>
    <row r="717" spans="1:2" ht="12.75">
      <c r="A717">
        <v>1995</v>
      </c>
      <c r="B717" t="s">
        <v>3</v>
      </c>
    </row>
    <row r="718" spans="1:2" ht="12.75">
      <c r="A718">
        <v>1996</v>
      </c>
      <c r="B718" t="s">
        <v>3</v>
      </c>
    </row>
    <row r="719" spans="1:2" ht="12.75">
      <c r="A719">
        <v>1997</v>
      </c>
      <c r="B719" t="s">
        <v>3</v>
      </c>
    </row>
    <row r="720" spans="1:2" ht="12.75">
      <c r="A720">
        <v>1998</v>
      </c>
      <c r="B720" t="s">
        <v>3</v>
      </c>
    </row>
    <row r="721" spans="1:2" ht="12.75">
      <c r="A721">
        <v>1999</v>
      </c>
      <c r="B721" t="s">
        <v>3</v>
      </c>
    </row>
    <row r="722" ht="12.75">
      <c r="B722" t="s">
        <v>3</v>
      </c>
    </row>
    <row r="723" spans="1:2" ht="12.75">
      <c r="A723" t="s">
        <v>93</v>
      </c>
      <c r="B723" t="s">
        <v>3</v>
      </c>
    </row>
    <row r="724" spans="1:7" ht="12.75">
      <c r="A724" t="s">
        <v>120</v>
      </c>
      <c r="B724" t="s">
        <v>4</v>
      </c>
      <c r="C724" t="s">
        <v>118</v>
      </c>
      <c r="D724" t="s">
        <v>120</v>
      </c>
      <c r="E724" t="s">
        <v>120</v>
      </c>
      <c r="F724" t="s">
        <v>120</v>
      </c>
      <c r="G724" t="s">
        <v>120</v>
      </c>
    </row>
    <row r="726" spans="1:7" ht="12.75">
      <c r="A726" t="s">
        <v>120</v>
      </c>
      <c r="B726" t="s">
        <v>4</v>
      </c>
      <c r="C726" t="s">
        <v>118</v>
      </c>
      <c r="D726" t="s">
        <v>120</v>
      </c>
      <c r="E726" t="s">
        <v>120</v>
      </c>
      <c r="F726" t="s">
        <v>120</v>
      </c>
      <c r="G726" t="s">
        <v>120</v>
      </c>
    </row>
    <row r="727" spans="1:2" ht="12.75">
      <c r="A727" t="s">
        <v>75</v>
      </c>
      <c r="B727" t="s">
        <v>3</v>
      </c>
    </row>
    <row r="728" spans="1:7" ht="12.75">
      <c r="A728" t="s">
        <v>76</v>
      </c>
      <c r="B728" t="s">
        <v>3</v>
      </c>
      <c r="C728" t="s">
        <v>67</v>
      </c>
      <c r="D728" t="s">
        <v>68</v>
      </c>
      <c r="E728" t="s">
        <v>69</v>
      </c>
      <c r="F728" t="s">
        <v>70</v>
      </c>
      <c r="G728" t="s">
        <v>77</v>
      </c>
    </row>
    <row r="729" spans="1:7" ht="12.75">
      <c r="A729" t="s">
        <v>78</v>
      </c>
      <c r="B729" t="s">
        <v>3</v>
      </c>
      <c r="C729" t="s">
        <v>117</v>
      </c>
      <c r="D729" t="s">
        <v>120</v>
      </c>
      <c r="E729" t="s">
        <v>72</v>
      </c>
      <c r="F729" t="s">
        <v>71</v>
      </c>
      <c r="G729" t="s">
        <v>120</v>
      </c>
    </row>
    <row r="730" spans="1:7" ht="12.75">
      <c r="A730" t="s">
        <v>79</v>
      </c>
      <c r="B730" t="s">
        <v>3</v>
      </c>
      <c r="C730" t="s">
        <v>80</v>
      </c>
      <c r="D730" t="s">
        <v>121</v>
      </c>
      <c r="E730" t="s">
        <v>122</v>
      </c>
      <c r="F730" t="s">
        <v>81</v>
      </c>
      <c r="G730" t="s">
        <v>123</v>
      </c>
    </row>
    <row r="731" spans="1:7" ht="12.75">
      <c r="A731" t="s">
        <v>120</v>
      </c>
      <c r="B731" t="s">
        <v>2</v>
      </c>
      <c r="C731" t="s">
        <v>118</v>
      </c>
      <c r="D731" t="s">
        <v>120</v>
      </c>
      <c r="E731" t="s">
        <v>120</v>
      </c>
      <c r="F731" t="s">
        <v>120</v>
      </c>
      <c r="G731" t="s">
        <v>120</v>
      </c>
    </row>
    <row r="732" spans="1:2" ht="12.75">
      <c r="A732" t="s">
        <v>104</v>
      </c>
      <c r="B732" t="s">
        <v>3</v>
      </c>
    </row>
    <row r="733" spans="1:2" ht="12.75">
      <c r="A733">
        <v>1983</v>
      </c>
      <c r="B733" t="s">
        <v>3</v>
      </c>
    </row>
    <row r="734" spans="1:2" ht="12.75">
      <c r="A734">
        <v>1984</v>
      </c>
      <c r="B734" t="s">
        <v>3</v>
      </c>
    </row>
    <row r="735" spans="1:7" ht="12.75">
      <c r="A735">
        <v>1985</v>
      </c>
      <c r="B735" t="s">
        <v>3</v>
      </c>
      <c r="F735">
        <v>1</v>
      </c>
      <c r="G735">
        <v>1</v>
      </c>
    </row>
    <row r="736" spans="1:4" ht="12.75">
      <c r="A736">
        <v>1986</v>
      </c>
      <c r="B736" t="s">
        <v>3</v>
      </c>
      <c r="D736">
        <v>1</v>
      </c>
    </row>
    <row r="737" spans="1:2" ht="12.75">
      <c r="A737">
        <v>1987</v>
      </c>
      <c r="B737" t="s">
        <v>3</v>
      </c>
    </row>
    <row r="738" spans="1:2" ht="12.75">
      <c r="A738">
        <v>1988</v>
      </c>
      <c r="B738" t="s">
        <v>3</v>
      </c>
    </row>
    <row r="739" spans="1:4" ht="12.75">
      <c r="A739">
        <v>1989</v>
      </c>
      <c r="B739" t="s">
        <v>3</v>
      </c>
      <c r="C739">
        <v>1</v>
      </c>
      <c r="D739">
        <v>1</v>
      </c>
    </row>
    <row r="740" spans="1:4" ht="12.75">
      <c r="A740">
        <v>1990</v>
      </c>
      <c r="B740" t="s">
        <v>3</v>
      </c>
      <c r="D740">
        <v>1</v>
      </c>
    </row>
    <row r="741" spans="1:5" ht="12.75">
      <c r="A741">
        <v>1991</v>
      </c>
      <c r="B741" t="s">
        <v>3</v>
      </c>
      <c r="D741">
        <v>2</v>
      </c>
      <c r="E741">
        <v>1</v>
      </c>
    </row>
    <row r="742" spans="1:6" ht="12.75">
      <c r="A742">
        <v>1992</v>
      </c>
      <c r="B742" t="s">
        <v>3</v>
      </c>
      <c r="C742">
        <v>1</v>
      </c>
      <c r="D742">
        <v>4</v>
      </c>
      <c r="F742">
        <v>1</v>
      </c>
    </row>
    <row r="743" spans="1:6" ht="12.75">
      <c r="A743">
        <v>1993</v>
      </c>
      <c r="B743" t="s">
        <v>3</v>
      </c>
      <c r="E743">
        <v>1</v>
      </c>
      <c r="F743">
        <v>1</v>
      </c>
    </row>
    <row r="744" spans="1:6" ht="12.75">
      <c r="A744">
        <v>1994</v>
      </c>
      <c r="B744" t="s">
        <v>3</v>
      </c>
      <c r="C744">
        <v>1</v>
      </c>
      <c r="F744">
        <v>2</v>
      </c>
    </row>
    <row r="745" spans="1:7" ht="12.75">
      <c r="A745">
        <v>1995</v>
      </c>
      <c r="B745" t="s">
        <v>3</v>
      </c>
      <c r="C745">
        <v>1</v>
      </c>
      <c r="E745">
        <v>1</v>
      </c>
      <c r="F745">
        <v>1</v>
      </c>
      <c r="G745">
        <v>1</v>
      </c>
    </row>
    <row r="746" spans="1:7" ht="12.75">
      <c r="A746">
        <v>1996</v>
      </c>
      <c r="B746" t="s">
        <v>3</v>
      </c>
      <c r="C746">
        <v>1</v>
      </c>
      <c r="F746">
        <v>1</v>
      </c>
      <c r="G746">
        <v>1</v>
      </c>
    </row>
    <row r="747" spans="1:6" ht="12.75">
      <c r="A747">
        <v>1997</v>
      </c>
      <c r="B747" t="s">
        <v>3</v>
      </c>
      <c r="C747">
        <v>2</v>
      </c>
      <c r="D747">
        <v>1</v>
      </c>
      <c r="F747">
        <v>7</v>
      </c>
    </row>
    <row r="748" spans="1:4" ht="12.75">
      <c r="A748">
        <v>1998</v>
      </c>
      <c r="B748" t="s">
        <v>3</v>
      </c>
      <c r="D748">
        <v>1</v>
      </c>
    </row>
    <row r="749" spans="1:6" ht="12.75">
      <c r="A749">
        <v>1999</v>
      </c>
      <c r="B749" t="s">
        <v>3</v>
      </c>
      <c r="C749">
        <v>2</v>
      </c>
      <c r="F749">
        <v>2</v>
      </c>
    </row>
    <row r="750" ht="12.75">
      <c r="B750" t="s">
        <v>3</v>
      </c>
    </row>
    <row r="751" spans="1:7" ht="12.75">
      <c r="A751" t="s">
        <v>93</v>
      </c>
      <c r="B751" t="s">
        <v>3</v>
      </c>
      <c r="C751">
        <v>9</v>
      </c>
      <c r="D751">
        <v>11</v>
      </c>
      <c r="E751">
        <v>3</v>
      </c>
      <c r="F751">
        <v>16</v>
      </c>
      <c r="G751">
        <v>3</v>
      </c>
    </row>
    <row r="752" spans="1:7" ht="12.75">
      <c r="A752" t="s">
        <v>120</v>
      </c>
      <c r="B752" t="s">
        <v>2</v>
      </c>
      <c r="C752" t="s">
        <v>118</v>
      </c>
      <c r="D752" t="s">
        <v>120</v>
      </c>
      <c r="E752" t="s">
        <v>120</v>
      </c>
      <c r="F752" t="s">
        <v>120</v>
      </c>
      <c r="G752" t="s">
        <v>120</v>
      </c>
    </row>
    <row r="753" spans="1:2" ht="12.75">
      <c r="A753" t="s">
        <v>101</v>
      </c>
      <c r="B753" t="s">
        <v>3</v>
      </c>
    </row>
    <row r="754" spans="1:2" ht="12.75">
      <c r="A754">
        <v>1983</v>
      </c>
      <c r="B754" t="s">
        <v>3</v>
      </c>
    </row>
    <row r="755" spans="1:2" ht="12.75">
      <c r="A755">
        <v>1984</v>
      </c>
      <c r="B755" t="s">
        <v>3</v>
      </c>
    </row>
    <row r="756" spans="1:2" ht="12.75">
      <c r="A756">
        <v>1985</v>
      </c>
      <c r="B756" t="s">
        <v>3</v>
      </c>
    </row>
    <row r="757" spans="1:2" ht="12.75">
      <c r="A757">
        <v>1986</v>
      </c>
      <c r="B757" t="s">
        <v>3</v>
      </c>
    </row>
    <row r="758" spans="1:7" ht="12.75">
      <c r="A758">
        <v>1987</v>
      </c>
      <c r="B758" t="s">
        <v>3</v>
      </c>
      <c r="G758">
        <v>1</v>
      </c>
    </row>
    <row r="759" spans="1:2" ht="12.75">
      <c r="A759">
        <v>1988</v>
      </c>
      <c r="B759" t="s">
        <v>3</v>
      </c>
    </row>
    <row r="760" spans="1:2" ht="12.75">
      <c r="A760">
        <v>1989</v>
      </c>
      <c r="B760" t="s">
        <v>3</v>
      </c>
    </row>
    <row r="761" spans="1:2" ht="12.75">
      <c r="A761">
        <v>1990</v>
      </c>
      <c r="B761" t="s">
        <v>3</v>
      </c>
    </row>
    <row r="762" spans="1:2" ht="12.75">
      <c r="A762">
        <v>1991</v>
      </c>
      <c r="B762" t="s">
        <v>3</v>
      </c>
    </row>
    <row r="763" spans="1:2" ht="12.75">
      <c r="A763">
        <v>1992</v>
      </c>
      <c r="B763" t="s">
        <v>3</v>
      </c>
    </row>
    <row r="764" spans="1:7" ht="12.75">
      <c r="A764">
        <v>1993</v>
      </c>
      <c r="B764" t="s">
        <v>3</v>
      </c>
      <c r="G764">
        <v>1</v>
      </c>
    </row>
    <row r="765" spans="1:7" ht="12.75">
      <c r="A765">
        <v>1994</v>
      </c>
      <c r="B765" t="s">
        <v>3</v>
      </c>
      <c r="G765">
        <v>2</v>
      </c>
    </row>
    <row r="766" spans="1:7" ht="12.75">
      <c r="A766">
        <v>1995</v>
      </c>
      <c r="B766" t="s">
        <v>3</v>
      </c>
      <c r="G766">
        <v>1</v>
      </c>
    </row>
    <row r="767" spans="1:7" ht="12.75">
      <c r="A767">
        <v>1996</v>
      </c>
      <c r="B767" t="s">
        <v>3</v>
      </c>
      <c r="G767">
        <v>4</v>
      </c>
    </row>
    <row r="768" spans="1:7" ht="12.75">
      <c r="A768">
        <v>1997</v>
      </c>
      <c r="B768" t="s">
        <v>3</v>
      </c>
      <c r="G768">
        <v>2</v>
      </c>
    </row>
    <row r="769" spans="1:7" ht="12.75">
      <c r="A769">
        <v>1998</v>
      </c>
      <c r="B769" t="s">
        <v>3</v>
      </c>
      <c r="G769">
        <v>2</v>
      </c>
    </row>
    <row r="770" spans="1:7" ht="12.75">
      <c r="A770">
        <v>1999</v>
      </c>
      <c r="B770" t="s">
        <v>3</v>
      </c>
      <c r="G770">
        <v>1</v>
      </c>
    </row>
    <row r="771" ht="12.75">
      <c r="B771" t="s">
        <v>3</v>
      </c>
    </row>
    <row r="772" spans="1:7" ht="12.75">
      <c r="A772" t="s">
        <v>93</v>
      </c>
      <c r="B772" t="s">
        <v>3</v>
      </c>
      <c r="G772">
        <v>14</v>
      </c>
    </row>
    <row r="773" spans="1:7" ht="12.75">
      <c r="A773" t="s">
        <v>120</v>
      </c>
      <c r="B773" t="s">
        <v>2</v>
      </c>
      <c r="C773" t="s">
        <v>118</v>
      </c>
      <c r="D773" t="s">
        <v>120</v>
      </c>
      <c r="E773" t="s">
        <v>120</v>
      </c>
      <c r="F773" t="s">
        <v>120</v>
      </c>
      <c r="G773" t="s">
        <v>120</v>
      </c>
    </row>
    <row r="774" spans="1:2" ht="12.75">
      <c r="A774" t="s">
        <v>82</v>
      </c>
      <c r="B774" t="s">
        <v>3</v>
      </c>
    </row>
    <row r="775" spans="1:2" ht="12.75">
      <c r="A775">
        <v>1983</v>
      </c>
      <c r="B775" t="s">
        <v>3</v>
      </c>
    </row>
    <row r="776" spans="1:2" ht="12.75">
      <c r="A776">
        <v>1984</v>
      </c>
      <c r="B776" t="s">
        <v>3</v>
      </c>
    </row>
    <row r="777" spans="1:2" ht="12.75">
      <c r="A777">
        <v>1985</v>
      </c>
      <c r="B777" t="s">
        <v>3</v>
      </c>
    </row>
    <row r="778" spans="1:2" ht="12.75">
      <c r="A778">
        <v>1986</v>
      </c>
      <c r="B778" t="s">
        <v>3</v>
      </c>
    </row>
    <row r="779" spans="1:2" ht="12.75">
      <c r="A779">
        <v>1987</v>
      </c>
      <c r="B779" t="s">
        <v>3</v>
      </c>
    </row>
    <row r="780" spans="1:2" ht="12.75">
      <c r="A780">
        <v>1988</v>
      </c>
      <c r="B780" t="s">
        <v>3</v>
      </c>
    </row>
    <row r="781" spans="1:2" ht="12.75">
      <c r="A781">
        <v>1989</v>
      </c>
      <c r="B781" t="s">
        <v>3</v>
      </c>
    </row>
    <row r="782" spans="1:2" ht="12.75">
      <c r="A782">
        <v>1990</v>
      </c>
      <c r="B782" t="s">
        <v>3</v>
      </c>
    </row>
    <row r="783" spans="1:2" ht="12.75">
      <c r="A783">
        <v>1991</v>
      </c>
      <c r="B783" t="s">
        <v>3</v>
      </c>
    </row>
    <row r="784" spans="1:2" ht="12.75">
      <c r="A784">
        <v>1992</v>
      </c>
      <c r="B784" t="s">
        <v>3</v>
      </c>
    </row>
    <row r="785" spans="1:2" ht="12.75">
      <c r="A785">
        <v>1993</v>
      </c>
      <c r="B785" t="s">
        <v>3</v>
      </c>
    </row>
    <row r="786" spans="1:2" ht="12.75">
      <c r="A786">
        <v>1994</v>
      </c>
      <c r="B786" t="s">
        <v>3</v>
      </c>
    </row>
    <row r="787" spans="1:2" ht="12.75">
      <c r="A787">
        <v>1995</v>
      </c>
      <c r="B787" t="s">
        <v>3</v>
      </c>
    </row>
    <row r="788" spans="1:2" ht="12.75">
      <c r="A788">
        <v>1996</v>
      </c>
      <c r="B788" t="s">
        <v>3</v>
      </c>
    </row>
    <row r="789" spans="1:2" ht="12.75">
      <c r="A789">
        <v>1997</v>
      </c>
      <c r="B789" t="s">
        <v>3</v>
      </c>
    </row>
    <row r="790" spans="1:2" ht="12.75">
      <c r="A790">
        <v>1998</v>
      </c>
      <c r="B790" t="s">
        <v>3</v>
      </c>
    </row>
    <row r="791" spans="1:2" ht="12.75">
      <c r="A791">
        <v>1999</v>
      </c>
      <c r="B791" t="s">
        <v>3</v>
      </c>
    </row>
    <row r="792" ht="12.75">
      <c r="B792" t="s">
        <v>3</v>
      </c>
    </row>
    <row r="793" spans="1:2" ht="12.75">
      <c r="A793" t="s">
        <v>93</v>
      </c>
      <c r="B793" t="s">
        <v>3</v>
      </c>
    </row>
    <row r="794" spans="1:7" ht="12.75">
      <c r="A794" t="s">
        <v>120</v>
      </c>
      <c r="B794" t="s">
        <v>2</v>
      </c>
      <c r="C794" t="s">
        <v>118</v>
      </c>
      <c r="D794" t="s">
        <v>120</v>
      </c>
      <c r="E794" t="s">
        <v>120</v>
      </c>
      <c r="F794" t="s">
        <v>120</v>
      </c>
      <c r="G794" t="s">
        <v>120</v>
      </c>
    </row>
    <row r="795" spans="1:2" ht="12.75">
      <c r="A795" t="s">
        <v>102</v>
      </c>
      <c r="B795" t="s">
        <v>3</v>
      </c>
    </row>
    <row r="796" spans="1:2" ht="12.75">
      <c r="A796">
        <v>1983</v>
      </c>
      <c r="B796" t="s">
        <v>3</v>
      </c>
    </row>
    <row r="797" spans="1:2" ht="12.75">
      <c r="A797">
        <v>1984</v>
      </c>
      <c r="B797" t="s">
        <v>3</v>
      </c>
    </row>
    <row r="798" spans="1:2" ht="12.75">
      <c r="A798">
        <v>1985</v>
      </c>
      <c r="B798" t="s">
        <v>3</v>
      </c>
    </row>
    <row r="799" spans="1:2" ht="12.75">
      <c r="A799">
        <v>1986</v>
      </c>
      <c r="B799" t="s">
        <v>3</v>
      </c>
    </row>
    <row r="800" spans="1:2" ht="12.75">
      <c r="A800">
        <v>1987</v>
      </c>
      <c r="B800" t="s">
        <v>3</v>
      </c>
    </row>
    <row r="801" spans="1:2" ht="12.75">
      <c r="A801">
        <v>1988</v>
      </c>
      <c r="B801" t="s">
        <v>3</v>
      </c>
    </row>
    <row r="802" spans="1:2" ht="12.75">
      <c r="A802">
        <v>1989</v>
      </c>
      <c r="B802" t="s">
        <v>3</v>
      </c>
    </row>
    <row r="803" spans="1:2" ht="12.75">
      <c r="A803">
        <v>1990</v>
      </c>
      <c r="B803" t="s">
        <v>3</v>
      </c>
    </row>
    <row r="804" spans="1:2" ht="12.75">
      <c r="A804">
        <v>1991</v>
      </c>
      <c r="B804" t="s">
        <v>3</v>
      </c>
    </row>
    <row r="805" spans="1:2" ht="12.75">
      <c r="A805">
        <v>1992</v>
      </c>
      <c r="B805" t="s">
        <v>3</v>
      </c>
    </row>
    <row r="806" spans="1:2" ht="12.75">
      <c r="A806">
        <v>1993</v>
      </c>
      <c r="B806" t="s">
        <v>3</v>
      </c>
    </row>
    <row r="807" spans="1:2" ht="12.75">
      <c r="A807">
        <v>1994</v>
      </c>
      <c r="B807" t="s">
        <v>3</v>
      </c>
    </row>
    <row r="808" spans="1:2" ht="12.75">
      <c r="A808">
        <v>1995</v>
      </c>
      <c r="B808" t="s">
        <v>3</v>
      </c>
    </row>
    <row r="809" spans="1:2" ht="12.75">
      <c r="A809">
        <v>1996</v>
      </c>
      <c r="B809" t="s">
        <v>3</v>
      </c>
    </row>
    <row r="810" spans="1:2" ht="12.75">
      <c r="A810">
        <v>1997</v>
      </c>
      <c r="B810" t="s">
        <v>3</v>
      </c>
    </row>
    <row r="811" spans="1:2" ht="12.75">
      <c r="A811">
        <v>1998</v>
      </c>
      <c r="B811" t="s">
        <v>3</v>
      </c>
    </row>
    <row r="812" spans="1:2" ht="12.75">
      <c r="A812">
        <v>1999</v>
      </c>
      <c r="B812" t="s">
        <v>3</v>
      </c>
    </row>
    <row r="813" ht="12.75">
      <c r="B813" t="s">
        <v>3</v>
      </c>
    </row>
    <row r="814" spans="1:2" ht="12.75">
      <c r="A814" t="s">
        <v>93</v>
      </c>
      <c r="B814" t="s">
        <v>3</v>
      </c>
    </row>
    <row r="815" spans="1:7" ht="12.75">
      <c r="A815" t="s">
        <v>120</v>
      </c>
      <c r="B815" t="s">
        <v>4</v>
      </c>
      <c r="C815" t="s">
        <v>118</v>
      </c>
      <c r="D815" t="s">
        <v>120</v>
      </c>
      <c r="E815" t="s">
        <v>120</v>
      </c>
      <c r="F815" t="s">
        <v>120</v>
      </c>
      <c r="G815" t="s">
        <v>120</v>
      </c>
    </row>
    <row r="817" spans="1:7" ht="12.75">
      <c r="A817" t="s">
        <v>120</v>
      </c>
      <c r="B817" t="s">
        <v>4</v>
      </c>
      <c r="C817" t="s">
        <v>118</v>
      </c>
      <c r="D817" t="s">
        <v>120</v>
      </c>
      <c r="E817" t="s">
        <v>120</v>
      </c>
      <c r="F817" t="s">
        <v>120</v>
      </c>
      <c r="G817" t="s">
        <v>120</v>
      </c>
    </row>
    <row r="818" spans="1:2" ht="12.75">
      <c r="A818" t="s">
        <v>75</v>
      </c>
      <c r="B818" t="s">
        <v>3</v>
      </c>
    </row>
    <row r="819" spans="1:7" ht="12.75">
      <c r="A819" t="s">
        <v>76</v>
      </c>
      <c r="B819" t="s">
        <v>3</v>
      </c>
      <c r="C819" t="s">
        <v>67</v>
      </c>
      <c r="D819" t="s">
        <v>68</v>
      </c>
      <c r="E819" t="s">
        <v>69</v>
      </c>
      <c r="F819" t="s">
        <v>70</v>
      </c>
      <c r="G819" t="s">
        <v>77</v>
      </c>
    </row>
    <row r="820" spans="1:7" ht="12.75">
      <c r="A820" t="s">
        <v>78</v>
      </c>
      <c r="B820" t="s">
        <v>3</v>
      </c>
      <c r="C820" t="s">
        <v>117</v>
      </c>
      <c r="D820" t="s">
        <v>120</v>
      </c>
      <c r="E820" t="e">
        <f>--Hisp,All</f>
        <v>#NAME?</v>
      </c>
      <c r="F820" t="s">
        <v>118</v>
      </c>
      <c r="G820" t="s">
        <v>120</v>
      </c>
    </row>
    <row r="821" spans="1:7" ht="12.75">
      <c r="A821" t="s">
        <v>79</v>
      </c>
      <c r="B821" t="s">
        <v>3</v>
      </c>
      <c r="C821" t="s">
        <v>80</v>
      </c>
      <c r="D821" t="s">
        <v>121</v>
      </c>
      <c r="E821" t="s">
        <v>122</v>
      </c>
      <c r="F821" t="s">
        <v>81</v>
      </c>
      <c r="G821" t="s">
        <v>123</v>
      </c>
    </row>
    <row r="822" spans="1:7" ht="12.75">
      <c r="A822" t="s">
        <v>120</v>
      </c>
      <c r="B822" t="s">
        <v>2</v>
      </c>
      <c r="C822" t="s">
        <v>118</v>
      </c>
      <c r="D822" t="s">
        <v>120</v>
      </c>
      <c r="E822" t="s">
        <v>120</v>
      </c>
      <c r="F822" t="s">
        <v>120</v>
      </c>
      <c r="G822" t="s">
        <v>120</v>
      </c>
    </row>
    <row r="823" spans="1:2" ht="12.75">
      <c r="A823" t="s">
        <v>104</v>
      </c>
      <c r="B823" t="s">
        <v>3</v>
      </c>
    </row>
    <row r="824" spans="1:6" ht="12.75">
      <c r="A824">
        <v>1983</v>
      </c>
      <c r="B824" t="s">
        <v>3</v>
      </c>
      <c r="E824">
        <v>1</v>
      </c>
      <c r="F824">
        <v>1</v>
      </c>
    </row>
    <row r="825" spans="1:3" ht="12.75">
      <c r="A825">
        <v>1984</v>
      </c>
      <c r="B825" t="s">
        <v>3</v>
      </c>
      <c r="C825">
        <v>1</v>
      </c>
    </row>
    <row r="826" spans="1:6" ht="12.75">
      <c r="A826">
        <v>1985</v>
      </c>
      <c r="B826" t="s">
        <v>3</v>
      </c>
      <c r="C826">
        <v>3</v>
      </c>
      <c r="D826">
        <v>1</v>
      </c>
      <c r="F826">
        <v>1</v>
      </c>
    </row>
    <row r="827" spans="1:6" ht="12.75">
      <c r="A827">
        <v>1986</v>
      </c>
      <c r="B827" t="s">
        <v>3</v>
      </c>
      <c r="C827">
        <v>1</v>
      </c>
      <c r="F827">
        <v>6</v>
      </c>
    </row>
    <row r="828" spans="1:6" ht="12.75">
      <c r="A828">
        <v>1987</v>
      </c>
      <c r="B828" t="s">
        <v>3</v>
      </c>
      <c r="D828">
        <v>1</v>
      </c>
      <c r="F828">
        <v>5</v>
      </c>
    </row>
    <row r="829" spans="1:6" ht="12.75">
      <c r="A829">
        <v>1988</v>
      </c>
      <c r="B829" t="s">
        <v>3</v>
      </c>
      <c r="C829">
        <v>2</v>
      </c>
      <c r="D829">
        <v>1</v>
      </c>
      <c r="F829">
        <v>10</v>
      </c>
    </row>
    <row r="830" spans="1:6" ht="12.75">
      <c r="A830">
        <v>1989</v>
      </c>
      <c r="B830" t="s">
        <v>3</v>
      </c>
      <c r="C830">
        <v>4</v>
      </c>
      <c r="D830">
        <v>2</v>
      </c>
      <c r="F830">
        <v>18</v>
      </c>
    </row>
    <row r="831" spans="1:7" ht="12.75">
      <c r="A831">
        <v>1990</v>
      </c>
      <c r="B831" t="s">
        <v>3</v>
      </c>
      <c r="C831">
        <v>6</v>
      </c>
      <c r="D831">
        <v>4</v>
      </c>
      <c r="E831">
        <v>2</v>
      </c>
      <c r="F831">
        <v>27</v>
      </c>
      <c r="G831">
        <v>2</v>
      </c>
    </row>
    <row r="832" spans="1:7" ht="12.75">
      <c r="A832">
        <v>1991</v>
      </c>
      <c r="B832" t="s">
        <v>3</v>
      </c>
      <c r="C832">
        <v>7</v>
      </c>
      <c r="D832">
        <v>5</v>
      </c>
      <c r="E832">
        <v>1</v>
      </c>
      <c r="F832">
        <v>43</v>
      </c>
      <c r="G832">
        <v>3</v>
      </c>
    </row>
    <row r="833" spans="1:7" ht="12.75">
      <c r="A833">
        <v>1992</v>
      </c>
      <c r="B833" t="s">
        <v>3</v>
      </c>
      <c r="C833">
        <v>6</v>
      </c>
      <c r="D833">
        <v>3</v>
      </c>
      <c r="E833">
        <v>1</v>
      </c>
      <c r="F833">
        <v>73</v>
      </c>
      <c r="G833">
        <v>3</v>
      </c>
    </row>
    <row r="834" spans="1:7" ht="12.75">
      <c r="A834">
        <v>1993</v>
      </c>
      <c r="B834" t="s">
        <v>3</v>
      </c>
      <c r="C834">
        <v>6</v>
      </c>
      <c r="D834">
        <v>6</v>
      </c>
      <c r="F834">
        <v>67</v>
      </c>
      <c r="G834">
        <v>1</v>
      </c>
    </row>
    <row r="835" spans="1:7" ht="12.75">
      <c r="A835">
        <v>1994</v>
      </c>
      <c r="B835" t="s">
        <v>3</v>
      </c>
      <c r="C835">
        <v>8</v>
      </c>
      <c r="D835">
        <v>7</v>
      </c>
      <c r="F835">
        <v>33</v>
      </c>
      <c r="G835">
        <v>2</v>
      </c>
    </row>
    <row r="836" spans="1:7" ht="12.75">
      <c r="A836">
        <v>1995</v>
      </c>
      <c r="B836" t="s">
        <v>3</v>
      </c>
      <c r="C836">
        <v>5</v>
      </c>
      <c r="D836">
        <v>5</v>
      </c>
      <c r="F836">
        <v>37</v>
      </c>
      <c r="G836">
        <v>5</v>
      </c>
    </row>
    <row r="837" spans="1:6" ht="12.75">
      <c r="A837">
        <v>1996</v>
      </c>
      <c r="B837" t="s">
        <v>3</v>
      </c>
      <c r="C837">
        <v>7</v>
      </c>
      <c r="D837">
        <v>4</v>
      </c>
      <c r="E837">
        <v>1</v>
      </c>
      <c r="F837">
        <v>26</v>
      </c>
    </row>
    <row r="838" spans="1:7" ht="12.75">
      <c r="A838">
        <v>1997</v>
      </c>
      <c r="B838" t="s">
        <v>3</v>
      </c>
      <c r="C838">
        <v>6</v>
      </c>
      <c r="D838">
        <v>2</v>
      </c>
      <c r="E838">
        <v>2</v>
      </c>
      <c r="F838">
        <v>24</v>
      </c>
      <c r="G838">
        <v>4</v>
      </c>
    </row>
    <row r="839" spans="1:7" ht="12.75">
      <c r="A839">
        <v>1998</v>
      </c>
      <c r="B839" t="s">
        <v>3</v>
      </c>
      <c r="C839">
        <v>7</v>
      </c>
      <c r="D839">
        <v>3</v>
      </c>
      <c r="E839">
        <v>3</v>
      </c>
      <c r="F839">
        <v>29</v>
      </c>
      <c r="G839">
        <v>5</v>
      </c>
    </row>
    <row r="840" spans="1:7" ht="12.75">
      <c r="A840">
        <v>1999</v>
      </c>
      <c r="B840" t="s">
        <v>3</v>
      </c>
      <c r="C840">
        <v>11</v>
      </c>
      <c r="D840">
        <v>3</v>
      </c>
      <c r="E840">
        <v>2</v>
      </c>
      <c r="F840">
        <v>22</v>
      </c>
      <c r="G840">
        <v>9</v>
      </c>
    </row>
    <row r="841" ht="12.75">
      <c r="B841" t="s">
        <v>3</v>
      </c>
    </row>
    <row r="842" spans="1:7" ht="12.75">
      <c r="A842" t="s">
        <v>93</v>
      </c>
      <c r="B842" t="s">
        <v>3</v>
      </c>
      <c r="C842">
        <v>80</v>
      </c>
      <c r="D842">
        <v>47</v>
      </c>
      <c r="E842">
        <v>13</v>
      </c>
      <c r="F842">
        <v>422</v>
      </c>
      <c r="G842">
        <v>34</v>
      </c>
    </row>
    <row r="843" spans="1:7" ht="12.75">
      <c r="A843" t="s">
        <v>120</v>
      </c>
      <c r="B843" t="s">
        <v>2</v>
      </c>
      <c r="C843" t="s">
        <v>118</v>
      </c>
      <c r="D843" t="s">
        <v>120</v>
      </c>
      <c r="E843" t="s">
        <v>120</v>
      </c>
      <c r="F843" t="s">
        <v>120</v>
      </c>
      <c r="G843" t="s">
        <v>120</v>
      </c>
    </row>
    <row r="844" spans="1:2" ht="12.75">
      <c r="A844" t="s">
        <v>101</v>
      </c>
      <c r="B844" t="s">
        <v>3</v>
      </c>
    </row>
    <row r="845" spans="1:2" ht="12.75">
      <c r="A845">
        <v>1983</v>
      </c>
      <c r="B845" t="s">
        <v>3</v>
      </c>
    </row>
    <row r="846" spans="1:7" ht="12.75">
      <c r="A846">
        <v>1984</v>
      </c>
      <c r="B846" t="s">
        <v>3</v>
      </c>
      <c r="G846">
        <v>1</v>
      </c>
    </row>
    <row r="847" spans="1:7" ht="12.75">
      <c r="A847">
        <v>1985</v>
      </c>
      <c r="B847" t="s">
        <v>3</v>
      </c>
      <c r="G847">
        <v>1</v>
      </c>
    </row>
    <row r="848" spans="1:7" ht="12.75">
      <c r="A848">
        <v>1986</v>
      </c>
      <c r="B848" t="s">
        <v>3</v>
      </c>
      <c r="G848">
        <v>2</v>
      </c>
    </row>
    <row r="849" spans="1:7" ht="12.75">
      <c r="A849">
        <v>1987</v>
      </c>
      <c r="B849" t="s">
        <v>3</v>
      </c>
      <c r="G849">
        <v>2</v>
      </c>
    </row>
    <row r="850" spans="1:2" ht="12.75">
      <c r="A850">
        <v>1988</v>
      </c>
      <c r="B850" t="s">
        <v>3</v>
      </c>
    </row>
    <row r="851" spans="1:7" ht="12.75">
      <c r="A851">
        <v>1989</v>
      </c>
      <c r="B851" t="s">
        <v>3</v>
      </c>
      <c r="G851">
        <v>3</v>
      </c>
    </row>
    <row r="852" spans="1:7" ht="12.75">
      <c r="A852">
        <v>1990</v>
      </c>
      <c r="B852" t="s">
        <v>3</v>
      </c>
      <c r="G852">
        <v>2</v>
      </c>
    </row>
    <row r="853" spans="1:7" ht="12.75">
      <c r="A853">
        <v>1991</v>
      </c>
      <c r="B853" t="s">
        <v>3</v>
      </c>
      <c r="G853">
        <v>4</v>
      </c>
    </row>
    <row r="854" spans="1:7" ht="12.75">
      <c r="A854">
        <v>1992</v>
      </c>
      <c r="B854" t="s">
        <v>3</v>
      </c>
      <c r="F854">
        <v>1</v>
      </c>
      <c r="G854">
        <v>7</v>
      </c>
    </row>
    <row r="855" spans="1:7" ht="12.75">
      <c r="A855">
        <v>1993</v>
      </c>
      <c r="B855" t="s">
        <v>3</v>
      </c>
      <c r="G855">
        <v>20</v>
      </c>
    </row>
    <row r="856" spans="1:7" ht="12.75">
      <c r="A856">
        <v>1994</v>
      </c>
      <c r="B856" t="s">
        <v>3</v>
      </c>
      <c r="G856">
        <v>20</v>
      </c>
    </row>
    <row r="857" spans="1:7" ht="12.75">
      <c r="A857">
        <v>1995</v>
      </c>
      <c r="B857" t="s">
        <v>3</v>
      </c>
      <c r="G857">
        <v>21</v>
      </c>
    </row>
    <row r="858" spans="1:7" ht="12.75">
      <c r="A858">
        <v>1996</v>
      </c>
      <c r="B858" t="s">
        <v>3</v>
      </c>
      <c r="G858">
        <v>16</v>
      </c>
    </row>
    <row r="859" spans="1:7" ht="12.75">
      <c r="A859">
        <v>1997</v>
      </c>
      <c r="B859" t="s">
        <v>3</v>
      </c>
      <c r="G859">
        <v>20</v>
      </c>
    </row>
    <row r="860" spans="1:7" ht="12.75">
      <c r="A860">
        <v>1998</v>
      </c>
      <c r="B860" t="s">
        <v>3</v>
      </c>
      <c r="G860">
        <v>20</v>
      </c>
    </row>
    <row r="861" spans="1:7" ht="12.75">
      <c r="A861">
        <v>1999</v>
      </c>
      <c r="B861" t="s">
        <v>3</v>
      </c>
      <c r="C861">
        <v>1</v>
      </c>
      <c r="G861">
        <v>17</v>
      </c>
    </row>
    <row r="862" ht="12.75">
      <c r="B862" t="s">
        <v>3</v>
      </c>
    </row>
    <row r="863" spans="1:7" ht="12.75">
      <c r="A863" t="s">
        <v>93</v>
      </c>
      <c r="B863" t="s">
        <v>3</v>
      </c>
      <c r="C863">
        <v>1</v>
      </c>
      <c r="F863">
        <v>1</v>
      </c>
      <c r="G863">
        <v>156</v>
      </c>
    </row>
    <row r="864" spans="1:7" ht="12.75">
      <c r="A864" t="s">
        <v>120</v>
      </c>
      <c r="B864" t="s">
        <v>2</v>
      </c>
      <c r="C864" t="s">
        <v>118</v>
      </c>
      <c r="D864" t="s">
        <v>120</v>
      </c>
      <c r="E864" t="s">
        <v>120</v>
      </c>
      <c r="F864" t="s">
        <v>120</v>
      </c>
      <c r="G864" t="s">
        <v>120</v>
      </c>
    </row>
    <row r="865" spans="1:2" ht="12.75">
      <c r="A865" t="s">
        <v>82</v>
      </c>
      <c r="B865" t="s">
        <v>3</v>
      </c>
    </row>
    <row r="866" spans="1:2" ht="12.75">
      <c r="A866">
        <v>1983</v>
      </c>
      <c r="B866" t="s">
        <v>3</v>
      </c>
    </row>
    <row r="867" spans="1:2" ht="12.75">
      <c r="A867">
        <v>1984</v>
      </c>
      <c r="B867" t="s">
        <v>3</v>
      </c>
    </row>
    <row r="868" spans="1:2" ht="12.75">
      <c r="A868">
        <v>1985</v>
      </c>
      <c r="B868" t="s">
        <v>3</v>
      </c>
    </row>
    <row r="869" spans="1:2" ht="12.75">
      <c r="A869">
        <v>1986</v>
      </c>
      <c r="B869" t="s">
        <v>3</v>
      </c>
    </row>
    <row r="870" spans="1:2" ht="12.75">
      <c r="A870">
        <v>1987</v>
      </c>
      <c r="B870" t="s">
        <v>3</v>
      </c>
    </row>
    <row r="871" spans="1:2" ht="12.75">
      <c r="A871">
        <v>1988</v>
      </c>
      <c r="B871" t="s">
        <v>3</v>
      </c>
    </row>
    <row r="872" spans="1:2" ht="12.75">
      <c r="A872">
        <v>1989</v>
      </c>
      <c r="B872" t="s">
        <v>3</v>
      </c>
    </row>
    <row r="873" spans="1:2" ht="12.75">
      <c r="A873">
        <v>1990</v>
      </c>
      <c r="B873" t="s">
        <v>3</v>
      </c>
    </row>
    <row r="874" spans="1:2" ht="12.75">
      <c r="A874">
        <v>1991</v>
      </c>
      <c r="B874" t="s">
        <v>3</v>
      </c>
    </row>
    <row r="875" spans="1:2" ht="12.75">
      <c r="A875">
        <v>1992</v>
      </c>
      <c r="B875" t="s">
        <v>3</v>
      </c>
    </row>
    <row r="876" spans="1:2" ht="12.75">
      <c r="A876">
        <v>1993</v>
      </c>
      <c r="B876" t="s">
        <v>3</v>
      </c>
    </row>
    <row r="877" spans="1:2" ht="12.75">
      <c r="A877">
        <v>1994</v>
      </c>
      <c r="B877" t="s">
        <v>3</v>
      </c>
    </row>
    <row r="878" spans="1:2" ht="12.75">
      <c r="A878">
        <v>1995</v>
      </c>
      <c r="B878" t="s">
        <v>3</v>
      </c>
    </row>
    <row r="879" spans="1:2" ht="12.75">
      <c r="A879">
        <v>1996</v>
      </c>
      <c r="B879" t="s">
        <v>3</v>
      </c>
    </row>
    <row r="880" spans="1:7" ht="12.75">
      <c r="A880">
        <v>1997</v>
      </c>
      <c r="B880" t="s">
        <v>3</v>
      </c>
      <c r="G880">
        <v>2</v>
      </c>
    </row>
    <row r="881" spans="1:7" ht="12.75">
      <c r="A881">
        <v>1998</v>
      </c>
      <c r="B881" t="s">
        <v>3</v>
      </c>
      <c r="G881">
        <v>1</v>
      </c>
    </row>
    <row r="882" spans="1:2" ht="12.75">
      <c r="A882">
        <v>1999</v>
      </c>
      <c r="B882" t="s">
        <v>3</v>
      </c>
    </row>
    <row r="883" ht="12.75">
      <c r="B883" t="s">
        <v>3</v>
      </c>
    </row>
    <row r="884" spans="1:7" ht="12.75">
      <c r="A884" t="s">
        <v>93</v>
      </c>
      <c r="B884" t="s">
        <v>3</v>
      </c>
      <c r="G884">
        <v>3</v>
      </c>
    </row>
    <row r="885" spans="1:7" ht="12.75">
      <c r="A885" t="s">
        <v>120</v>
      </c>
      <c r="B885" t="s">
        <v>2</v>
      </c>
      <c r="C885" t="s">
        <v>118</v>
      </c>
      <c r="D885" t="s">
        <v>120</v>
      </c>
      <c r="E885" t="s">
        <v>120</v>
      </c>
      <c r="F885" t="s">
        <v>120</v>
      </c>
      <c r="G885" t="s">
        <v>120</v>
      </c>
    </row>
    <row r="886" spans="1:2" ht="12.75">
      <c r="A886" t="s">
        <v>102</v>
      </c>
      <c r="B886" t="s">
        <v>3</v>
      </c>
    </row>
    <row r="887" spans="1:4" ht="12.75">
      <c r="A887">
        <v>1983</v>
      </c>
      <c r="B887" t="s">
        <v>3</v>
      </c>
      <c r="D887">
        <v>1</v>
      </c>
    </row>
    <row r="888" spans="1:2" ht="12.75">
      <c r="A888">
        <v>1984</v>
      </c>
      <c r="B888" t="s">
        <v>3</v>
      </c>
    </row>
    <row r="889" spans="1:3" ht="12.75">
      <c r="A889">
        <v>1985</v>
      </c>
      <c r="B889" t="s">
        <v>3</v>
      </c>
      <c r="C889">
        <v>1</v>
      </c>
    </row>
    <row r="890" spans="1:2" ht="12.75">
      <c r="A890">
        <v>1986</v>
      </c>
      <c r="B890" t="s">
        <v>3</v>
      </c>
    </row>
    <row r="891" spans="1:2" ht="12.75">
      <c r="A891">
        <v>1987</v>
      </c>
      <c r="B891" t="s">
        <v>3</v>
      </c>
    </row>
    <row r="892" spans="1:2" ht="12.75">
      <c r="A892">
        <v>1988</v>
      </c>
      <c r="B892" t="s">
        <v>3</v>
      </c>
    </row>
    <row r="893" spans="1:2" ht="12.75">
      <c r="A893">
        <v>1989</v>
      </c>
      <c r="B893" t="s">
        <v>3</v>
      </c>
    </row>
    <row r="894" spans="1:2" ht="12.75">
      <c r="A894">
        <v>1990</v>
      </c>
      <c r="B894" t="s">
        <v>3</v>
      </c>
    </row>
    <row r="895" spans="1:2" ht="12.75">
      <c r="A895">
        <v>1991</v>
      </c>
      <c r="B895" t="s">
        <v>3</v>
      </c>
    </row>
    <row r="896" spans="1:2" ht="12.75">
      <c r="A896">
        <v>1992</v>
      </c>
      <c r="B896" t="s">
        <v>3</v>
      </c>
    </row>
    <row r="897" spans="1:2" ht="12.75">
      <c r="A897">
        <v>1993</v>
      </c>
      <c r="B897" t="s">
        <v>3</v>
      </c>
    </row>
    <row r="898" spans="1:2" ht="12.75">
      <c r="A898">
        <v>1994</v>
      </c>
      <c r="B898" t="s">
        <v>3</v>
      </c>
    </row>
    <row r="899" spans="1:2" ht="12.75">
      <c r="A899">
        <v>1995</v>
      </c>
      <c r="B899" t="s">
        <v>3</v>
      </c>
    </row>
    <row r="900" spans="1:2" ht="12.75">
      <c r="A900">
        <v>1996</v>
      </c>
      <c r="B900" t="s">
        <v>3</v>
      </c>
    </row>
    <row r="901" spans="1:2" ht="12.75">
      <c r="A901">
        <v>1997</v>
      </c>
      <c r="B901" t="s">
        <v>3</v>
      </c>
    </row>
    <row r="902" spans="1:2" ht="12.75">
      <c r="A902">
        <v>1998</v>
      </c>
      <c r="B902" t="s">
        <v>3</v>
      </c>
    </row>
    <row r="903" spans="1:2" ht="12.75">
      <c r="A903">
        <v>1999</v>
      </c>
      <c r="B903" t="s">
        <v>3</v>
      </c>
    </row>
    <row r="904" ht="12.75">
      <c r="B904" t="s">
        <v>3</v>
      </c>
    </row>
    <row r="905" spans="1:4" ht="12.75">
      <c r="A905" t="s">
        <v>93</v>
      </c>
      <c r="B905" t="s">
        <v>3</v>
      </c>
      <c r="C905">
        <v>1</v>
      </c>
      <c r="D905">
        <v>1</v>
      </c>
    </row>
    <row r="906" spans="1:7" ht="12.75">
      <c r="A906" t="s">
        <v>120</v>
      </c>
      <c r="B906" t="s">
        <v>4</v>
      </c>
      <c r="C906" t="s">
        <v>118</v>
      </c>
      <c r="D906" t="s">
        <v>120</v>
      </c>
      <c r="E906" t="s">
        <v>120</v>
      </c>
      <c r="F906" t="s">
        <v>120</v>
      </c>
      <c r="G906" t="s">
        <v>120</v>
      </c>
    </row>
    <row r="908" spans="1:7" ht="12.75">
      <c r="A908" t="s">
        <v>120</v>
      </c>
      <c r="B908" t="s">
        <v>4</v>
      </c>
      <c r="C908" t="s">
        <v>118</v>
      </c>
      <c r="D908" t="s">
        <v>120</v>
      </c>
      <c r="E908" t="s">
        <v>120</v>
      </c>
      <c r="F908" t="s">
        <v>120</v>
      </c>
      <c r="G908" t="s">
        <v>120</v>
      </c>
    </row>
    <row r="909" spans="1:2" ht="12.75">
      <c r="A909" t="s">
        <v>75</v>
      </c>
      <c r="B909" t="s">
        <v>3</v>
      </c>
    </row>
    <row r="910" spans="1:7" ht="12.75">
      <c r="A910" t="s">
        <v>76</v>
      </c>
      <c r="B910" t="s">
        <v>3</v>
      </c>
      <c r="C910" t="s">
        <v>67</v>
      </c>
      <c r="D910" t="s">
        <v>68</v>
      </c>
      <c r="E910" t="s">
        <v>69</v>
      </c>
      <c r="F910" t="s">
        <v>70</v>
      </c>
      <c r="G910" t="s">
        <v>77</v>
      </c>
    </row>
    <row r="911" spans="1:7" ht="12.75">
      <c r="A911" t="s">
        <v>78</v>
      </c>
      <c r="B911" t="s">
        <v>3</v>
      </c>
      <c r="C911" t="s">
        <v>117</v>
      </c>
      <c r="D911" t="s">
        <v>120</v>
      </c>
      <c r="E911" t="s">
        <v>73</v>
      </c>
      <c r="F911" t="s">
        <v>74</v>
      </c>
      <c r="G911" t="s">
        <v>120</v>
      </c>
    </row>
    <row r="912" spans="1:7" ht="12.75">
      <c r="A912" t="s">
        <v>79</v>
      </c>
      <c r="B912" t="s">
        <v>3</v>
      </c>
      <c r="C912" t="s">
        <v>80</v>
      </c>
      <c r="D912" t="s">
        <v>121</v>
      </c>
      <c r="E912" t="s">
        <v>122</v>
      </c>
      <c r="F912" t="s">
        <v>81</v>
      </c>
      <c r="G912" t="s">
        <v>123</v>
      </c>
    </row>
    <row r="913" spans="1:7" ht="12.75">
      <c r="A913" t="s">
        <v>120</v>
      </c>
      <c r="B913" t="s">
        <v>2</v>
      </c>
      <c r="C913" t="s">
        <v>118</v>
      </c>
      <c r="D913" t="s">
        <v>120</v>
      </c>
      <c r="E913" t="s">
        <v>120</v>
      </c>
      <c r="F913" t="s">
        <v>120</v>
      </c>
      <c r="G913" t="s">
        <v>120</v>
      </c>
    </row>
    <row r="914" spans="1:2" ht="12.75">
      <c r="A914" t="s">
        <v>104</v>
      </c>
      <c r="B914" t="s">
        <v>3</v>
      </c>
    </row>
    <row r="915" spans="1:2" ht="12.75">
      <c r="A915">
        <v>1983</v>
      </c>
      <c r="B915" t="s">
        <v>3</v>
      </c>
    </row>
    <row r="916" spans="1:6" ht="12.75">
      <c r="A916">
        <v>1984</v>
      </c>
      <c r="B916" t="s">
        <v>3</v>
      </c>
      <c r="C916">
        <v>1</v>
      </c>
      <c r="F916">
        <v>1</v>
      </c>
    </row>
    <row r="917" spans="1:7" ht="12.75">
      <c r="A917">
        <v>1985</v>
      </c>
      <c r="B917" t="s">
        <v>3</v>
      </c>
      <c r="C917">
        <v>1</v>
      </c>
      <c r="D917">
        <v>3</v>
      </c>
      <c r="E917">
        <v>1</v>
      </c>
      <c r="G917">
        <v>1</v>
      </c>
    </row>
    <row r="918" spans="1:7" ht="12.75">
      <c r="A918">
        <v>1986</v>
      </c>
      <c r="B918" t="s">
        <v>3</v>
      </c>
      <c r="D918">
        <v>1</v>
      </c>
      <c r="G918">
        <v>1</v>
      </c>
    </row>
    <row r="919" spans="1:2" ht="12.75">
      <c r="A919">
        <v>1987</v>
      </c>
      <c r="B919" t="s">
        <v>3</v>
      </c>
    </row>
    <row r="920" spans="1:4" ht="12.75">
      <c r="A920">
        <v>1988</v>
      </c>
      <c r="B920" t="s">
        <v>3</v>
      </c>
      <c r="D920">
        <v>1</v>
      </c>
    </row>
    <row r="921" spans="1:2" ht="12.75">
      <c r="A921">
        <v>1989</v>
      </c>
      <c r="B921" t="s">
        <v>3</v>
      </c>
    </row>
    <row r="922" spans="1:6" ht="12.75">
      <c r="A922">
        <v>1990</v>
      </c>
      <c r="B922" t="s">
        <v>3</v>
      </c>
      <c r="E922">
        <v>1</v>
      </c>
      <c r="F922">
        <v>1</v>
      </c>
    </row>
    <row r="923" spans="1:6" ht="12.75">
      <c r="A923">
        <v>1991</v>
      </c>
      <c r="B923" t="s">
        <v>3</v>
      </c>
      <c r="D923">
        <v>1</v>
      </c>
      <c r="E923">
        <v>1</v>
      </c>
      <c r="F923">
        <v>2</v>
      </c>
    </row>
    <row r="924" spans="1:7" ht="12.75">
      <c r="A924">
        <v>1992</v>
      </c>
      <c r="B924" t="s">
        <v>3</v>
      </c>
      <c r="D924">
        <v>2</v>
      </c>
      <c r="E924">
        <v>1</v>
      </c>
      <c r="G924">
        <v>2</v>
      </c>
    </row>
    <row r="925" spans="1:6" ht="12.75">
      <c r="A925">
        <v>1993</v>
      </c>
      <c r="B925" t="s">
        <v>3</v>
      </c>
      <c r="F925">
        <v>1</v>
      </c>
    </row>
    <row r="926" spans="1:6" ht="12.75">
      <c r="A926">
        <v>1994</v>
      </c>
      <c r="B926" t="s">
        <v>3</v>
      </c>
      <c r="F926">
        <v>1</v>
      </c>
    </row>
    <row r="927" spans="1:3" ht="12.75">
      <c r="A927">
        <v>1995</v>
      </c>
      <c r="B927" t="s">
        <v>3</v>
      </c>
      <c r="C927">
        <v>1</v>
      </c>
    </row>
    <row r="928" spans="1:2" ht="12.75">
      <c r="A928">
        <v>1996</v>
      </c>
      <c r="B928" t="s">
        <v>3</v>
      </c>
    </row>
    <row r="929" spans="1:7" ht="12.75">
      <c r="A929">
        <v>1997</v>
      </c>
      <c r="B929" t="s">
        <v>3</v>
      </c>
      <c r="D929">
        <v>1</v>
      </c>
      <c r="G929">
        <v>1</v>
      </c>
    </row>
    <row r="930" spans="1:3" ht="12.75">
      <c r="A930">
        <v>1998</v>
      </c>
      <c r="B930" t="s">
        <v>3</v>
      </c>
      <c r="C930">
        <v>1</v>
      </c>
    </row>
    <row r="931" spans="1:6" ht="12.75">
      <c r="A931">
        <v>1999</v>
      </c>
      <c r="B931" t="s">
        <v>3</v>
      </c>
      <c r="C931">
        <v>1</v>
      </c>
      <c r="F931">
        <v>1</v>
      </c>
    </row>
    <row r="932" ht="12.75">
      <c r="B932" t="s">
        <v>3</v>
      </c>
    </row>
    <row r="933" spans="1:7" ht="12.75">
      <c r="A933" t="s">
        <v>93</v>
      </c>
      <c r="B933" t="s">
        <v>3</v>
      </c>
      <c r="C933">
        <v>5</v>
      </c>
      <c r="D933">
        <v>9</v>
      </c>
      <c r="E933">
        <v>4</v>
      </c>
      <c r="F933">
        <v>7</v>
      </c>
      <c r="G933">
        <v>5</v>
      </c>
    </row>
    <row r="934" spans="1:7" ht="12.75">
      <c r="A934" t="s">
        <v>120</v>
      </c>
      <c r="B934" t="s">
        <v>2</v>
      </c>
      <c r="C934" t="s">
        <v>118</v>
      </c>
      <c r="D934" t="s">
        <v>120</v>
      </c>
      <c r="E934" t="s">
        <v>120</v>
      </c>
      <c r="F934" t="s">
        <v>120</v>
      </c>
      <c r="G934" t="s">
        <v>120</v>
      </c>
    </row>
    <row r="935" spans="1:2" ht="12.75">
      <c r="A935" t="s">
        <v>101</v>
      </c>
      <c r="B935" t="s">
        <v>3</v>
      </c>
    </row>
    <row r="936" spans="1:2" ht="12.75">
      <c r="A936">
        <v>1983</v>
      </c>
      <c r="B936" t="s">
        <v>3</v>
      </c>
    </row>
    <row r="937" spans="1:2" ht="12.75">
      <c r="A937">
        <v>1984</v>
      </c>
      <c r="B937" t="s">
        <v>3</v>
      </c>
    </row>
    <row r="938" spans="1:2" ht="12.75">
      <c r="A938">
        <v>1985</v>
      </c>
      <c r="B938" t="s">
        <v>3</v>
      </c>
    </row>
    <row r="939" spans="1:2" ht="12.75">
      <c r="A939">
        <v>1986</v>
      </c>
      <c r="B939" t="s">
        <v>3</v>
      </c>
    </row>
    <row r="940" spans="1:2" ht="12.75">
      <c r="A940">
        <v>1987</v>
      </c>
      <c r="B940" t="s">
        <v>3</v>
      </c>
    </row>
    <row r="941" spans="1:2" ht="12.75">
      <c r="A941">
        <v>1988</v>
      </c>
      <c r="B941" t="s">
        <v>3</v>
      </c>
    </row>
    <row r="942" spans="1:2" ht="12.75">
      <c r="A942">
        <v>1989</v>
      </c>
      <c r="B942" t="s">
        <v>3</v>
      </c>
    </row>
    <row r="943" spans="1:2" ht="12.75">
      <c r="A943">
        <v>1990</v>
      </c>
      <c r="B943" t="s">
        <v>3</v>
      </c>
    </row>
    <row r="944" spans="1:2" ht="12.75">
      <c r="A944">
        <v>1991</v>
      </c>
      <c r="B944" t="s">
        <v>3</v>
      </c>
    </row>
    <row r="945" spans="1:2" ht="12.75">
      <c r="A945">
        <v>1992</v>
      </c>
      <c r="B945" t="s">
        <v>3</v>
      </c>
    </row>
    <row r="946" spans="1:2" ht="12.75">
      <c r="A946">
        <v>1993</v>
      </c>
      <c r="B946" t="s">
        <v>3</v>
      </c>
    </row>
    <row r="947" spans="1:2" ht="12.75">
      <c r="A947">
        <v>1994</v>
      </c>
      <c r="B947" t="s">
        <v>3</v>
      </c>
    </row>
    <row r="948" spans="1:2" ht="12.75">
      <c r="A948">
        <v>1995</v>
      </c>
      <c r="B948" t="s">
        <v>3</v>
      </c>
    </row>
    <row r="949" spans="1:7" ht="12.75">
      <c r="A949">
        <v>1996</v>
      </c>
      <c r="B949" t="s">
        <v>3</v>
      </c>
      <c r="G949">
        <v>2</v>
      </c>
    </row>
    <row r="950" spans="1:2" ht="12.75">
      <c r="A950">
        <v>1997</v>
      </c>
      <c r="B950" t="s">
        <v>3</v>
      </c>
    </row>
    <row r="951" spans="1:2" ht="12.75">
      <c r="A951">
        <v>1998</v>
      </c>
      <c r="B951" t="s">
        <v>3</v>
      </c>
    </row>
    <row r="952" spans="1:7" ht="12.75">
      <c r="A952">
        <v>1999</v>
      </c>
      <c r="B952" t="s">
        <v>3</v>
      </c>
      <c r="G952">
        <v>1</v>
      </c>
    </row>
    <row r="953" ht="12.75">
      <c r="B953" t="s">
        <v>3</v>
      </c>
    </row>
    <row r="954" spans="1:7" ht="12.75">
      <c r="A954" t="s">
        <v>93</v>
      </c>
      <c r="B954" t="s">
        <v>3</v>
      </c>
      <c r="G954">
        <v>3</v>
      </c>
    </row>
    <row r="955" spans="1:7" ht="12.75">
      <c r="A955" t="s">
        <v>120</v>
      </c>
      <c r="B955" t="s">
        <v>2</v>
      </c>
      <c r="C955" t="s">
        <v>118</v>
      </c>
      <c r="D955" t="s">
        <v>120</v>
      </c>
      <c r="E955" t="s">
        <v>120</v>
      </c>
      <c r="F955" t="s">
        <v>120</v>
      </c>
      <c r="G955" t="s">
        <v>120</v>
      </c>
    </row>
    <row r="956" spans="1:2" ht="12.75">
      <c r="A956" t="s">
        <v>82</v>
      </c>
      <c r="B956" t="s">
        <v>3</v>
      </c>
    </row>
    <row r="957" spans="1:2" ht="12.75">
      <c r="A957">
        <v>1983</v>
      </c>
      <c r="B957" t="s">
        <v>3</v>
      </c>
    </row>
    <row r="958" spans="1:2" ht="12.75">
      <c r="A958">
        <v>1984</v>
      </c>
      <c r="B958" t="s">
        <v>3</v>
      </c>
    </row>
    <row r="959" spans="1:2" ht="12.75">
      <c r="A959">
        <v>1985</v>
      </c>
      <c r="B959" t="s">
        <v>3</v>
      </c>
    </row>
    <row r="960" spans="1:2" ht="12.75">
      <c r="A960">
        <v>1986</v>
      </c>
      <c r="B960" t="s">
        <v>3</v>
      </c>
    </row>
    <row r="961" spans="1:2" ht="12.75">
      <c r="A961">
        <v>1987</v>
      </c>
      <c r="B961" t="s">
        <v>3</v>
      </c>
    </row>
    <row r="962" spans="1:2" ht="12.75">
      <c r="A962">
        <v>1988</v>
      </c>
      <c r="B962" t="s">
        <v>3</v>
      </c>
    </row>
    <row r="963" spans="1:2" ht="12.75">
      <c r="A963">
        <v>1989</v>
      </c>
      <c r="B963" t="s">
        <v>3</v>
      </c>
    </row>
    <row r="964" spans="1:2" ht="12.75">
      <c r="A964">
        <v>1990</v>
      </c>
      <c r="B964" t="s">
        <v>3</v>
      </c>
    </row>
    <row r="965" spans="1:2" ht="12.75">
      <c r="A965">
        <v>1991</v>
      </c>
      <c r="B965" t="s">
        <v>3</v>
      </c>
    </row>
    <row r="966" spans="1:2" ht="12.75">
      <c r="A966">
        <v>1992</v>
      </c>
      <c r="B966" t="s">
        <v>3</v>
      </c>
    </row>
    <row r="967" spans="1:2" ht="12.75">
      <c r="A967">
        <v>1993</v>
      </c>
      <c r="B967" t="s">
        <v>3</v>
      </c>
    </row>
    <row r="968" spans="1:2" ht="12.75">
      <c r="A968">
        <v>1994</v>
      </c>
      <c r="B968" t="s">
        <v>3</v>
      </c>
    </row>
    <row r="969" spans="1:2" ht="12.75">
      <c r="A969">
        <v>1995</v>
      </c>
      <c r="B969" t="s">
        <v>3</v>
      </c>
    </row>
    <row r="970" spans="1:2" ht="12.75">
      <c r="A970">
        <v>1996</v>
      </c>
      <c r="B970" t="s">
        <v>3</v>
      </c>
    </row>
    <row r="971" spans="1:2" ht="12.75">
      <c r="A971">
        <v>1997</v>
      </c>
      <c r="B971" t="s">
        <v>3</v>
      </c>
    </row>
    <row r="972" spans="1:2" ht="12.75">
      <c r="A972">
        <v>1998</v>
      </c>
      <c r="B972" t="s">
        <v>3</v>
      </c>
    </row>
    <row r="973" spans="1:2" ht="12.75">
      <c r="A973">
        <v>1999</v>
      </c>
      <c r="B973" t="s">
        <v>3</v>
      </c>
    </row>
    <row r="974" ht="12.75">
      <c r="B974" t="s">
        <v>3</v>
      </c>
    </row>
    <row r="975" spans="1:2" ht="12.75">
      <c r="A975" t="s">
        <v>93</v>
      </c>
      <c r="B975" t="s">
        <v>3</v>
      </c>
    </row>
    <row r="976" spans="1:7" ht="12.75">
      <c r="A976" t="s">
        <v>120</v>
      </c>
      <c r="B976" t="s">
        <v>2</v>
      </c>
      <c r="C976" t="s">
        <v>118</v>
      </c>
      <c r="D976" t="s">
        <v>120</v>
      </c>
      <c r="E976" t="s">
        <v>120</v>
      </c>
      <c r="F976" t="s">
        <v>120</v>
      </c>
      <c r="G976" t="s">
        <v>120</v>
      </c>
    </row>
    <row r="977" spans="1:2" ht="12.75">
      <c r="A977" t="s">
        <v>102</v>
      </c>
      <c r="B977" t="s">
        <v>3</v>
      </c>
    </row>
    <row r="978" spans="1:2" ht="12.75">
      <c r="A978">
        <v>1983</v>
      </c>
      <c r="B978" t="s">
        <v>3</v>
      </c>
    </row>
    <row r="979" spans="1:2" ht="12.75">
      <c r="A979">
        <v>1984</v>
      </c>
      <c r="B979" t="s">
        <v>3</v>
      </c>
    </row>
    <row r="980" spans="1:2" ht="12.75">
      <c r="A980">
        <v>1985</v>
      </c>
      <c r="B980" t="s">
        <v>3</v>
      </c>
    </row>
    <row r="981" spans="1:2" ht="12.75">
      <c r="A981">
        <v>1986</v>
      </c>
      <c r="B981" t="s">
        <v>3</v>
      </c>
    </row>
    <row r="982" spans="1:2" ht="12.75">
      <c r="A982">
        <v>1987</v>
      </c>
      <c r="B982" t="s">
        <v>3</v>
      </c>
    </row>
    <row r="983" spans="1:2" ht="12.75">
      <c r="A983">
        <v>1988</v>
      </c>
      <c r="B983" t="s">
        <v>3</v>
      </c>
    </row>
    <row r="984" spans="1:2" ht="12.75">
      <c r="A984">
        <v>1989</v>
      </c>
      <c r="B984" t="s">
        <v>3</v>
      </c>
    </row>
    <row r="985" spans="1:2" ht="12.75">
      <c r="A985">
        <v>1990</v>
      </c>
      <c r="B985" t="s">
        <v>3</v>
      </c>
    </row>
    <row r="986" spans="1:7" ht="12.75">
      <c r="A986">
        <v>1991</v>
      </c>
      <c r="B986" t="s">
        <v>3</v>
      </c>
      <c r="G986">
        <v>1</v>
      </c>
    </row>
    <row r="987" spans="1:2" ht="12.75">
      <c r="A987">
        <v>1992</v>
      </c>
      <c r="B987" t="s">
        <v>3</v>
      </c>
    </row>
    <row r="988" spans="1:2" ht="12.75">
      <c r="A988">
        <v>1993</v>
      </c>
      <c r="B988" t="s">
        <v>3</v>
      </c>
    </row>
    <row r="989" spans="1:2" ht="12.75">
      <c r="A989">
        <v>1994</v>
      </c>
      <c r="B989" t="s">
        <v>3</v>
      </c>
    </row>
    <row r="990" spans="1:2" ht="12.75">
      <c r="A990">
        <v>1995</v>
      </c>
      <c r="B990" t="s">
        <v>3</v>
      </c>
    </row>
    <row r="991" spans="1:2" ht="12.75">
      <c r="A991">
        <v>1996</v>
      </c>
      <c r="B991" t="s">
        <v>3</v>
      </c>
    </row>
    <row r="992" spans="1:2" ht="12.75">
      <c r="A992">
        <v>1997</v>
      </c>
      <c r="B992" t="s">
        <v>3</v>
      </c>
    </row>
    <row r="993" spans="1:2" ht="12.75">
      <c r="A993">
        <v>1998</v>
      </c>
      <c r="B993" t="s">
        <v>3</v>
      </c>
    </row>
    <row r="994" spans="1:2" ht="12.75">
      <c r="A994">
        <v>1999</v>
      </c>
      <c r="B994" t="s">
        <v>3</v>
      </c>
    </row>
    <row r="995" ht="12.75">
      <c r="A995" t="s">
        <v>165</v>
      </c>
    </row>
    <row r="996" ht="12.75">
      <c r="A996" t="s">
        <v>0</v>
      </c>
    </row>
    <row r="997" ht="12.75">
      <c r="A997" t="s">
        <v>158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2003-05-20T14:05:18Z</dcterms:modified>
  <cp:category/>
  <cp:version/>
  <cp:contentType/>
  <cp:contentStatus/>
</cp:coreProperties>
</file>