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comments47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NE_NEW_V" sheetId="3" r:id="rId3"/>
    <sheet name="NE_NEW_V_PC" sheetId="4" r:id="rId4"/>
    <sheet name="NE_NEW_R" sheetId="5" r:id="rId5"/>
    <sheet name="NE_NEW_R_PC" sheetId="6" r:id="rId6"/>
    <sheet name="NE_NEW_L" sheetId="7" r:id="rId7"/>
    <sheet name="NE_NEW_L_PC" sheetId="8" r:id="rId8"/>
    <sheet name="NE_NEW_D" sheetId="9" r:id="rId9"/>
    <sheet name="NE_NEW_D_PC" sheetId="10" r:id="rId10"/>
    <sheet name="NE_NEW_O" sheetId="11" r:id="rId11"/>
    <sheet name="NE_NEW_O_PC" sheetId="12" r:id="rId12"/>
    <sheet name="NE_NEW_T" sheetId="13" r:id="rId13"/>
    <sheet name="NE_NEW_T_PC" sheetId="14" r:id="rId14"/>
    <sheet name="NE_NEW_%" sheetId="15" r:id="rId15"/>
    <sheet name="NE_NEW_BNH_%" sheetId="16" r:id="rId16"/>
    <sheet name="NE_NEW_WNH_%" sheetId="17" r:id="rId17"/>
    <sheet name="NE_ADMIT_%" sheetId="18" r:id="rId18"/>
    <sheet name="NE_ADMIT_N" sheetId="19" r:id="rId19"/>
    <sheet name="NE_RACE_TOT" sheetId="20" r:id="rId20"/>
    <sheet name="NE_RACE_TOT_D" sheetId="21" r:id="rId21"/>
    <sheet name="NE_RACE_TOT_PC" sheetId="22" r:id="rId22"/>
    <sheet name="NE_RACE_TOT_PC_D" sheetId="23" r:id="rId23"/>
    <sheet name="NE_RACE_NEW" sheetId="24" r:id="rId24"/>
    <sheet name="NE_RACE_NEW_D" sheetId="25" r:id="rId25"/>
    <sheet name="NE_RACE_NEW_PC" sheetId="26" r:id="rId26"/>
    <sheet name="NE_RACE_NEW_PC_D" sheetId="27" r:id="rId27"/>
    <sheet name="NE_RACE_PP" sheetId="28" r:id="rId28"/>
    <sheet name="NE_RACE_PP_D" sheetId="29" r:id="rId29"/>
    <sheet name="NE_RACE_PP_PC" sheetId="30" r:id="rId30"/>
    <sheet name="NE_RACE_PP_PC_D" sheetId="31" r:id="rId31"/>
    <sheet name="NE_RACE_OTHER" sheetId="32" r:id="rId32"/>
    <sheet name="NE_RACE_OTHER_D" sheetId="33" r:id="rId33"/>
    <sheet name="NE_RACE_OTHER_PC" sheetId="34" r:id="rId34"/>
    <sheet name="NE_RACE_OTH_PC_D" sheetId="35" r:id="rId35"/>
    <sheet name="NE_RACE_PP+OTH" sheetId="36" r:id="rId36"/>
    <sheet name="NE_RACE_PP+OTH_D" sheetId="37" r:id="rId37"/>
    <sheet name="NE_RACE_PP+OTH_PC" sheetId="38" r:id="rId38"/>
    <sheet name="NE_RACE_PP+OTH_PC_D" sheetId="39" r:id="rId39"/>
    <sheet name="NE_RACE_%_TOT" sheetId="40" r:id="rId40"/>
    <sheet name="NE_RACEBAL_%_TOT" sheetId="41" r:id="rId41"/>
    <sheet name="NE_RACEBAL_TOT" sheetId="42" r:id="rId42"/>
    <sheet name="NE_RACEBAL_TOT_PC" sheetId="43" r:id="rId43"/>
    <sheet name="NE_RACEBAL_%_NEW" sheetId="44" r:id="rId44"/>
    <sheet name="NE_RACEBAL_NEW" sheetId="45" r:id="rId45"/>
    <sheet name="NE_RACEBAL_NEW_PC" sheetId="46" r:id="rId46"/>
    <sheet name="NE_Data1" sheetId="47" r:id="rId47"/>
    <sheet name="NE_Data2" sheetId="48" r:id="rId48"/>
    <sheet name="NE_Data3" sheetId="49" r:id="rId49"/>
    <sheet name="NE_Data4" sheetId="50" r:id="rId50"/>
    <sheet name="Sheet1" sheetId="51" r:id="rId51"/>
  </sheets>
  <definedNames/>
  <calcPr fullCalcOnLoad="1"/>
</workbook>
</file>

<file path=xl/comments47.xml><?xml version="1.0" encoding="utf-8"?>
<comments xmlns="http://schemas.openxmlformats.org/spreadsheetml/2006/main">
  <authors>
    <author>Jyocom</author>
  </authors>
  <commentList>
    <comment ref="B115" authorId="0">
      <text>
        <r>
          <rPr>
            <b/>
            <sz val="8"/>
            <rFont val="Tahoma"/>
            <family val="0"/>
          </rPr>
          <t>Jyocom:</t>
        </r>
        <r>
          <rPr>
            <sz val="8"/>
            <rFont val="Tahoma"/>
            <family val="0"/>
          </rPr>
          <t xml:space="preserve">
1985, 1986 &amp; 1988 ARE CODED AS "OTHER" IN THE DATA.</t>
        </r>
      </text>
    </comment>
  </commentList>
</comments>
</file>

<file path=xl/sharedStrings.xml><?xml version="1.0" encoding="utf-8"?>
<sst xmlns="http://schemas.openxmlformats.org/spreadsheetml/2006/main" count="728" uniqueCount="38">
  <si>
    <t>NEBRASKA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</si>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</sst>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NE_Data2!$AA$110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NE_Data2!$AA$111:$AA$127</c:f>
              <c:numCache>
                <c:ptCount val="17"/>
                <c:pt idx="0">
                  <c:v>93.69223796978102</c:v>
                </c:pt>
                <c:pt idx="1">
                  <c:v>93.54600728049154</c:v>
                </c:pt>
                <c:pt idx="2">
                  <c:v>93.38313572033927</c:v>
                </c:pt>
                <c:pt idx="3">
                  <c:v>93.22458504807415</c:v>
                </c:pt>
                <c:pt idx="4">
                  <c:v>93.0669703471111</c:v>
                </c:pt>
                <c:pt idx="5">
                  <c:v>92.89006938752652</c:v>
                </c:pt>
                <c:pt idx="6">
                  <c:v>92.69747536320227</c:v>
                </c:pt>
                <c:pt idx="7">
                  <c:v>92.52453399330915</c:v>
                </c:pt>
                <c:pt idx="8">
                  <c:v>92.30301639735858</c:v>
                </c:pt>
                <c:pt idx="9">
                  <c:v>91.9835547295754</c:v>
                </c:pt>
                <c:pt idx="10">
                  <c:v>91.63179085804104</c:v>
                </c:pt>
                <c:pt idx="11">
                  <c:v>91.29049903456628</c:v>
                </c:pt>
                <c:pt idx="12">
                  <c:v>90.87730606883072</c:v>
                </c:pt>
                <c:pt idx="13">
                  <c:v>90.48703704715241</c:v>
                </c:pt>
                <c:pt idx="14">
                  <c:v>90.1377501295257</c:v>
                </c:pt>
                <c:pt idx="15">
                  <c:v>89.8240697699624</c:v>
                </c:pt>
                <c:pt idx="16">
                  <c:v>89.44621578989069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NE_Data2!$AB$111:$AB$127</c:f>
              <c:numCache>
                <c:ptCount val="17"/>
                <c:pt idx="0">
                  <c:v>3.187776067946641</c:v>
                </c:pt>
                <c:pt idx="1">
                  <c:v>3.2382639370173902</c:v>
                </c:pt>
                <c:pt idx="2">
                  <c:v>3.301080418991294</c:v>
                </c:pt>
                <c:pt idx="3">
                  <c:v>3.359441645033249</c:v>
                </c:pt>
                <c:pt idx="4">
                  <c:v>3.415766658006497</c:v>
                </c:pt>
                <c:pt idx="5">
                  <c:v>3.474530756033864</c:v>
                </c:pt>
                <c:pt idx="6">
                  <c:v>3.5431270953977445</c:v>
                </c:pt>
                <c:pt idx="7">
                  <c:v>3.607787613306813</c:v>
                </c:pt>
                <c:pt idx="8">
                  <c:v>3.6182310214011144</c:v>
                </c:pt>
                <c:pt idx="9">
                  <c:v>3.6336608824480185</c:v>
                </c:pt>
                <c:pt idx="10">
                  <c:v>3.6294411992936135</c:v>
                </c:pt>
                <c:pt idx="11">
                  <c:v>3.678453529984564</c:v>
                </c:pt>
                <c:pt idx="12">
                  <c:v>3.699556368804666</c:v>
                </c:pt>
                <c:pt idx="13">
                  <c:v>3.733422672315901</c:v>
                </c:pt>
                <c:pt idx="14">
                  <c:v>3.7920535831820694</c:v>
                </c:pt>
                <c:pt idx="15">
                  <c:v>3.8314711471532514</c:v>
                </c:pt>
                <c:pt idx="16">
                  <c:v>3.864040700396392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NE_Data2!$AF$111:$AF$127</c:f>
              <c:numCache>
                <c:ptCount val="17"/>
                <c:pt idx="0">
                  <c:v>3.1199859622723403</c:v>
                </c:pt>
                <c:pt idx="1">
                  <c:v>3.2157287824910727</c:v>
                </c:pt>
                <c:pt idx="2">
                  <c:v>3.3157838606694376</c:v>
                </c:pt>
                <c:pt idx="3">
                  <c:v>3.4159733068926044</c:v>
                </c:pt>
                <c:pt idx="4">
                  <c:v>3.517262994882408</c:v>
                </c:pt>
                <c:pt idx="5">
                  <c:v>3.6353998564396126</c:v>
                </c:pt>
                <c:pt idx="6">
                  <c:v>3.759397541399983</c:v>
                </c:pt>
                <c:pt idx="7">
                  <c:v>3.8676783933840384</c:v>
                </c:pt>
                <c:pt idx="8">
                  <c:v>4.07875258124031</c:v>
                </c:pt>
                <c:pt idx="9">
                  <c:v>4.382784387976579</c:v>
                </c:pt>
                <c:pt idx="10">
                  <c:v>4.738767942665343</c:v>
                </c:pt>
                <c:pt idx="11">
                  <c:v>5.031047435449155</c:v>
                </c:pt>
                <c:pt idx="12">
                  <c:v>5.423137562364614</c:v>
                </c:pt>
                <c:pt idx="13">
                  <c:v>5.779540280531686</c:v>
                </c:pt>
                <c:pt idx="14">
                  <c:v>6.070196287292232</c:v>
                </c:pt>
                <c:pt idx="15">
                  <c:v>6.344459082884342</c:v>
                </c:pt>
                <c:pt idx="16">
                  <c:v>6.689743509712921</c:v>
                </c:pt>
              </c:numCache>
            </c:numRef>
          </c:yVal>
          <c:smooth val="0"/>
        </c:ser>
        <c:axId val="60324259"/>
        <c:axId val="6047420"/>
      </c:scatterChart>
      <c:scatterChart>
        <c:scatterStyle val="lineMarker"/>
        <c:varyColors val="0"/>
        <c:ser>
          <c:idx val="0"/>
          <c:order val="0"/>
          <c:tx>
            <c:strRef>
              <c:f>NE_Data2!$AG$110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NE_Data2!$AG$111:$AG$127</c:f>
              <c:numCache>
                <c:ptCount val="17"/>
                <c:pt idx="0">
                  <c:v>0.03402390781800739</c:v>
                </c:pt>
                <c:pt idx="1">
                  <c:v>0.03461680547527453</c:v>
                </c:pt>
                <c:pt idx="2">
                  <c:v>0.03534985619756077</c:v>
                </c:pt>
                <c:pt idx="3">
                  <c:v>0.03603600534452203</c:v>
                </c:pt>
                <c:pt idx="4">
                  <c:v>0.036702244042830026</c:v>
                </c:pt>
                <c:pt idx="5">
                  <c:v>0.03740476004532333</c:v>
                </c:pt>
                <c:pt idx="6">
                  <c:v>0.038222476734293506</c:v>
                </c:pt>
                <c:pt idx="7">
                  <c:v>0.0389927671893782</c:v>
                </c:pt>
                <c:pt idx="8">
                  <c:v>0.039199488409185475</c:v>
                </c:pt>
                <c:pt idx="9">
                  <c:v>0.03950337528410054</c:v>
                </c:pt>
                <c:pt idx="10">
                  <c:v>0.039608973755805583</c:v>
                </c:pt>
                <c:pt idx="11">
                  <c:v>0.04029393604904879</c:v>
                </c:pt>
                <c:pt idx="12">
                  <c:v>0.04070935340009542</c:v>
                </c:pt>
                <c:pt idx="13">
                  <c:v>0.04125919904273615</c:v>
                </c:pt>
                <c:pt idx="14">
                  <c:v>0.042069538875032744</c:v>
                </c:pt>
                <c:pt idx="15">
                  <c:v>0.04265528334404765</c:v>
                </c:pt>
                <c:pt idx="16">
                  <c:v>0.043199599516574635</c:v>
                </c:pt>
              </c:numCache>
            </c:numRef>
          </c:yVal>
          <c:smooth val="0"/>
        </c:ser>
        <c:axId val="54426781"/>
        <c:axId val="20078982"/>
      </c:scatterChart>
      <c:valAx>
        <c:axId val="6032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crossBetween val="midCat"/>
        <c:dispUnits/>
        <c:majorUnit val="1"/>
      </c:valAx>
      <c:valAx>
        <c:axId val="60474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crossBetween val="midCat"/>
        <c:dispUnits/>
        <c:majorUnit val="10"/>
      </c:valAx>
      <c:valAx>
        <c:axId val="54426781"/>
        <c:scaling>
          <c:orientation val="minMax"/>
        </c:scaling>
        <c:axPos val="b"/>
        <c:delete val="1"/>
        <c:majorTickMark val="in"/>
        <c:minorTickMark val="none"/>
        <c:tickLblPos val="nextTo"/>
        <c:crossAx val="20078982"/>
        <c:crosses val="max"/>
        <c:crossBetween val="midCat"/>
        <c:dispUnits/>
      </c:valAx>
      <c:valAx>
        <c:axId val="20078982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NEBRASKA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NE_Data3!$L$65:$L$81</c:f>
              <c:numCache>
                <c:ptCount val="17"/>
                <c:pt idx="0">
                  <c:v>3.3010681987216106</c:v>
                </c:pt>
                <c:pt idx="1">
                  <c:v>3.028062060468381</c:v>
                </c:pt>
                <c:pt idx="2">
                  <c:v>3.040935040221434</c:v>
                </c:pt>
                <c:pt idx="3">
                  <c:v>5.314542564375803</c:v>
                </c:pt>
                <c:pt idx="4">
                  <c:v>6.173055436095502</c:v>
                </c:pt>
                <c:pt idx="5">
                  <c:v>5.480450547839538</c:v>
                </c:pt>
                <c:pt idx="6">
                  <c:v>9.863864963688647</c:v>
                </c:pt>
                <c:pt idx="7">
                  <c:v>9.094004657771407</c:v>
                </c:pt>
                <c:pt idx="8">
                  <c:v>8.308583515906511</c:v>
                </c:pt>
                <c:pt idx="9">
                  <c:v>6.241731402014994</c:v>
                </c:pt>
                <c:pt idx="10">
                  <c:v>8.529413954798168</c:v>
                </c:pt>
                <c:pt idx="11">
                  <c:v>6.485075544374805</c:v>
                </c:pt>
                <c:pt idx="12">
                  <c:v>9.286844377387744</c:v>
                </c:pt>
                <c:pt idx="13">
                  <c:v>11.469459043970284</c:v>
                </c:pt>
                <c:pt idx="14">
                  <c:v>11.388613664058674</c:v>
                </c:pt>
                <c:pt idx="15">
                  <c:v>16.35637593655335</c:v>
                </c:pt>
                <c:pt idx="16">
                  <c:v>11.474977503004633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NE_Data3!$M$65:$M$81</c:f>
              <c:numCache>
                <c:ptCount val="17"/>
                <c:pt idx="0">
                  <c:v>21.780453033423093</c:v>
                </c:pt>
                <c:pt idx="1">
                  <c:v>9.719306430293134</c:v>
                </c:pt>
                <c:pt idx="2">
                  <c:v>15.2931505801839</c:v>
                </c:pt>
                <c:pt idx="3">
                  <c:v>30.252037285635954</c:v>
                </c:pt>
                <c:pt idx="4">
                  <c:v>56.06428704914969</c:v>
                </c:pt>
                <c:pt idx="5">
                  <c:v>78.75313638944341</c:v>
                </c:pt>
                <c:pt idx="6">
                  <c:v>268.81720430107526</c:v>
                </c:pt>
                <c:pt idx="7">
                  <c:v>163.08064600978483</c:v>
                </c:pt>
                <c:pt idx="8">
                  <c:v>182.42151531472055</c:v>
                </c:pt>
                <c:pt idx="9">
                  <c:v>216.3981726376533</c:v>
                </c:pt>
                <c:pt idx="10">
                  <c:v>181.15942028985506</c:v>
                </c:pt>
                <c:pt idx="11">
                  <c:v>199.50375536480686</c:v>
                </c:pt>
                <c:pt idx="12">
                  <c:v>204.98239465723307</c:v>
                </c:pt>
                <c:pt idx="13">
                  <c:v>178.8210813798485</c:v>
                </c:pt>
                <c:pt idx="14">
                  <c:v>138.5394439313354</c:v>
                </c:pt>
                <c:pt idx="15">
                  <c:v>144.5813427206437</c:v>
                </c:pt>
                <c:pt idx="16">
                  <c:v>94.75580961849136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NE_Data3!$N$65:$N$81</c:f>
              <c:numCache>
                <c:ptCount val="17"/>
                <c:pt idx="0">
                  <c:v>3.9091207605585354</c:v>
                </c:pt>
                <c:pt idx="1">
                  <c:v>3.2519415717153928</c:v>
                </c:pt>
                <c:pt idx="2">
                  <c:v>3.459261323696136</c:v>
                </c:pt>
                <c:pt idx="3">
                  <c:v>6.181932972062924</c:v>
                </c:pt>
                <c:pt idx="4">
                  <c:v>7.939348669067438</c:v>
                </c:pt>
                <c:pt idx="5">
                  <c:v>8.12237714904562</c:v>
                </c:pt>
                <c:pt idx="6">
                  <c:v>19.39731103126398</c:v>
                </c:pt>
                <c:pt idx="7">
                  <c:v>14.873029734871794</c:v>
                </c:pt>
                <c:pt idx="8">
                  <c:v>14.876271364160639</c:v>
                </c:pt>
                <c:pt idx="9">
                  <c:v>14.228130449765562</c:v>
                </c:pt>
                <c:pt idx="10">
                  <c:v>15.106595917442455</c:v>
                </c:pt>
                <c:pt idx="11">
                  <c:v>13.961310934628598</c:v>
                </c:pt>
                <c:pt idx="12">
                  <c:v>16.94185323182016</c:v>
                </c:pt>
                <c:pt idx="13">
                  <c:v>18.10065510200138</c:v>
                </c:pt>
                <c:pt idx="14">
                  <c:v>16.521838076986622</c:v>
                </c:pt>
                <c:pt idx="15">
                  <c:v>21.602090773785605</c:v>
                </c:pt>
                <c:pt idx="16">
                  <c:v>14.92369297074763</c:v>
                </c:pt>
              </c:numCache>
            </c:numRef>
          </c:yVal>
          <c:smooth val="1"/>
        </c:ser>
        <c:axId val="38412463"/>
        <c:axId val="10167848"/>
      </c:scatterChart>
      <c:val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167848"/>
        <c:crossesAt val="0"/>
        <c:crossBetween val="midCat"/>
        <c:dispUnits/>
        <c:majorUnit val="1"/>
      </c:valAx>
      <c:valAx>
        <c:axId val="1016784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41246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NE_Data1!$N$5:$N$21</c:f>
              <c:numCache>
                <c:ptCount val="17"/>
                <c:pt idx="0">
                  <c:v>90</c:v>
                </c:pt>
                <c:pt idx="1">
                  <c:v>82</c:v>
                </c:pt>
                <c:pt idx="2">
                  <c:v>88</c:v>
                </c:pt>
                <c:pt idx="3">
                  <c:v>95</c:v>
                </c:pt>
                <c:pt idx="4">
                  <c:v>92</c:v>
                </c:pt>
                <c:pt idx="5">
                  <c:v>84</c:v>
                </c:pt>
                <c:pt idx="6">
                  <c:v>86</c:v>
                </c:pt>
                <c:pt idx="7">
                  <c:v>98</c:v>
                </c:pt>
                <c:pt idx="8">
                  <c:v>115</c:v>
                </c:pt>
                <c:pt idx="9">
                  <c:v>102</c:v>
                </c:pt>
                <c:pt idx="10">
                  <c:v>109</c:v>
                </c:pt>
                <c:pt idx="11">
                  <c:v>133</c:v>
                </c:pt>
                <c:pt idx="12">
                  <c:v>153</c:v>
                </c:pt>
                <c:pt idx="13">
                  <c:v>172</c:v>
                </c:pt>
                <c:pt idx="14">
                  <c:v>165</c:v>
                </c:pt>
                <c:pt idx="15">
                  <c:v>191</c:v>
                </c:pt>
                <c:pt idx="16">
                  <c:v>175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NE_Data1!$O$5:$O$21</c:f>
              <c:numCache>
                <c:ptCount val="17"/>
                <c:pt idx="0">
                  <c:v>27</c:v>
                </c:pt>
                <c:pt idx="1">
                  <c:v>18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13</c:v>
                </c:pt>
                <c:pt idx="6">
                  <c:v>32</c:v>
                </c:pt>
                <c:pt idx="7">
                  <c:v>34</c:v>
                </c:pt>
                <c:pt idx="8">
                  <c:v>33</c:v>
                </c:pt>
                <c:pt idx="9">
                  <c:v>36</c:v>
                </c:pt>
                <c:pt idx="10">
                  <c:v>58</c:v>
                </c:pt>
                <c:pt idx="11">
                  <c:v>48</c:v>
                </c:pt>
                <c:pt idx="12">
                  <c:v>71</c:v>
                </c:pt>
                <c:pt idx="13">
                  <c:v>89</c:v>
                </c:pt>
                <c:pt idx="14">
                  <c:v>99</c:v>
                </c:pt>
                <c:pt idx="15">
                  <c:v>69</c:v>
                </c:pt>
                <c:pt idx="16">
                  <c:v>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NE_Data1!$P$5:$P$21</c:f>
              <c:numCache>
                <c:ptCount val="17"/>
                <c:pt idx="0">
                  <c:v>117</c:v>
                </c:pt>
                <c:pt idx="1">
                  <c:v>100</c:v>
                </c:pt>
                <c:pt idx="2">
                  <c:v>111</c:v>
                </c:pt>
                <c:pt idx="3">
                  <c:v>116</c:v>
                </c:pt>
                <c:pt idx="4">
                  <c:v>111</c:v>
                </c:pt>
                <c:pt idx="5">
                  <c:v>97</c:v>
                </c:pt>
                <c:pt idx="6">
                  <c:v>118</c:v>
                </c:pt>
                <c:pt idx="7">
                  <c:v>132</c:v>
                </c:pt>
                <c:pt idx="8">
                  <c:v>148</c:v>
                </c:pt>
                <c:pt idx="9">
                  <c:v>138</c:v>
                </c:pt>
                <c:pt idx="10">
                  <c:v>167</c:v>
                </c:pt>
                <c:pt idx="11">
                  <c:v>181</c:v>
                </c:pt>
                <c:pt idx="12">
                  <c:v>224</c:v>
                </c:pt>
                <c:pt idx="13">
                  <c:v>261</c:v>
                </c:pt>
                <c:pt idx="14">
                  <c:v>264</c:v>
                </c:pt>
                <c:pt idx="15">
                  <c:v>260</c:v>
                </c:pt>
                <c:pt idx="16">
                  <c:v>253</c:v>
                </c:pt>
              </c:numCache>
            </c:numRef>
          </c:yVal>
          <c:smooth val="1"/>
        </c:ser>
        <c:axId val="24401769"/>
        <c:axId val="18289330"/>
      </c:scatterChart>
      <c:scatterChart>
        <c:scatterStyle val="lineMarker"/>
        <c:varyColors val="0"/>
        <c:ser>
          <c:idx val="5"/>
          <c:order val="3"/>
          <c:tx>
            <c:strRef>
              <c:f>NE_Data1!$A$23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NE_Data1!$O$28:$O$44</c:f>
              <c:numCache>
                <c:ptCount val="17"/>
                <c:pt idx="0">
                  <c:v>23.076923076923077</c:v>
                </c:pt>
                <c:pt idx="1">
                  <c:v>18</c:v>
                </c:pt>
                <c:pt idx="2">
                  <c:v>20.72072072072072</c:v>
                </c:pt>
                <c:pt idx="3">
                  <c:v>18.103448275862068</c:v>
                </c:pt>
                <c:pt idx="4">
                  <c:v>17.117117117117118</c:v>
                </c:pt>
                <c:pt idx="5">
                  <c:v>13.402061855670103</c:v>
                </c:pt>
                <c:pt idx="6">
                  <c:v>27.11864406779661</c:v>
                </c:pt>
                <c:pt idx="7">
                  <c:v>25.757575757575758</c:v>
                </c:pt>
                <c:pt idx="8">
                  <c:v>22.2972972972973</c:v>
                </c:pt>
                <c:pt idx="9">
                  <c:v>26.08695652173913</c:v>
                </c:pt>
                <c:pt idx="10">
                  <c:v>34.73053892215569</c:v>
                </c:pt>
                <c:pt idx="11">
                  <c:v>26.519337016574585</c:v>
                </c:pt>
                <c:pt idx="12">
                  <c:v>31.69642857142857</c:v>
                </c:pt>
                <c:pt idx="13">
                  <c:v>34.099616858237546</c:v>
                </c:pt>
                <c:pt idx="14">
                  <c:v>37.5</c:v>
                </c:pt>
                <c:pt idx="15">
                  <c:v>26.53846153846154</c:v>
                </c:pt>
                <c:pt idx="16">
                  <c:v>30.8300395256917</c:v>
                </c:pt>
              </c:numCache>
            </c:numRef>
          </c:yVal>
          <c:smooth val="0"/>
        </c:ser>
        <c:axId val="30386243"/>
        <c:axId val="5040732"/>
      </c:scatterChart>
      <c:val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289330"/>
        <c:crossesAt val="0"/>
        <c:crossBetween val="midCat"/>
        <c:dispUnits/>
        <c:majorUnit val="1"/>
      </c:valAx>
      <c:valAx>
        <c:axId val="1828933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crossBetween val="midCat"/>
        <c:dispUnits/>
        <c:majorUnit val="50"/>
      </c:valAx>
      <c:valAx>
        <c:axId val="30386243"/>
        <c:scaling>
          <c:orientation val="minMax"/>
        </c:scaling>
        <c:axPos val="b"/>
        <c:delete val="1"/>
        <c:majorTickMark val="in"/>
        <c:minorTickMark val="none"/>
        <c:tickLblPos val="nextTo"/>
        <c:crossAx val="5040732"/>
        <c:crosses val="max"/>
        <c:crossBetween val="midCat"/>
        <c:dispUnits/>
      </c:valAx>
      <c:valAx>
        <c:axId val="504073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NE_Data3!$L$85:$L$101</c:f>
              <c:numCache>
                <c:ptCount val="17"/>
                <c:pt idx="0">
                  <c:v>6.063186487447857</c:v>
                </c:pt>
                <c:pt idx="1">
                  <c:v>5.517801976853494</c:v>
                </c:pt>
                <c:pt idx="2">
                  <c:v>5.946717411988582</c:v>
                </c:pt>
                <c:pt idx="3">
                  <c:v>6.472840302765403</c:v>
                </c:pt>
                <c:pt idx="4">
                  <c:v>6.310234445786512</c:v>
                </c:pt>
                <c:pt idx="5">
                  <c:v>5.754473075231515</c:v>
                </c:pt>
                <c:pt idx="6">
                  <c:v>5.890919353314053</c:v>
                </c:pt>
                <c:pt idx="7">
                  <c:v>6.700845537305248</c:v>
                </c:pt>
                <c:pt idx="8">
                  <c:v>7.831861510895481</c:v>
                </c:pt>
                <c:pt idx="9">
                  <c:v>6.920180467451407</c:v>
                </c:pt>
                <c:pt idx="10">
                  <c:v>7.378620008515876</c:v>
                </c:pt>
                <c:pt idx="11">
                  <c:v>8.98453174376926</c:v>
                </c:pt>
                <c:pt idx="12">
                  <c:v>10.296283983625544</c:v>
                </c:pt>
                <c:pt idx="13">
                  <c:v>11.536531903876543</c:v>
                </c:pt>
                <c:pt idx="14">
                  <c:v>11.053654438645184</c:v>
                </c:pt>
                <c:pt idx="15">
                  <c:v>12.803556573285613</c:v>
                </c:pt>
                <c:pt idx="16">
                  <c:v>11.743398029390706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NE_Data3!$M$85:$M$101</c:f>
              <c:numCache>
                <c:ptCount val="17"/>
                <c:pt idx="0">
                  <c:v>53.461111991129414</c:v>
                </c:pt>
                <c:pt idx="1">
                  <c:v>34.98950314905528</c:v>
                </c:pt>
                <c:pt idx="2">
                  <c:v>43.96780791802872</c:v>
                </c:pt>
                <c:pt idx="3">
                  <c:v>39.70579893739719</c:v>
                </c:pt>
                <c:pt idx="4">
                  <c:v>35.50738179779481</c:v>
                </c:pt>
                <c:pt idx="5">
                  <c:v>23.809087745645684</c:v>
                </c:pt>
                <c:pt idx="6">
                  <c:v>57.34767025089606</c:v>
                </c:pt>
                <c:pt idx="7">
                  <c:v>59.620881336910585</c:v>
                </c:pt>
                <c:pt idx="8">
                  <c:v>57.332476241769314</c:v>
                </c:pt>
                <c:pt idx="9">
                  <c:v>61.82804932504379</c:v>
                </c:pt>
                <c:pt idx="10">
                  <c:v>99.12496581897732</c:v>
                </c:pt>
                <c:pt idx="11">
                  <c:v>80.47210300429184</c:v>
                </c:pt>
                <c:pt idx="12">
                  <c:v>117.36895177954474</c:v>
                </c:pt>
                <c:pt idx="13">
                  <c:v>144.68251129824105</c:v>
                </c:pt>
                <c:pt idx="14">
                  <c:v>157.64833274945062</c:v>
                </c:pt>
                <c:pt idx="15">
                  <c:v>108.43600704048278</c:v>
                </c:pt>
                <c:pt idx="16">
                  <c:v>121.16316639741518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NE_Data3!$N$85:$N$101</c:f>
              <c:numCache>
                <c:ptCount val="17"/>
                <c:pt idx="0">
                  <c:v>7.622785483089143</c:v>
                </c:pt>
                <c:pt idx="1">
                  <c:v>6.5038831434307856</c:v>
                </c:pt>
                <c:pt idx="2">
                  <c:v>7.2448680552881335</c:v>
                </c:pt>
                <c:pt idx="3">
                  <c:v>7.628768348503184</c:v>
                </c:pt>
                <c:pt idx="4">
                  <c:v>7.343897518887379</c:v>
                </c:pt>
                <c:pt idx="5">
                  <c:v>6.405451898027848</c:v>
                </c:pt>
                <c:pt idx="6">
                  <c:v>7.785315311867856</c:v>
                </c:pt>
                <c:pt idx="7">
                  <c:v>8.686902323022462</c:v>
                </c:pt>
                <c:pt idx="8">
                  <c:v>9.699066792492397</c:v>
                </c:pt>
                <c:pt idx="9">
                  <c:v>9.006798174622237</c:v>
                </c:pt>
                <c:pt idx="10">
                  <c:v>10.874144475055559</c:v>
                </c:pt>
                <c:pt idx="11">
                  <c:v>11.753475717059423</c:v>
                </c:pt>
                <c:pt idx="12">
                  <c:v>14.484637877586705</c:v>
                </c:pt>
                <c:pt idx="13">
                  <c:v>16.812352247766405</c:v>
                </c:pt>
                <c:pt idx="14">
                  <c:v>16.971849230834508</c:v>
                </c:pt>
                <c:pt idx="15">
                  <c:v>16.71590357495315</c:v>
                </c:pt>
                <c:pt idx="16">
                  <c:v>16.274544489651515</c:v>
                </c:pt>
              </c:numCache>
            </c:numRef>
          </c:yVal>
          <c:smooth val="1"/>
        </c:ser>
        <c:axId val="45366589"/>
        <c:axId val="5646118"/>
      </c:scatterChart>
      <c:val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46118"/>
        <c:crossesAt val="0"/>
        <c:crossBetween val="midCat"/>
        <c:dispUnits/>
        <c:majorUnit val="1"/>
      </c:valAx>
      <c:valAx>
        <c:axId val="564611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36658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NE_Data1!$Q$5:$Q$21</c:f>
              <c:numCache>
                <c:ptCount val="17"/>
                <c:pt idx="0">
                  <c:v>459</c:v>
                </c:pt>
                <c:pt idx="1">
                  <c:v>452</c:v>
                </c:pt>
                <c:pt idx="2">
                  <c:v>472</c:v>
                </c:pt>
                <c:pt idx="3">
                  <c:v>532</c:v>
                </c:pt>
                <c:pt idx="4">
                  <c:v>586</c:v>
                </c:pt>
                <c:pt idx="5">
                  <c:v>569</c:v>
                </c:pt>
                <c:pt idx="6">
                  <c:v>599</c:v>
                </c:pt>
                <c:pt idx="7">
                  <c:v>589</c:v>
                </c:pt>
                <c:pt idx="8">
                  <c:v>598</c:v>
                </c:pt>
                <c:pt idx="9">
                  <c:v>587</c:v>
                </c:pt>
                <c:pt idx="10">
                  <c:v>624</c:v>
                </c:pt>
                <c:pt idx="11">
                  <c:v>637</c:v>
                </c:pt>
                <c:pt idx="12">
                  <c:v>693</c:v>
                </c:pt>
                <c:pt idx="13">
                  <c:v>766</c:v>
                </c:pt>
                <c:pt idx="14">
                  <c:v>718</c:v>
                </c:pt>
                <c:pt idx="15">
                  <c:v>849</c:v>
                </c:pt>
                <c:pt idx="16">
                  <c:v>751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NE_Data1!$R$5:$R$21</c:f>
              <c:numCache>
                <c:ptCount val="17"/>
                <c:pt idx="0">
                  <c:v>178</c:v>
                </c:pt>
                <c:pt idx="1">
                  <c:v>175</c:v>
                </c:pt>
                <c:pt idx="2">
                  <c:v>147</c:v>
                </c:pt>
                <c:pt idx="3">
                  <c:v>163</c:v>
                </c:pt>
                <c:pt idx="4">
                  <c:v>210</c:v>
                </c:pt>
                <c:pt idx="5">
                  <c:v>212</c:v>
                </c:pt>
                <c:pt idx="6">
                  <c:v>354</c:v>
                </c:pt>
                <c:pt idx="7">
                  <c:v>300</c:v>
                </c:pt>
                <c:pt idx="8">
                  <c:v>314</c:v>
                </c:pt>
                <c:pt idx="9">
                  <c:v>341</c:v>
                </c:pt>
                <c:pt idx="10">
                  <c:v>328</c:v>
                </c:pt>
                <c:pt idx="11">
                  <c:v>365</c:v>
                </c:pt>
                <c:pt idx="12">
                  <c:v>370</c:v>
                </c:pt>
                <c:pt idx="13">
                  <c:v>376</c:v>
                </c:pt>
                <c:pt idx="14">
                  <c:v>342</c:v>
                </c:pt>
                <c:pt idx="15">
                  <c:v>298</c:v>
                </c:pt>
                <c:pt idx="16">
                  <c:v>310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NE_Data1!$S$5:$S$21</c:f>
              <c:numCache>
                <c:ptCount val="17"/>
                <c:pt idx="0">
                  <c:v>637</c:v>
                </c:pt>
                <c:pt idx="1">
                  <c:v>627</c:v>
                </c:pt>
                <c:pt idx="2">
                  <c:v>619</c:v>
                </c:pt>
                <c:pt idx="3">
                  <c:v>695</c:v>
                </c:pt>
                <c:pt idx="4">
                  <c:v>796</c:v>
                </c:pt>
                <c:pt idx="5">
                  <c:v>781</c:v>
                </c:pt>
                <c:pt idx="6">
                  <c:v>953</c:v>
                </c:pt>
                <c:pt idx="7">
                  <c:v>889</c:v>
                </c:pt>
                <c:pt idx="8">
                  <c:v>912</c:v>
                </c:pt>
                <c:pt idx="9">
                  <c:v>928</c:v>
                </c:pt>
                <c:pt idx="10">
                  <c:v>952</c:v>
                </c:pt>
                <c:pt idx="11">
                  <c:v>1002</c:v>
                </c:pt>
                <c:pt idx="12">
                  <c:v>1063</c:v>
                </c:pt>
                <c:pt idx="13">
                  <c:v>1142</c:v>
                </c:pt>
                <c:pt idx="14">
                  <c:v>1060</c:v>
                </c:pt>
                <c:pt idx="15">
                  <c:v>1147</c:v>
                </c:pt>
                <c:pt idx="16">
                  <c:v>1061</c:v>
                </c:pt>
              </c:numCache>
            </c:numRef>
          </c:yVal>
          <c:smooth val="1"/>
        </c:ser>
        <c:axId val="50815063"/>
        <c:axId val="54682384"/>
      </c:scatterChart>
      <c:scatterChart>
        <c:scatterStyle val="lineMarker"/>
        <c:varyColors val="0"/>
        <c:ser>
          <c:idx val="5"/>
          <c:order val="3"/>
          <c:tx>
            <c:strRef>
              <c:f>NE_Data1!$A$23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NE_Data1!$R$28:$R$44</c:f>
              <c:numCache>
                <c:ptCount val="17"/>
                <c:pt idx="0">
                  <c:v>27.94348508634223</c:v>
                </c:pt>
                <c:pt idx="1">
                  <c:v>27.91068580542265</c:v>
                </c:pt>
                <c:pt idx="2">
                  <c:v>23.747980613893375</c:v>
                </c:pt>
                <c:pt idx="3">
                  <c:v>23.453237410071942</c:v>
                </c:pt>
                <c:pt idx="4">
                  <c:v>26.38190954773869</c:v>
                </c:pt>
                <c:pt idx="5">
                  <c:v>27.144686299615877</c:v>
                </c:pt>
                <c:pt idx="6">
                  <c:v>37.14585519412382</c:v>
                </c:pt>
                <c:pt idx="7">
                  <c:v>33.74578177727784</c:v>
                </c:pt>
                <c:pt idx="8">
                  <c:v>34.42982456140351</c:v>
                </c:pt>
                <c:pt idx="9">
                  <c:v>36.74568965517241</c:v>
                </c:pt>
                <c:pt idx="10">
                  <c:v>34.45378151260504</c:v>
                </c:pt>
                <c:pt idx="11">
                  <c:v>36.427145708582835</c:v>
                </c:pt>
                <c:pt idx="12">
                  <c:v>34.80714957666981</c:v>
                </c:pt>
                <c:pt idx="13">
                  <c:v>32.9246935201401</c:v>
                </c:pt>
                <c:pt idx="14">
                  <c:v>32.264150943396224</c:v>
                </c:pt>
                <c:pt idx="15">
                  <c:v>25.980819529206627</c:v>
                </c:pt>
                <c:pt idx="16">
                  <c:v>29.2177191328935</c:v>
                </c:pt>
              </c:numCache>
            </c:numRef>
          </c:yVal>
          <c:smooth val="0"/>
        </c:ser>
        <c:axId val="22379409"/>
        <c:axId val="88090"/>
      </c:scatterChart>
      <c:val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682384"/>
        <c:crossesAt val="0"/>
        <c:crossBetween val="midCat"/>
        <c:dispUnits/>
        <c:majorUnit val="1"/>
      </c:valAx>
      <c:valAx>
        <c:axId val="5468238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15063"/>
        <c:crosses val="autoZero"/>
        <c:crossBetween val="midCat"/>
        <c:dispUnits/>
        <c:majorUnit val="150"/>
      </c:valAx>
      <c:valAx>
        <c:axId val="22379409"/>
        <c:scaling>
          <c:orientation val="minMax"/>
        </c:scaling>
        <c:axPos val="b"/>
        <c:delete val="1"/>
        <c:majorTickMark val="in"/>
        <c:minorTickMark val="none"/>
        <c:tickLblPos val="nextTo"/>
        <c:crossAx val="88090"/>
        <c:crosses val="max"/>
        <c:crossBetween val="midCat"/>
        <c:dispUnits/>
      </c:valAx>
      <c:valAx>
        <c:axId val="8809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NE_Data3!$L$105:$L$121</c:f>
              <c:numCache>
                <c:ptCount val="17"/>
                <c:pt idx="0">
                  <c:v>30.92225108598407</c:v>
                </c:pt>
                <c:pt idx="1">
                  <c:v>30.415201140704625</c:v>
                </c:pt>
                <c:pt idx="2">
                  <c:v>31.896029755211487</c:v>
                </c:pt>
                <c:pt idx="3">
                  <c:v>36.24790569548625</c:v>
                </c:pt>
                <c:pt idx="4">
                  <c:v>40.19344983946626</c:v>
                </c:pt>
                <c:pt idx="5">
                  <c:v>38.979704521508715</c:v>
                </c:pt>
                <c:pt idx="6">
                  <c:v>41.030938286454855</c:v>
                </c:pt>
                <c:pt idx="7">
                  <c:v>40.273449198701954</c:v>
                </c:pt>
                <c:pt idx="8">
                  <c:v>40.725679856656505</c:v>
                </c:pt>
                <c:pt idx="9">
                  <c:v>39.82496014111741</c:v>
                </c:pt>
                <c:pt idx="10">
                  <c:v>42.24090720471473</c:v>
                </c:pt>
                <c:pt idx="11">
                  <c:v>43.03117835173698</c:v>
                </c:pt>
                <c:pt idx="12">
                  <c:v>46.63610980818629</c:v>
                </c:pt>
                <c:pt idx="13">
                  <c:v>51.37781068819437</c:v>
                </c:pt>
                <c:pt idx="14">
                  <c:v>48.10014476937722</c:v>
                </c:pt>
                <c:pt idx="15">
                  <c:v>56.9121441398926</c:v>
                </c:pt>
                <c:pt idx="16">
                  <c:v>50.395953828985256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NE_Data3!$M$105:$M$121</c:f>
              <c:numCache>
                <c:ptCount val="17"/>
                <c:pt idx="0">
                  <c:v>352.4473309044828</c:v>
                </c:pt>
                <c:pt idx="1">
                  <c:v>340.1757250602597</c:v>
                </c:pt>
                <c:pt idx="2">
                  <c:v>281.0116419108792</c:v>
                </c:pt>
                <c:pt idx="3">
                  <c:v>308.1926298474163</c:v>
                </c:pt>
                <c:pt idx="4">
                  <c:v>392.4500093440478</c:v>
                </c:pt>
                <c:pt idx="5">
                  <c:v>388.27127708283734</c:v>
                </c:pt>
                <c:pt idx="6">
                  <c:v>634.4086021505376</c:v>
                </c:pt>
                <c:pt idx="7">
                  <c:v>526.066600031564</c:v>
                </c:pt>
                <c:pt idx="8">
                  <c:v>545.5271981792596</c:v>
                </c:pt>
                <c:pt idx="9">
                  <c:v>585.6490227733315</c:v>
                </c:pt>
                <c:pt idx="10">
                  <c:v>560.5687722176647</c:v>
                </c:pt>
                <c:pt idx="11">
                  <c:v>611.9232832618026</c:v>
                </c:pt>
                <c:pt idx="12">
                  <c:v>611.6410163159375</c:v>
                </c:pt>
                <c:pt idx="13">
                  <c:v>611.2429690802094</c:v>
                </c:pt>
                <c:pt idx="14">
                  <c:v>544.603331316284</c:v>
                </c:pt>
                <c:pt idx="15">
                  <c:v>468.317827508172</c:v>
                </c:pt>
                <c:pt idx="16">
                  <c:v>481.54591773331674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NE_Data3!$N$105:$N$121</c:f>
              <c:numCache>
                <c:ptCount val="17"/>
                <c:pt idx="0">
                  <c:v>41.50183207459645</c:v>
                </c:pt>
                <c:pt idx="1">
                  <c:v>40.77934730931103</c:v>
                </c:pt>
                <c:pt idx="2">
                  <c:v>40.4015614975077</c:v>
                </c:pt>
                <c:pt idx="3">
                  <c:v>45.70684484663545</c:v>
                </c:pt>
                <c:pt idx="4">
                  <c:v>52.66434617148067</c:v>
                </c:pt>
                <c:pt idx="5">
                  <c:v>51.57379311711082</c:v>
                </c:pt>
                <c:pt idx="6">
                  <c:v>62.876317730593776</c:v>
                </c:pt>
                <c:pt idx="7">
                  <c:v>58.504970948234615</c:v>
                </c:pt>
                <c:pt idx="8">
                  <c:v>59.76722239698019</c:v>
                </c:pt>
                <c:pt idx="9">
                  <c:v>60.56745439166258</c:v>
                </c:pt>
                <c:pt idx="10">
                  <c:v>61.98913497157421</c:v>
                </c:pt>
                <c:pt idx="11">
                  <c:v>65.0662025883621</c:v>
                </c:pt>
                <c:pt idx="12">
                  <c:v>68.73736635658334</c:v>
                </c:pt>
                <c:pt idx="13">
                  <c:v>73.56209297681698</c:v>
                </c:pt>
                <c:pt idx="14">
                  <c:v>68.14454615410826</c:v>
                </c:pt>
                <c:pt idx="15">
                  <c:v>73.74285154027409</c:v>
                </c:pt>
                <c:pt idx="16">
                  <c:v>68.25016483604844</c:v>
                </c:pt>
              </c:numCache>
            </c:numRef>
          </c:yVal>
          <c:smooth val="1"/>
        </c:ser>
        <c:axId val="792811"/>
        <c:axId val="7135300"/>
      </c:scatterChart>
      <c:val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135300"/>
        <c:crossesAt val="0"/>
        <c:crossBetween val="midCat"/>
        <c:dispUnits/>
        <c:majorUnit val="1"/>
      </c:valAx>
      <c:valAx>
        <c:axId val="713530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NE_Data1!$J$48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NE_Data1!$J$49:$J$65</c:f>
              <c:numCache>
                <c:ptCount val="17"/>
                <c:pt idx="0">
                  <c:v>16.78726483357453</c:v>
                </c:pt>
                <c:pt idx="1">
                  <c:v>19.236209335219236</c:v>
                </c:pt>
                <c:pt idx="2">
                  <c:v>25.49019607843137</c:v>
                </c:pt>
                <c:pt idx="3">
                  <c:v>21.563342318059302</c:v>
                </c:pt>
                <c:pt idx="4">
                  <c:v>23.337222870478413</c:v>
                </c:pt>
                <c:pt idx="5">
                  <c:v>27.390791027154666</c:v>
                </c:pt>
                <c:pt idx="6">
                  <c:v>19.637750238322212</c:v>
                </c:pt>
                <c:pt idx="7">
                  <c:v>19.28571428571429</c:v>
                </c:pt>
                <c:pt idx="8">
                  <c:v>20.83739045764362</c:v>
                </c:pt>
                <c:pt idx="9">
                  <c:v>27.299128751210066</c:v>
                </c:pt>
                <c:pt idx="10">
                  <c:v>22.068328716528164</c:v>
                </c:pt>
                <c:pt idx="11">
                  <c:v>24.31972789115646</c:v>
                </c:pt>
                <c:pt idx="12">
                  <c:v>20.38523274478331</c:v>
                </c:pt>
                <c:pt idx="13">
                  <c:v>20.28443113772455</c:v>
                </c:pt>
                <c:pt idx="14">
                  <c:v>18.474842767295595</c:v>
                </c:pt>
                <c:pt idx="15">
                  <c:v>19.141449683321603</c:v>
                </c:pt>
                <c:pt idx="16">
                  <c:v>21.698841698841697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NE_Data1!$K$49:$K$65</c:f>
              <c:numCache>
                <c:ptCount val="17"/>
                <c:pt idx="0">
                  <c:v>34.44283646888567</c:v>
                </c:pt>
                <c:pt idx="1">
                  <c:v>30.41018387553041</c:v>
                </c:pt>
                <c:pt idx="2">
                  <c:v>25.94268476621418</c:v>
                </c:pt>
                <c:pt idx="3">
                  <c:v>25.202156334231805</c:v>
                </c:pt>
                <c:pt idx="4">
                  <c:v>26.72112018669778</c:v>
                </c:pt>
                <c:pt idx="5">
                  <c:v>22.31404958677686</c:v>
                </c:pt>
                <c:pt idx="6">
                  <c:v>19.54242135367016</c:v>
                </c:pt>
                <c:pt idx="7">
                  <c:v>20</c:v>
                </c:pt>
                <c:pt idx="8">
                  <c:v>17.91626095423564</c:v>
                </c:pt>
                <c:pt idx="9">
                  <c:v>18.78025169409487</c:v>
                </c:pt>
                <c:pt idx="10">
                  <c:v>18.005540166204987</c:v>
                </c:pt>
                <c:pt idx="11">
                  <c:v>18.537414965986397</c:v>
                </c:pt>
                <c:pt idx="12">
                  <c:v>17.335473515248793</c:v>
                </c:pt>
                <c:pt idx="13">
                  <c:v>14.446107784431137</c:v>
                </c:pt>
                <c:pt idx="14">
                  <c:v>13.915094339622641</c:v>
                </c:pt>
                <c:pt idx="15">
                  <c:v>15.270935960591133</c:v>
                </c:pt>
                <c:pt idx="16">
                  <c:v>15.907335907335906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NE_Data1!$L$49:$L$65</c:f>
              <c:numCache>
                <c:ptCount val="17"/>
                <c:pt idx="0">
                  <c:v>20.549927641099856</c:v>
                </c:pt>
                <c:pt idx="1">
                  <c:v>26.449787835926447</c:v>
                </c:pt>
                <c:pt idx="2">
                  <c:v>22.322775263951737</c:v>
                </c:pt>
                <c:pt idx="3">
                  <c:v>23.045822102425877</c:v>
                </c:pt>
                <c:pt idx="4">
                  <c:v>20.88681446907818</c:v>
                </c:pt>
                <c:pt idx="5">
                  <c:v>22.31404958677686</c:v>
                </c:pt>
                <c:pt idx="6">
                  <c:v>17.731172545281222</c:v>
                </c:pt>
                <c:pt idx="7">
                  <c:v>19.081632653061227</c:v>
                </c:pt>
                <c:pt idx="8">
                  <c:v>18.6952288218111</c:v>
                </c:pt>
                <c:pt idx="9">
                  <c:v>14.617618586640852</c:v>
                </c:pt>
                <c:pt idx="10">
                  <c:v>17.174515235457065</c:v>
                </c:pt>
                <c:pt idx="11">
                  <c:v>15.646258503401361</c:v>
                </c:pt>
                <c:pt idx="12">
                  <c:v>16.53290529695024</c:v>
                </c:pt>
                <c:pt idx="13">
                  <c:v>17.440119760479043</c:v>
                </c:pt>
                <c:pt idx="14">
                  <c:v>17.059748427672954</c:v>
                </c:pt>
                <c:pt idx="15">
                  <c:v>12.66713581984518</c:v>
                </c:pt>
                <c:pt idx="16">
                  <c:v>14.517374517374519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NE_Data1!$M$49:$M$65</c:f>
              <c:numCache>
                <c:ptCount val="17"/>
                <c:pt idx="0">
                  <c:v>9.261939218523878</c:v>
                </c:pt>
                <c:pt idx="1">
                  <c:v>7.355021216407355</c:v>
                </c:pt>
                <c:pt idx="2">
                  <c:v>7.993966817496228</c:v>
                </c:pt>
                <c:pt idx="3">
                  <c:v>13.34231805929919</c:v>
                </c:pt>
                <c:pt idx="4">
                  <c:v>14.585764294049008</c:v>
                </c:pt>
                <c:pt idx="5">
                  <c:v>15.348288075560804</c:v>
                </c:pt>
                <c:pt idx="6">
                  <c:v>30.123927550047664</c:v>
                </c:pt>
                <c:pt idx="7">
                  <c:v>26.3265306122449</c:v>
                </c:pt>
                <c:pt idx="8">
                  <c:v>25.31645569620253</c:v>
                </c:pt>
                <c:pt idx="9">
                  <c:v>23.71732817037754</c:v>
                </c:pt>
                <c:pt idx="10">
                  <c:v>25.669436749769158</c:v>
                </c:pt>
                <c:pt idx="11">
                  <c:v>23.72448979591837</c:v>
                </c:pt>
                <c:pt idx="12">
                  <c:v>24.47833065810594</c:v>
                </c:pt>
                <c:pt idx="13">
                  <c:v>24.251497005988025</c:v>
                </c:pt>
                <c:pt idx="14">
                  <c:v>26.493710691823903</c:v>
                </c:pt>
                <c:pt idx="15">
                  <c:v>29.908515130190004</c:v>
                </c:pt>
                <c:pt idx="16">
                  <c:v>24.092664092664094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NE_Data1!$N$48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NE_Data1!$N$49:$N$65</c:f>
              <c:numCache>
                <c:ptCount val="17"/>
                <c:pt idx="0">
                  <c:v>18.958031837916064</c:v>
                </c:pt>
                <c:pt idx="1">
                  <c:v>16.548797736916548</c:v>
                </c:pt>
                <c:pt idx="2">
                  <c:v>18.250377073906485</c:v>
                </c:pt>
                <c:pt idx="3">
                  <c:v>16.846361185983827</c:v>
                </c:pt>
                <c:pt idx="4">
                  <c:v>14.469078179696615</c:v>
                </c:pt>
                <c:pt idx="5">
                  <c:v>12.632821723730814</c:v>
                </c:pt>
                <c:pt idx="6">
                  <c:v>12.96472831267874</c:v>
                </c:pt>
                <c:pt idx="7">
                  <c:v>15.306122448979592</c:v>
                </c:pt>
                <c:pt idx="8">
                  <c:v>17.234664070107108</c:v>
                </c:pt>
                <c:pt idx="9">
                  <c:v>15.58567279767667</c:v>
                </c:pt>
                <c:pt idx="10">
                  <c:v>17.08217913204063</c:v>
                </c:pt>
                <c:pt idx="11">
                  <c:v>17.772108843537417</c:v>
                </c:pt>
                <c:pt idx="12">
                  <c:v>21.26805778491172</c:v>
                </c:pt>
                <c:pt idx="13">
                  <c:v>23.57784431137725</c:v>
                </c:pt>
                <c:pt idx="14">
                  <c:v>24.056603773584907</c:v>
                </c:pt>
                <c:pt idx="15">
                  <c:v>23.01196340605208</c:v>
                </c:pt>
                <c:pt idx="16">
                  <c:v>23.783783783783786</c:v>
                </c:pt>
              </c:numCache>
            </c:numRef>
          </c:yVal>
          <c:smooth val="0"/>
        </c:ser>
        <c:axId val="64217701"/>
        <c:axId val="41088398"/>
      </c:scatterChart>
      <c:val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crossBetween val="midCat"/>
        <c:dispUnits/>
        <c:majorUnit val="1"/>
      </c:valAx>
      <c:valAx>
        <c:axId val="4108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17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NEBRASKA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NE_Data1!$J$90:$J$106</c:f>
              <c:numCache>
                <c:ptCount val="17"/>
                <c:pt idx="0">
                  <c:v>16.292134831460675</c:v>
                </c:pt>
                <c:pt idx="1">
                  <c:v>15.428571428571427</c:v>
                </c:pt>
                <c:pt idx="2">
                  <c:v>19.047619047619047</c:v>
                </c:pt>
                <c:pt idx="3">
                  <c:v>17.177914110429448</c:v>
                </c:pt>
                <c:pt idx="4">
                  <c:v>25.71428571428571</c:v>
                </c:pt>
                <c:pt idx="5">
                  <c:v>26.88679245283019</c:v>
                </c:pt>
                <c:pt idx="6">
                  <c:v>14.971751412429379</c:v>
                </c:pt>
                <c:pt idx="7">
                  <c:v>16</c:v>
                </c:pt>
                <c:pt idx="8">
                  <c:v>21.019108280254777</c:v>
                </c:pt>
                <c:pt idx="9">
                  <c:v>22.87390029325513</c:v>
                </c:pt>
                <c:pt idx="10">
                  <c:v>15.853658536585366</c:v>
                </c:pt>
                <c:pt idx="11">
                  <c:v>16.986301369863014</c:v>
                </c:pt>
                <c:pt idx="12">
                  <c:v>14.324324324324325</c:v>
                </c:pt>
                <c:pt idx="13">
                  <c:v>14.361702127659576</c:v>
                </c:pt>
                <c:pt idx="14">
                  <c:v>14.035087719298245</c:v>
                </c:pt>
                <c:pt idx="15">
                  <c:v>13.087248322147651</c:v>
                </c:pt>
                <c:pt idx="16">
                  <c:v>21.612903225806452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NE_Data1!$K$90:$K$106</c:f>
              <c:numCache>
                <c:ptCount val="17"/>
                <c:pt idx="0">
                  <c:v>41.01123595505618</c:v>
                </c:pt>
                <c:pt idx="1">
                  <c:v>37.714285714285715</c:v>
                </c:pt>
                <c:pt idx="2">
                  <c:v>36.054421768707485</c:v>
                </c:pt>
                <c:pt idx="3">
                  <c:v>31.901840490797547</c:v>
                </c:pt>
                <c:pt idx="4">
                  <c:v>28.095238095238095</c:v>
                </c:pt>
                <c:pt idx="5">
                  <c:v>21.22641509433962</c:v>
                </c:pt>
                <c:pt idx="6">
                  <c:v>17.796610169491526</c:v>
                </c:pt>
                <c:pt idx="7">
                  <c:v>18.666666666666668</c:v>
                </c:pt>
                <c:pt idx="8">
                  <c:v>18.152866242038215</c:v>
                </c:pt>
                <c:pt idx="9">
                  <c:v>14.076246334310852</c:v>
                </c:pt>
                <c:pt idx="10">
                  <c:v>14.939024390243901</c:v>
                </c:pt>
                <c:pt idx="11">
                  <c:v>18.904109589041095</c:v>
                </c:pt>
                <c:pt idx="12">
                  <c:v>15.405405405405407</c:v>
                </c:pt>
                <c:pt idx="13">
                  <c:v>14.361702127659576</c:v>
                </c:pt>
                <c:pt idx="14">
                  <c:v>12.573099415204677</c:v>
                </c:pt>
                <c:pt idx="15">
                  <c:v>15.100671140939598</c:v>
                </c:pt>
                <c:pt idx="16">
                  <c:v>17.419354838709676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NE_Data1!$L$90:$L$106</c:f>
              <c:numCache>
                <c:ptCount val="17"/>
                <c:pt idx="0">
                  <c:v>21.34831460674157</c:v>
                </c:pt>
                <c:pt idx="1">
                  <c:v>33.714285714285715</c:v>
                </c:pt>
                <c:pt idx="2">
                  <c:v>23.809523809523807</c:v>
                </c:pt>
                <c:pt idx="3">
                  <c:v>28.22085889570552</c:v>
                </c:pt>
                <c:pt idx="4">
                  <c:v>22.857142857142858</c:v>
                </c:pt>
                <c:pt idx="5">
                  <c:v>25.471698113207548</c:v>
                </c:pt>
                <c:pt idx="6">
                  <c:v>15.819209039548024</c:v>
                </c:pt>
                <c:pt idx="7">
                  <c:v>23</c:v>
                </c:pt>
                <c:pt idx="8">
                  <c:v>16.878980891719745</c:v>
                </c:pt>
                <c:pt idx="9">
                  <c:v>15.542521994134898</c:v>
                </c:pt>
                <c:pt idx="10">
                  <c:v>19.20731707317073</c:v>
                </c:pt>
                <c:pt idx="11">
                  <c:v>18.356164383561644</c:v>
                </c:pt>
                <c:pt idx="12">
                  <c:v>17.56756756756757</c:v>
                </c:pt>
                <c:pt idx="13">
                  <c:v>18.351063829787233</c:v>
                </c:pt>
                <c:pt idx="14">
                  <c:v>19.005847953216374</c:v>
                </c:pt>
                <c:pt idx="15">
                  <c:v>17.78523489932886</c:v>
                </c:pt>
                <c:pt idx="16">
                  <c:v>16.129032258064516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NE_Data1!$M$90:$M$106</c:f>
              <c:numCache>
                <c:ptCount val="17"/>
                <c:pt idx="0">
                  <c:v>6.179775280898876</c:v>
                </c:pt>
                <c:pt idx="1">
                  <c:v>2.857142857142857</c:v>
                </c:pt>
                <c:pt idx="2">
                  <c:v>5.442176870748299</c:v>
                </c:pt>
                <c:pt idx="3">
                  <c:v>9.815950920245399</c:v>
                </c:pt>
                <c:pt idx="4">
                  <c:v>14.285714285714285</c:v>
                </c:pt>
                <c:pt idx="5">
                  <c:v>20.28301886792453</c:v>
                </c:pt>
                <c:pt idx="6">
                  <c:v>42.3728813559322</c:v>
                </c:pt>
                <c:pt idx="7">
                  <c:v>31</c:v>
                </c:pt>
                <c:pt idx="8">
                  <c:v>33.43949044585987</c:v>
                </c:pt>
                <c:pt idx="9">
                  <c:v>36.950146627565985</c:v>
                </c:pt>
                <c:pt idx="10">
                  <c:v>32.31707317073171</c:v>
                </c:pt>
                <c:pt idx="11">
                  <c:v>32.602739726027394</c:v>
                </c:pt>
                <c:pt idx="12">
                  <c:v>33.513513513513516</c:v>
                </c:pt>
                <c:pt idx="13">
                  <c:v>29.25531914893617</c:v>
                </c:pt>
                <c:pt idx="14">
                  <c:v>25.438596491228072</c:v>
                </c:pt>
                <c:pt idx="15">
                  <c:v>30.87248322147651</c:v>
                </c:pt>
                <c:pt idx="16">
                  <c:v>19.67741935483871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NE_Data1!$N$89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NE_Data1!$N$90:$N$106</c:f>
              <c:numCache>
                <c:ptCount val="17"/>
                <c:pt idx="0">
                  <c:v>15.168539325842698</c:v>
                </c:pt>
                <c:pt idx="1">
                  <c:v>10.285714285714285</c:v>
                </c:pt>
                <c:pt idx="2">
                  <c:v>15.646258503401361</c:v>
                </c:pt>
                <c:pt idx="3">
                  <c:v>12.883435582822086</c:v>
                </c:pt>
                <c:pt idx="4">
                  <c:v>9.047619047619047</c:v>
                </c:pt>
                <c:pt idx="5">
                  <c:v>6.132075471698113</c:v>
                </c:pt>
                <c:pt idx="6">
                  <c:v>9.03954802259887</c:v>
                </c:pt>
                <c:pt idx="7">
                  <c:v>11.333333333333332</c:v>
                </c:pt>
                <c:pt idx="8">
                  <c:v>10.509554140127388</c:v>
                </c:pt>
                <c:pt idx="9">
                  <c:v>10.557184750733137</c:v>
                </c:pt>
                <c:pt idx="10">
                  <c:v>17.682926829268293</c:v>
                </c:pt>
                <c:pt idx="11">
                  <c:v>13.150684931506849</c:v>
                </c:pt>
                <c:pt idx="12">
                  <c:v>19.18918918918919</c:v>
                </c:pt>
                <c:pt idx="13">
                  <c:v>23.670212765957448</c:v>
                </c:pt>
                <c:pt idx="14">
                  <c:v>28.947368421052634</c:v>
                </c:pt>
                <c:pt idx="15">
                  <c:v>23.154362416107382</c:v>
                </c:pt>
                <c:pt idx="16">
                  <c:v>25.161290322580644</c:v>
                </c:pt>
              </c:numCache>
            </c:numRef>
          </c:yVal>
          <c:smooth val="0"/>
        </c:ser>
        <c:axId val="34251263"/>
        <c:axId val="39825912"/>
      </c:scatterChart>
      <c:val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825912"/>
        <c:crosses val="autoZero"/>
        <c:crossBetween val="midCat"/>
        <c:dispUnits/>
        <c:majorUnit val="1"/>
      </c:valAx>
      <c:valAx>
        <c:axId val="398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NE_Data1!$B$90:$B$106</c:f>
              <c:numCache>
                <c:ptCount val="17"/>
                <c:pt idx="0">
                  <c:v>16.33986928104575</c:v>
                </c:pt>
                <c:pt idx="1">
                  <c:v>18.58407079646018</c:v>
                </c:pt>
                <c:pt idx="2">
                  <c:v>27.54237288135593</c:v>
                </c:pt>
                <c:pt idx="3">
                  <c:v>21.428571428571427</c:v>
                </c:pt>
                <c:pt idx="4">
                  <c:v>21.501706484641637</c:v>
                </c:pt>
                <c:pt idx="5">
                  <c:v>25.83479789103691</c:v>
                </c:pt>
                <c:pt idx="6">
                  <c:v>21.535893155258766</c:v>
                </c:pt>
                <c:pt idx="7">
                  <c:v>20.54329371816638</c:v>
                </c:pt>
                <c:pt idx="8">
                  <c:v>20.735785953177256</c:v>
                </c:pt>
                <c:pt idx="9">
                  <c:v>29.642248722316864</c:v>
                </c:pt>
                <c:pt idx="10">
                  <c:v>25</c:v>
                </c:pt>
                <c:pt idx="11">
                  <c:v>27.472527472527474</c:v>
                </c:pt>
                <c:pt idx="12">
                  <c:v>22.7994227994228</c:v>
                </c:pt>
                <c:pt idx="13">
                  <c:v>20.757180156657963</c:v>
                </c:pt>
                <c:pt idx="14">
                  <c:v>20.334261838440113</c:v>
                </c:pt>
                <c:pt idx="15">
                  <c:v>19.67020023557126</c:v>
                </c:pt>
                <c:pt idx="16">
                  <c:v>21.171770972037287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NE_Data1!$C$90:$C$106</c:f>
              <c:numCache>
                <c:ptCount val="17"/>
                <c:pt idx="0">
                  <c:v>32.02614379084967</c:v>
                </c:pt>
                <c:pt idx="1">
                  <c:v>26.991150442477874</c:v>
                </c:pt>
                <c:pt idx="2">
                  <c:v>22.45762711864407</c:v>
                </c:pt>
                <c:pt idx="3">
                  <c:v>23.872180451127818</c:v>
                </c:pt>
                <c:pt idx="4">
                  <c:v>26.109215017064848</c:v>
                </c:pt>
                <c:pt idx="5">
                  <c:v>22.847100175746924</c:v>
                </c:pt>
                <c:pt idx="6">
                  <c:v>20.868113522537563</c:v>
                </c:pt>
                <c:pt idx="7">
                  <c:v>21.901528013582343</c:v>
                </c:pt>
                <c:pt idx="8">
                  <c:v>18.06020066889632</c:v>
                </c:pt>
                <c:pt idx="9">
                  <c:v>21.63543441226576</c:v>
                </c:pt>
                <c:pt idx="10">
                  <c:v>18.91025641025641</c:v>
                </c:pt>
                <c:pt idx="11">
                  <c:v>20.09419152276295</c:v>
                </c:pt>
                <c:pt idx="12">
                  <c:v>17.316017316017316</c:v>
                </c:pt>
                <c:pt idx="13">
                  <c:v>15.013054830287206</c:v>
                </c:pt>
                <c:pt idx="14">
                  <c:v>14.484679665738161</c:v>
                </c:pt>
                <c:pt idx="15">
                  <c:v>16.25441696113074</c:v>
                </c:pt>
                <c:pt idx="16">
                  <c:v>16.910785619174433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NE_Data1!$D$90:$D$106</c:f>
              <c:numCache>
                <c:ptCount val="17"/>
                <c:pt idx="0">
                  <c:v>21.350762527233115</c:v>
                </c:pt>
                <c:pt idx="1">
                  <c:v>26.327433628318587</c:v>
                </c:pt>
                <c:pt idx="2">
                  <c:v>21.822033898305087</c:v>
                </c:pt>
                <c:pt idx="3">
                  <c:v>22.18045112781955</c:v>
                </c:pt>
                <c:pt idx="4">
                  <c:v>21.331058020477816</c:v>
                </c:pt>
                <c:pt idx="5">
                  <c:v>22.495606326889277</c:v>
                </c:pt>
                <c:pt idx="6">
                  <c:v>19.198664440734557</c:v>
                </c:pt>
                <c:pt idx="7">
                  <c:v>18.33616298811545</c:v>
                </c:pt>
                <c:pt idx="8">
                  <c:v>21.57190635451505</c:v>
                </c:pt>
                <c:pt idx="9">
                  <c:v>15.67291311754685</c:v>
                </c:pt>
                <c:pt idx="10">
                  <c:v>18.429487179487182</c:v>
                </c:pt>
                <c:pt idx="11">
                  <c:v>16.483516483516482</c:v>
                </c:pt>
                <c:pt idx="12">
                  <c:v>17.893217893217894</c:v>
                </c:pt>
                <c:pt idx="13">
                  <c:v>19.451697127937337</c:v>
                </c:pt>
                <c:pt idx="14">
                  <c:v>18.52367688022284</c:v>
                </c:pt>
                <c:pt idx="15">
                  <c:v>12.838633686690223</c:v>
                </c:pt>
                <c:pt idx="16">
                  <c:v>15.84553928095872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NE_Data1!$E$90:$E$106</c:f>
              <c:numCache>
                <c:ptCount val="17"/>
                <c:pt idx="0">
                  <c:v>10.675381263616558</c:v>
                </c:pt>
                <c:pt idx="1">
                  <c:v>9.955752212389381</c:v>
                </c:pt>
                <c:pt idx="2">
                  <c:v>9.533898305084746</c:v>
                </c:pt>
                <c:pt idx="3">
                  <c:v>14.661654135338345</c:v>
                </c:pt>
                <c:pt idx="4">
                  <c:v>15.358361774744028</c:v>
                </c:pt>
                <c:pt idx="5">
                  <c:v>14.059753954305801</c:v>
                </c:pt>
                <c:pt idx="6">
                  <c:v>24.040066777963272</c:v>
                </c:pt>
                <c:pt idx="7">
                  <c:v>22.58064516129032</c:v>
                </c:pt>
                <c:pt idx="8">
                  <c:v>20.401337792642142</c:v>
                </c:pt>
                <c:pt idx="9">
                  <c:v>15.67291311754685</c:v>
                </c:pt>
                <c:pt idx="10">
                  <c:v>20.192307692307693</c:v>
                </c:pt>
                <c:pt idx="11">
                  <c:v>15.070643642072213</c:v>
                </c:pt>
                <c:pt idx="12">
                  <c:v>19.913419913419915</c:v>
                </c:pt>
                <c:pt idx="13">
                  <c:v>22.323759791122715</c:v>
                </c:pt>
                <c:pt idx="14">
                  <c:v>23.676880222841227</c:v>
                </c:pt>
                <c:pt idx="15">
                  <c:v>28.7396937573616</c:v>
                </c:pt>
                <c:pt idx="16">
                  <c:v>22.769640479360852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NE_Data1!$F$89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NE_Data1!$F$90:$F$106</c:f>
              <c:numCache>
                <c:ptCount val="17"/>
                <c:pt idx="0">
                  <c:v>19.607843137254903</c:v>
                </c:pt>
                <c:pt idx="1">
                  <c:v>18.141592920353983</c:v>
                </c:pt>
                <c:pt idx="2">
                  <c:v>18.64406779661017</c:v>
                </c:pt>
                <c:pt idx="3">
                  <c:v>17.857142857142858</c:v>
                </c:pt>
                <c:pt idx="4">
                  <c:v>15.699658703071673</c:v>
                </c:pt>
                <c:pt idx="5">
                  <c:v>14.762741652021088</c:v>
                </c:pt>
                <c:pt idx="6">
                  <c:v>14.357262103505844</c:v>
                </c:pt>
                <c:pt idx="7">
                  <c:v>16.6383701188455</c:v>
                </c:pt>
                <c:pt idx="8">
                  <c:v>19.230769230769234</c:v>
                </c:pt>
                <c:pt idx="9">
                  <c:v>17.37649063032368</c:v>
                </c:pt>
                <c:pt idx="10">
                  <c:v>17.467948717948715</c:v>
                </c:pt>
                <c:pt idx="11">
                  <c:v>20.87912087912088</c:v>
                </c:pt>
                <c:pt idx="12">
                  <c:v>22.07792207792208</c:v>
                </c:pt>
                <c:pt idx="13">
                  <c:v>22.45430809399478</c:v>
                </c:pt>
                <c:pt idx="14">
                  <c:v>22.98050139275766</c:v>
                </c:pt>
                <c:pt idx="15">
                  <c:v>22.497055359246172</c:v>
                </c:pt>
                <c:pt idx="16">
                  <c:v>23.302263648468706</c:v>
                </c:pt>
              </c:numCache>
            </c:numRef>
          </c:yVal>
          <c:smooth val="0"/>
        </c:ser>
        <c:axId val="22888889"/>
        <c:axId val="4673410"/>
      </c:scatterChart>
      <c:val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3410"/>
        <c:crosses val="autoZero"/>
        <c:crossBetween val="midCat"/>
        <c:dispUnits/>
        <c:majorUnit val="1"/>
      </c:valAx>
      <c:valAx>
        <c:axId val="4673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NE_Data1!$J$110:$J$126</c:f>
              <c:numCache>
                <c:ptCount val="17"/>
                <c:pt idx="0">
                  <c:v>99.56772334293949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82.07705192629817</c:v>
                </c:pt>
                <c:pt idx="8">
                  <c:v>76.3001485884101</c:v>
                </c:pt>
                <c:pt idx="9">
                  <c:v>77.72761474793077</c:v>
                </c:pt>
                <c:pt idx="10">
                  <c:v>77.74587221823403</c:v>
                </c:pt>
                <c:pt idx="11">
                  <c:v>77.4703557312253</c:v>
                </c:pt>
                <c:pt idx="12">
                  <c:v>78.96070975918886</c:v>
                </c:pt>
                <c:pt idx="13">
                  <c:v>79.80884109916367</c:v>
                </c:pt>
                <c:pt idx="14">
                  <c:v>80.25236593059937</c:v>
                </c:pt>
                <c:pt idx="15">
                  <c:v>81.90201729106629</c:v>
                </c:pt>
                <c:pt idx="16">
                  <c:v>83.1193838254172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NE_Data1!$K$110:$K$126</c:f>
              <c:numCache>
                <c:ptCount val="17"/>
                <c:pt idx="0">
                  <c:v>0.1440922190201729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17.42043551088777</c:v>
                </c:pt>
                <c:pt idx="8">
                  <c:v>22.808320950965825</c:v>
                </c:pt>
                <c:pt idx="9">
                  <c:v>21.896162528216703</c:v>
                </c:pt>
                <c:pt idx="10">
                  <c:v>21.82340272792534</c:v>
                </c:pt>
                <c:pt idx="11">
                  <c:v>22.134387351778656</c:v>
                </c:pt>
                <c:pt idx="12">
                  <c:v>20.659062103929024</c:v>
                </c:pt>
                <c:pt idx="13">
                  <c:v>19.77299880525687</c:v>
                </c:pt>
                <c:pt idx="14">
                  <c:v>19.369085173501578</c:v>
                </c:pt>
                <c:pt idx="15">
                  <c:v>17.752161383285305</c:v>
                </c:pt>
                <c:pt idx="16">
                  <c:v>16.49550706033376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NE_Data1!$L$110:$L$126</c:f>
              <c:numCache>
                <c:ptCount val="17"/>
                <c:pt idx="0">
                  <c:v>0.2881844380403458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0.5025125628140703</c:v>
                </c:pt>
                <c:pt idx="8">
                  <c:v>0.8915304606240713</c:v>
                </c:pt>
                <c:pt idx="9">
                  <c:v>0.3762227238525207</c:v>
                </c:pt>
                <c:pt idx="10">
                  <c:v>0.4307250538406317</c:v>
                </c:pt>
                <c:pt idx="11">
                  <c:v>0.3952569169960474</c:v>
                </c:pt>
                <c:pt idx="12">
                  <c:v>0.38022813688212925</c:v>
                </c:pt>
                <c:pt idx="13">
                  <c:v>0.4181600955794504</c:v>
                </c:pt>
                <c:pt idx="14">
                  <c:v>0.3785488958990536</c:v>
                </c:pt>
                <c:pt idx="15">
                  <c:v>0.345821325648415</c:v>
                </c:pt>
                <c:pt idx="16">
                  <c:v>0.38510911424903727</c:v>
                </c:pt>
              </c:numCache>
            </c:numRef>
          </c:yVal>
          <c:smooth val="0"/>
        </c:ser>
        <c:axId val="42060691"/>
        <c:axId val="43001900"/>
      </c:scatterChart>
      <c:val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crossBetween val="midCat"/>
        <c:dispUnits/>
        <c:majorUnit val="1"/>
      </c:valAx>
      <c:valAx>
        <c:axId val="4300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NE_Data1!$B$110:$B$126</c:f>
              <c:numCache>
                <c:ptCount val="17"/>
                <c:pt idx="0">
                  <c:v>691</c:v>
                </c:pt>
                <c:pt idx="1">
                  <c:v>707</c:v>
                </c:pt>
                <c:pt idx="2">
                  <c:v>663</c:v>
                </c:pt>
                <c:pt idx="3">
                  <c:v>742</c:v>
                </c:pt>
                <c:pt idx="4">
                  <c:v>857</c:v>
                </c:pt>
                <c:pt idx="5">
                  <c:v>847</c:v>
                </c:pt>
                <c:pt idx="6">
                  <c:v>1049</c:v>
                </c:pt>
                <c:pt idx="7">
                  <c:v>980</c:v>
                </c:pt>
                <c:pt idx="8">
                  <c:v>1027</c:v>
                </c:pt>
                <c:pt idx="9">
                  <c:v>1033</c:v>
                </c:pt>
                <c:pt idx="10">
                  <c:v>1083</c:v>
                </c:pt>
                <c:pt idx="11">
                  <c:v>1176</c:v>
                </c:pt>
                <c:pt idx="12">
                  <c:v>1246</c:v>
                </c:pt>
                <c:pt idx="13">
                  <c:v>1336</c:v>
                </c:pt>
                <c:pt idx="14">
                  <c:v>1272</c:v>
                </c:pt>
                <c:pt idx="15">
                  <c:v>1421</c:v>
                </c:pt>
                <c:pt idx="16">
                  <c:v>1295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NE_Data1!$F$110:$F$126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208</c:v>
                </c:pt>
                <c:pt idx="8">
                  <c:v>307</c:v>
                </c:pt>
                <c:pt idx="9">
                  <c:v>291</c:v>
                </c:pt>
                <c:pt idx="10">
                  <c:v>304</c:v>
                </c:pt>
                <c:pt idx="11">
                  <c:v>336</c:v>
                </c:pt>
                <c:pt idx="12">
                  <c:v>326</c:v>
                </c:pt>
                <c:pt idx="13">
                  <c:v>331</c:v>
                </c:pt>
                <c:pt idx="14">
                  <c:v>307</c:v>
                </c:pt>
                <c:pt idx="15">
                  <c:v>308</c:v>
                </c:pt>
                <c:pt idx="16">
                  <c:v>257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NE_Data1!$E$110:$E$126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12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NE_Data1!$G$110:$G$126</c:f>
              <c:numCache>
                <c:ptCount val="17"/>
                <c:pt idx="0">
                  <c:v>694</c:v>
                </c:pt>
                <c:pt idx="1">
                  <c:v>707</c:v>
                </c:pt>
                <c:pt idx="2">
                  <c:v>663</c:v>
                </c:pt>
                <c:pt idx="3">
                  <c:v>742</c:v>
                </c:pt>
                <c:pt idx="4">
                  <c:v>857</c:v>
                </c:pt>
                <c:pt idx="5">
                  <c:v>847</c:v>
                </c:pt>
                <c:pt idx="6">
                  <c:v>1049</c:v>
                </c:pt>
                <c:pt idx="7">
                  <c:v>1194</c:v>
                </c:pt>
                <c:pt idx="8">
                  <c:v>1346</c:v>
                </c:pt>
                <c:pt idx="9">
                  <c:v>1329</c:v>
                </c:pt>
                <c:pt idx="10">
                  <c:v>1393</c:v>
                </c:pt>
                <c:pt idx="11">
                  <c:v>1518</c:v>
                </c:pt>
                <c:pt idx="12">
                  <c:v>1578</c:v>
                </c:pt>
                <c:pt idx="13">
                  <c:v>1674</c:v>
                </c:pt>
                <c:pt idx="14">
                  <c:v>1585</c:v>
                </c:pt>
                <c:pt idx="15">
                  <c:v>1735</c:v>
                </c:pt>
                <c:pt idx="16">
                  <c:v>1558</c:v>
                </c:pt>
              </c:numCache>
            </c:numRef>
          </c:yVal>
          <c:smooth val="0"/>
        </c:ser>
        <c:axId val="51472781"/>
        <c:axId val="60601846"/>
      </c:scatterChart>
      <c:val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601846"/>
        <c:crosses val="autoZero"/>
        <c:crossBetween val="midCat"/>
        <c:dispUnits/>
        <c:majorUnit val="1"/>
      </c:valAx>
      <c:valAx>
        <c:axId val="6060184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NE_Data2!$AC$111:$AC$127</c:f>
              <c:numCache>
                <c:ptCount val="17"/>
                <c:pt idx="0">
                  <c:v>0.5857469093645025</c:v>
                </c:pt>
                <c:pt idx="1">
                  <c:v>0.6019655942325112</c:v>
                </c:pt>
                <c:pt idx="2">
                  <c:v>0.6233502012730783</c:v>
                </c:pt>
                <c:pt idx="3">
                  <c:v>0.6449055762450145</c:v>
                </c:pt>
                <c:pt idx="4">
                  <c:v>0.666301109629449</c:v>
                </c:pt>
                <c:pt idx="5">
                  <c:v>0.6932389160680741</c:v>
                </c:pt>
                <c:pt idx="6">
                  <c:v>0.7234201970943818</c:v>
                </c:pt>
                <c:pt idx="7">
                  <c:v>0.7431054291108041</c:v>
                </c:pt>
                <c:pt idx="8">
                  <c:v>0.7373625302912676</c:v>
                </c:pt>
                <c:pt idx="9">
                  <c:v>0.752368625679135</c:v>
                </c:pt>
                <c:pt idx="10">
                  <c:v>0.7694077904709801</c:v>
                </c:pt>
                <c:pt idx="11">
                  <c:v>0.7768488317666234</c:v>
                </c:pt>
                <c:pt idx="12">
                  <c:v>0.7923470866750412</c:v>
                </c:pt>
                <c:pt idx="13">
                  <c:v>0.7915482409263579</c:v>
                </c:pt>
                <c:pt idx="14">
                  <c:v>0.7966585388534831</c:v>
                </c:pt>
                <c:pt idx="15">
                  <c:v>0.7971593933423733</c:v>
                </c:pt>
                <c:pt idx="16">
                  <c:v>0.8131916150268783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NE_Data2!$AD$111:$AD$127</c:f>
              <c:numCache>
                <c:ptCount val="17"/>
                <c:pt idx="0">
                  <c:v>0.5847370009000808</c:v>
                </c:pt>
                <c:pt idx="1">
                  <c:v>0.6086380142877916</c:v>
                </c:pt>
                <c:pt idx="2">
                  <c:v>0.6360973910541232</c:v>
                </c:pt>
                <c:pt idx="3">
                  <c:v>0.6630719305054376</c:v>
                </c:pt>
                <c:pt idx="4">
                  <c:v>0.6862173719598176</c:v>
                </c:pt>
                <c:pt idx="5">
                  <c:v>0.7133475536187911</c:v>
                </c:pt>
                <c:pt idx="6">
                  <c:v>0.7436122117240679</c:v>
                </c:pt>
                <c:pt idx="7">
                  <c:v>0.7711316256965427</c:v>
                </c:pt>
                <c:pt idx="8">
                  <c:v>0.8030525425806432</c:v>
                </c:pt>
                <c:pt idx="9">
                  <c:v>0.8693177634132674</c:v>
                </c:pt>
                <c:pt idx="10">
                  <c:v>0.9469968346598236</c:v>
                </c:pt>
                <c:pt idx="11">
                  <c:v>0.9875113394521665</c:v>
                </c:pt>
                <c:pt idx="12">
                  <c:v>1.0768483715787374</c:v>
                </c:pt>
                <c:pt idx="13">
                  <c:v>1.1460516357470032</c:v>
                </c:pt>
                <c:pt idx="14">
                  <c:v>1.1830013973075562</c:v>
                </c:pt>
                <c:pt idx="15">
                  <c:v>1.2081730665016028</c:v>
                </c:pt>
                <c:pt idx="16">
                  <c:v>1.254900878016456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NE_Data2!$AE$111:$AE$127</c:f>
              <c:numCache>
                <c:ptCount val="17"/>
                <c:pt idx="0">
                  <c:v>1.949502052007761</c:v>
                </c:pt>
                <c:pt idx="1">
                  <c:v>2.0051251739707636</c:v>
                </c:pt>
                <c:pt idx="2">
                  <c:v>2.056336268342228</c:v>
                </c:pt>
                <c:pt idx="3">
                  <c:v>2.107995800142155</c:v>
                </c:pt>
                <c:pt idx="4">
                  <c:v>2.1647445132931478</c:v>
                </c:pt>
                <c:pt idx="5">
                  <c:v>2.228813386752735</c:v>
                </c:pt>
                <c:pt idx="6">
                  <c:v>2.29236513258153</c:v>
                </c:pt>
                <c:pt idx="7">
                  <c:v>2.3534413385766997</c:v>
                </c:pt>
                <c:pt idx="8">
                  <c:v>2.5383375083684045</c:v>
                </c:pt>
                <c:pt idx="9">
                  <c:v>2.761097998884178</c:v>
                </c:pt>
                <c:pt idx="10">
                  <c:v>3.0223633175345457</c:v>
                </c:pt>
                <c:pt idx="11">
                  <c:v>3.2666872642303573</c:v>
                </c:pt>
                <c:pt idx="12">
                  <c:v>3.5539421041108357</c:v>
                </c:pt>
                <c:pt idx="13">
                  <c:v>3.8419404038583274</c:v>
                </c:pt>
                <c:pt idx="14">
                  <c:v>4.090536351131191</c:v>
                </c:pt>
                <c:pt idx="15">
                  <c:v>4.33912662304037</c:v>
                </c:pt>
                <c:pt idx="16">
                  <c:v>4.621651016669587</c:v>
                </c:pt>
              </c:numCache>
            </c:numRef>
          </c:yVal>
          <c:smooth val="0"/>
        </c:ser>
        <c:axId val="46493111"/>
        <c:axId val="15784816"/>
      </c:scatterChart>
      <c:val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784816"/>
        <c:crosses val="autoZero"/>
        <c:crossBetween val="midCat"/>
        <c:dispUnits/>
        <c:majorUnit val="1"/>
      </c:valAx>
      <c:valAx>
        <c:axId val="1578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NE_Data2!$K$4:$K$20</c:f>
              <c:numCache>
                <c:ptCount val="17"/>
                <c:pt idx="0">
                  <c:v>460</c:v>
                </c:pt>
                <c:pt idx="1">
                  <c:v>452</c:v>
                </c:pt>
                <c:pt idx="2">
                  <c:v>472</c:v>
                </c:pt>
                <c:pt idx="3">
                  <c:v>532</c:v>
                </c:pt>
                <c:pt idx="4">
                  <c:v>586</c:v>
                </c:pt>
                <c:pt idx="5">
                  <c:v>569</c:v>
                </c:pt>
                <c:pt idx="6">
                  <c:v>599</c:v>
                </c:pt>
                <c:pt idx="7">
                  <c:v>694</c:v>
                </c:pt>
                <c:pt idx="8">
                  <c:v>748</c:v>
                </c:pt>
                <c:pt idx="9">
                  <c:v>719</c:v>
                </c:pt>
                <c:pt idx="10">
                  <c:v>760</c:v>
                </c:pt>
                <c:pt idx="11">
                  <c:v>780</c:v>
                </c:pt>
                <c:pt idx="12">
                  <c:v>827</c:v>
                </c:pt>
                <c:pt idx="13">
                  <c:v>937</c:v>
                </c:pt>
                <c:pt idx="14">
                  <c:v>878</c:v>
                </c:pt>
                <c:pt idx="15">
                  <c:v>1010</c:v>
                </c:pt>
                <c:pt idx="16">
                  <c:v>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NE_Data2!$L$4:$L$20</c:f>
              <c:numCache>
                <c:ptCount val="17"/>
                <c:pt idx="0">
                  <c:v>179</c:v>
                </c:pt>
                <c:pt idx="1">
                  <c:v>175</c:v>
                </c:pt>
                <c:pt idx="2">
                  <c:v>147</c:v>
                </c:pt>
                <c:pt idx="3">
                  <c:v>163</c:v>
                </c:pt>
                <c:pt idx="4">
                  <c:v>210</c:v>
                </c:pt>
                <c:pt idx="5">
                  <c:v>212</c:v>
                </c:pt>
                <c:pt idx="6">
                  <c:v>354</c:v>
                </c:pt>
                <c:pt idx="7">
                  <c:v>395</c:v>
                </c:pt>
                <c:pt idx="8">
                  <c:v>457</c:v>
                </c:pt>
                <c:pt idx="9">
                  <c:v>481</c:v>
                </c:pt>
                <c:pt idx="10">
                  <c:v>478</c:v>
                </c:pt>
                <c:pt idx="11">
                  <c:v>541</c:v>
                </c:pt>
                <c:pt idx="12">
                  <c:v>537</c:v>
                </c:pt>
                <c:pt idx="13">
                  <c:v>510</c:v>
                </c:pt>
                <c:pt idx="14">
                  <c:v>463</c:v>
                </c:pt>
                <c:pt idx="15">
                  <c:v>422</c:v>
                </c:pt>
                <c:pt idx="16">
                  <c:v>399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NE_Data2!$M$4:$M$20</c:f>
              <c:numCache>
                <c:ptCount val="17"/>
                <c:pt idx="0">
                  <c:v>55</c:v>
                </c:pt>
                <c:pt idx="1">
                  <c:v>80</c:v>
                </c:pt>
                <c:pt idx="2">
                  <c:v>44</c:v>
                </c:pt>
                <c:pt idx="3">
                  <c:v>47</c:v>
                </c:pt>
                <c:pt idx="4">
                  <c:v>61</c:v>
                </c:pt>
                <c:pt idx="5">
                  <c:v>66</c:v>
                </c:pt>
                <c:pt idx="6">
                  <c:v>96</c:v>
                </c:pt>
                <c:pt idx="7">
                  <c:v>105</c:v>
                </c:pt>
                <c:pt idx="8">
                  <c:v>141</c:v>
                </c:pt>
                <c:pt idx="9">
                  <c:v>129</c:v>
                </c:pt>
                <c:pt idx="10">
                  <c:v>155</c:v>
                </c:pt>
                <c:pt idx="11">
                  <c:v>197</c:v>
                </c:pt>
                <c:pt idx="12">
                  <c:v>214</c:v>
                </c:pt>
                <c:pt idx="13">
                  <c:v>227</c:v>
                </c:pt>
                <c:pt idx="14">
                  <c:v>244</c:v>
                </c:pt>
                <c:pt idx="15">
                  <c:v>303</c:v>
                </c:pt>
                <c:pt idx="16">
                  <c:v>274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NE_Data2!$N$4:$N$20</c:f>
              <c:numCache>
                <c:ptCount val="17"/>
                <c:pt idx="0">
                  <c:v>694</c:v>
                </c:pt>
                <c:pt idx="1">
                  <c:v>707</c:v>
                </c:pt>
                <c:pt idx="2">
                  <c:v>663</c:v>
                </c:pt>
                <c:pt idx="3">
                  <c:v>742</c:v>
                </c:pt>
                <c:pt idx="4">
                  <c:v>857</c:v>
                </c:pt>
                <c:pt idx="5">
                  <c:v>847</c:v>
                </c:pt>
                <c:pt idx="6">
                  <c:v>1049</c:v>
                </c:pt>
                <c:pt idx="7">
                  <c:v>1194</c:v>
                </c:pt>
                <c:pt idx="8">
                  <c:v>1346</c:v>
                </c:pt>
                <c:pt idx="9">
                  <c:v>1329</c:v>
                </c:pt>
                <c:pt idx="10">
                  <c:v>1393</c:v>
                </c:pt>
                <c:pt idx="11">
                  <c:v>1518</c:v>
                </c:pt>
                <c:pt idx="12">
                  <c:v>1578</c:v>
                </c:pt>
                <c:pt idx="13">
                  <c:v>1674</c:v>
                </c:pt>
                <c:pt idx="14">
                  <c:v>1585</c:v>
                </c:pt>
                <c:pt idx="15">
                  <c:v>1735</c:v>
                </c:pt>
                <c:pt idx="16">
                  <c:v>1558</c:v>
                </c:pt>
              </c:numCache>
            </c:numRef>
          </c:yVal>
          <c:smooth val="0"/>
        </c:ser>
        <c:axId val="8545703"/>
        <c:axId val="9802464"/>
      </c:scatterChart>
      <c:val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802464"/>
        <c:crosses val="autoZero"/>
        <c:crossBetween val="midCat"/>
        <c:dispUnits/>
        <c:majorUnit val="1"/>
      </c:valAx>
      <c:valAx>
        <c:axId val="980246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54570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NE_Data2!$K$4:$K$20</c:f>
              <c:numCache>
                <c:ptCount val="17"/>
                <c:pt idx="0">
                  <c:v>460</c:v>
                </c:pt>
                <c:pt idx="1">
                  <c:v>452</c:v>
                </c:pt>
                <c:pt idx="2">
                  <c:v>472</c:v>
                </c:pt>
                <c:pt idx="3">
                  <c:v>532</c:v>
                </c:pt>
                <c:pt idx="4">
                  <c:v>586</c:v>
                </c:pt>
                <c:pt idx="5">
                  <c:v>569</c:v>
                </c:pt>
                <c:pt idx="6">
                  <c:v>599</c:v>
                </c:pt>
                <c:pt idx="7">
                  <c:v>694</c:v>
                </c:pt>
                <c:pt idx="8">
                  <c:v>748</c:v>
                </c:pt>
                <c:pt idx="9">
                  <c:v>719</c:v>
                </c:pt>
                <c:pt idx="10">
                  <c:v>760</c:v>
                </c:pt>
                <c:pt idx="11">
                  <c:v>780</c:v>
                </c:pt>
                <c:pt idx="12">
                  <c:v>827</c:v>
                </c:pt>
                <c:pt idx="13">
                  <c:v>937</c:v>
                </c:pt>
                <c:pt idx="14">
                  <c:v>878</c:v>
                </c:pt>
                <c:pt idx="15">
                  <c:v>1010</c:v>
                </c:pt>
                <c:pt idx="16">
                  <c:v>885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NE_Data2!$L$4:$L$20</c:f>
              <c:numCache>
                <c:ptCount val="17"/>
                <c:pt idx="0">
                  <c:v>179</c:v>
                </c:pt>
                <c:pt idx="1">
                  <c:v>175</c:v>
                </c:pt>
                <c:pt idx="2">
                  <c:v>147</c:v>
                </c:pt>
                <c:pt idx="3">
                  <c:v>163</c:v>
                </c:pt>
                <c:pt idx="4">
                  <c:v>210</c:v>
                </c:pt>
                <c:pt idx="5">
                  <c:v>212</c:v>
                </c:pt>
                <c:pt idx="6">
                  <c:v>354</c:v>
                </c:pt>
                <c:pt idx="7">
                  <c:v>395</c:v>
                </c:pt>
                <c:pt idx="8">
                  <c:v>457</c:v>
                </c:pt>
                <c:pt idx="9">
                  <c:v>481</c:v>
                </c:pt>
                <c:pt idx="10">
                  <c:v>478</c:v>
                </c:pt>
                <c:pt idx="11">
                  <c:v>541</c:v>
                </c:pt>
                <c:pt idx="12">
                  <c:v>537</c:v>
                </c:pt>
                <c:pt idx="13">
                  <c:v>510</c:v>
                </c:pt>
                <c:pt idx="14">
                  <c:v>463</c:v>
                </c:pt>
                <c:pt idx="15">
                  <c:v>422</c:v>
                </c:pt>
                <c:pt idx="16">
                  <c:v>399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NE_Data2!$D$4:$D$20</c:f>
              <c:numCache>
                <c:ptCount val="17"/>
                <c:pt idx="0">
                  <c:v>28</c:v>
                </c:pt>
                <c:pt idx="1">
                  <c:v>49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30</c:v>
                </c:pt>
                <c:pt idx="6">
                  <c:v>41</c:v>
                </c:pt>
                <c:pt idx="7">
                  <c:v>48</c:v>
                </c:pt>
                <c:pt idx="8">
                  <c:v>55</c:v>
                </c:pt>
                <c:pt idx="9">
                  <c:v>46</c:v>
                </c:pt>
                <c:pt idx="10">
                  <c:v>49</c:v>
                </c:pt>
                <c:pt idx="11">
                  <c:v>63</c:v>
                </c:pt>
                <c:pt idx="12">
                  <c:v>64</c:v>
                </c:pt>
                <c:pt idx="13">
                  <c:v>65</c:v>
                </c:pt>
                <c:pt idx="14">
                  <c:v>72</c:v>
                </c:pt>
                <c:pt idx="15">
                  <c:v>81</c:v>
                </c:pt>
                <c:pt idx="16">
                  <c:v>78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13</c:v>
                </c:pt>
                <c:pt idx="14">
                  <c:v>9</c:v>
                </c:pt>
                <c:pt idx="15">
                  <c:v>11</c:v>
                </c:pt>
                <c:pt idx="16">
                  <c:v>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NE_Data2!$F$4:$F$20</c:f>
              <c:numCache>
                <c:ptCount val="17"/>
                <c:pt idx="0">
                  <c:v>27</c:v>
                </c:pt>
                <c:pt idx="1">
                  <c:v>31</c:v>
                </c:pt>
                <c:pt idx="2">
                  <c:v>19</c:v>
                </c:pt>
                <c:pt idx="3">
                  <c:v>23</c:v>
                </c:pt>
                <c:pt idx="4">
                  <c:v>26</c:v>
                </c:pt>
                <c:pt idx="5">
                  <c:v>36</c:v>
                </c:pt>
                <c:pt idx="6">
                  <c:v>55</c:v>
                </c:pt>
                <c:pt idx="7">
                  <c:v>57</c:v>
                </c:pt>
                <c:pt idx="8">
                  <c:v>86</c:v>
                </c:pt>
                <c:pt idx="9">
                  <c:v>83</c:v>
                </c:pt>
                <c:pt idx="10">
                  <c:v>104</c:v>
                </c:pt>
                <c:pt idx="11">
                  <c:v>134</c:v>
                </c:pt>
                <c:pt idx="12">
                  <c:v>145</c:v>
                </c:pt>
                <c:pt idx="13">
                  <c:v>149</c:v>
                </c:pt>
                <c:pt idx="14">
                  <c:v>163</c:v>
                </c:pt>
                <c:pt idx="15">
                  <c:v>211</c:v>
                </c:pt>
                <c:pt idx="16">
                  <c:v>187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NE_Data2!$G$3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NE_Data2!$N$3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NE_Data2!$N$4:$N$20</c:f>
              <c:numCache>
                <c:ptCount val="17"/>
                <c:pt idx="0">
                  <c:v>694</c:v>
                </c:pt>
                <c:pt idx="1">
                  <c:v>707</c:v>
                </c:pt>
                <c:pt idx="2">
                  <c:v>663</c:v>
                </c:pt>
                <c:pt idx="3">
                  <c:v>742</c:v>
                </c:pt>
                <c:pt idx="4">
                  <c:v>857</c:v>
                </c:pt>
                <c:pt idx="5">
                  <c:v>847</c:v>
                </c:pt>
                <c:pt idx="6">
                  <c:v>1049</c:v>
                </c:pt>
                <c:pt idx="7">
                  <c:v>1194</c:v>
                </c:pt>
                <c:pt idx="8">
                  <c:v>1346</c:v>
                </c:pt>
                <c:pt idx="9">
                  <c:v>1329</c:v>
                </c:pt>
                <c:pt idx="10">
                  <c:v>1393</c:v>
                </c:pt>
                <c:pt idx="11">
                  <c:v>1518</c:v>
                </c:pt>
                <c:pt idx="12">
                  <c:v>1578</c:v>
                </c:pt>
                <c:pt idx="13">
                  <c:v>1674</c:v>
                </c:pt>
                <c:pt idx="14">
                  <c:v>1585</c:v>
                </c:pt>
                <c:pt idx="15">
                  <c:v>1735</c:v>
                </c:pt>
                <c:pt idx="16">
                  <c:v>1558</c:v>
                </c:pt>
              </c:numCache>
            </c:numRef>
          </c:yVal>
          <c:smooth val="0"/>
        </c:ser>
        <c:axId val="21113313"/>
        <c:axId val="55802090"/>
      </c:scatterChart>
      <c:val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802090"/>
        <c:crosses val="autoZero"/>
        <c:crossBetween val="midCat"/>
        <c:dispUnits/>
        <c:majorUnit val="1"/>
      </c:valAx>
      <c:valAx>
        <c:axId val="5580209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NE_Data2!$AK$4:$AK$20</c:f>
              <c:numCache>
                <c:ptCount val="17"/>
                <c:pt idx="0">
                  <c:v>30.989619824733488</c:v>
                </c:pt>
                <c:pt idx="1">
                  <c:v>30.415201140704625</c:v>
                </c:pt>
                <c:pt idx="2">
                  <c:v>31.896029755211487</c:v>
                </c:pt>
                <c:pt idx="3">
                  <c:v>36.24790569548625</c:v>
                </c:pt>
                <c:pt idx="4">
                  <c:v>40.19344983946626</c:v>
                </c:pt>
                <c:pt idx="5">
                  <c:v>38.979704521508715</c:v>
                </c:pt>
                <c:pt idx="6">
                  <c:v>41.030938286454855</c:v>
                </c:pt>
                <c:pt idx="7">
                  <c:v>47.45292656010043</c:v>
                </c:pt>
                <c:pt idx="8">
                  <c:v>50.941151392607125</c:v>
                </c:pt>
                <c:pt idx="9">
                  <c:v>48.78048780487805</c:v>
                </c:pt>
                <c:pt idx="10">
                  <c:v>51.44725877497307</c:v>
                </c:pt>
                <c:pt idx="11">
                  <c:v>52.69123879804529</c:v>
                </c:pt>
                <c:pt idx="12">
                  <c:v>55.653770290577285</c:v>
                </c:pt>
                <c:pt idx="13">
                  <c:v>62.847269732164655</c:v>
                </c:pt>
                <c:pt idx="14">
                  <c:v>58.818839982608914</c:v>
                </c:pt>
                <c:pt idx="15">
                  <c:v>67.70467088491345</c:v>
                </c:pt>
                <c:pt idx="16">
                  <c:v>59.38804146291871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NE_Data2!$AL$4:$AL$20</c:f>
              <c:numCache>
                <c:ptCount val="17"/>
                <c:pt idx="0">
                  <c:v>354.4273720893395</c:v>
                </c:pt>
                <c:pt idx="1">
                  <c:v>340.1757250602597</c:v>
                </c:pt>
                <c:pt idx="2">
                  <c:v>281.0116419108792</c:v>
                </c:pt>
                <c:pt idx="3">
                  <c:v>308.1926298474163</c:v>
                </c:pt>
                <c:pt idx="4">
                  <c:v>392.4500093440478</c:v>
                </c:pt>
                <c:pt idx="5">
                  <c:v>388.27127708283734</c:v>
                </c:pt>
                <c:pt idx="6">
                  <c:v>634.4086021505376</c:v>
                </c:pt>
                <c:pt idx="7">
                  <c:v>692.6543567082259</c:v>
                </c:pt>
                <c:pt idx="8">
                  <c:v>793.9679285602599</c:v>
                </c:pt>
                <c:pt idx="9">
                  <c:v>826.0914368151685</c:v>
                </c:pt>
                <c:pt idx="10">
                  <c:v>816.9264424391578</c:v>
                </c:pt>
                <c:pt idx="11">
                  <c:v>906.987660944206</c:v>
                </c:pt>
                <c:pt idx="12">
                  <c:v>887.7060155720496</c:v>
                </c:pt>
                <c:pt idx="13">
                  <c:v>829.0795591247521</c:v>
                </c:pt>
                <c:pt idx="14">
                  <c:v>737.2846268989458</c:v>
                </c:pt>
                <c:pt idx="15">
                  <c:v>663.188332914257</c:v>
                </c:pt>
                <c:pt idx="16">
                  <c:v>619.7961973406238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NE_Data2!$AR$4:$AR$20</c:f>
              <c:numCache>
                <c:ptCount val="17"/>
                <c:pt idx="0">
                  <c:v>111.26846044911996</c:v>
                </c:pt>
                <c:pt idx="1">
                  <c:v>156.59867674118155</c:v>
                </c:pt>
                <c:pt idx="2">
                  <c:v>83.73934226552984</c:v>
                </c:pt>
                <c:pt idx="3">
                  <c:v>87.39470797151304</c:v>
                </c:pt>
                <c:pt idx="4">
                  <c:v>110.70780399274048</c:v>
                </c:pt>
                <c:pt idx="5">
                  <c:v>115.52801554376936</c:v>
                </c:pt>
                <c:pt idx="6">
                  <c:v>162.14572847346554</c:v>
                </c:pt>
                <c:pt idx="7">
                  <c:v>171.75104277418828</c:v>
                </c:pt>
                <c:pt idx="8">
                  <c:v>217.30754411651384</c:v>
                </c:pt>
                <c:pt idx="9">
                  <c:v>183.68218709953013</c:v>
                </c:pt>
                <c:pt idx="10">
                  <c:v>202.8902036755851</c:v>
                </c:pt>
                <c:pt idx="11">
                  <c:v>241.47779507483358</c:v>
                </c:pt>
                <c:pt idx="12">
                  <c:v>241.3279805133294</c:v>
                </c:pt>
                <c:pt idx="13">
                  <c:v>238.37777101032273</c:v>
                </c:pt>
                <c:pt idx="14">
                  <c:v>242.72569012683414</c:v>
                </c:pt>
                <c:pt idx="15">
                  <c:v>287.56631582943425</c:v>
                </c:pt>
                <c:pt idx="16">
                  <c:v>245.84353942917642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NE_Data2!$AQ$4:$AQ$20</c:f>
              <c:numCache>
                <c:ptCount val="17"/>
                <c:pt idx="0">
                  <c:v>43.80477964428499</c:v>
                </c:pt>
                <c:pt idx="1">
                  <c:v>44.50378282153983</c:v>
                </c:pt>
                <c:pt idx="2">
                  <c:v>41.83854863778608</c:v>
                </c:pt>
                <c:pt idx="3">
                  <c:v>47.1308911231952</c:v>
                </c:pt>
                <c:pt idx="4">
                  <c:v>54.705887234378025</c:v>
                </c:pt>
                <c:pt idx="5">
                  <c:v>53.89878482739662</c:v>
                </c:pt>
                <c:pt idx="6">
                  <c:v>66.60824951742354</c:v>
                </c:pt>
                <c:pt idx="7">
                  <c:v>75.53787522205857</c:v>
                </c:pt>
                <c:pt idx="8">
                  <c:v>84.61125027894683</c:v>
                </c:pt>
                <c:pt idx="9">
                  <c:v>82.93778230985156</c:v>
                </c:pt>
                <c:pt idx="10">
                  <c:v>86.40640536327598</c:v>
                </c:pt>
                <c:pt idx="11">
                  <c:v>93.61407689304869</c:v>
                </c:pt>
                <c:pt idx="12">
                  <c:v>96.50537996088413</c:v>
                </c:pt>
                <c:pt idx="13">
                  <c:v>101.59881577294304</c:v>
                </c:pt>
                <c:pt idx="14">
                  <c:v>95.71013295556513</c:v>
                </c:pt>
                <c:pt idx="15">
                  <c:v>104.46948768404091</c:v>
                </c:pt>
                <c:pt idx="16">
                  <c:v>93.51583526807472</c:v>
                </c:pt>
              </c:numCache>
            </c:numRef>
          </c:yVal>
          <c:smooth val="0"/>
        </c:ser>
        <c:axId val="32456763"/>
        <c:axId val="23675412"/>
      </c:scatterChart>
      <c:val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675412"/>
        <c:crosses val="autoZero"/>
        <c:crossBetween val="midCat"/>
        <c:dispUnits/>
        <c:majorUnit val="1"/>
      </c:valAx>
      <c:valAx>
        <c:axId val="2367541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NE_Data2!$AK$4:$AK$20</c:f>
              <c:numCache>
                <c:ptCount val="17"/>
                <c:pt idx="0">
                  <c:v>30.989619824733488</c:v>
                </c:pt>
                <c:pt idx="1">
                  <c:v>30.415201140704625</c:v>
                </c:pt>
                <c:pt idx="2">
                  <c:v>31.896029755211487</c:v>
                </c:pt>
                <c:pt idx="3">
                  <c:v>36.24790569548625</c:v>
                </c:pt>
                <c:pt idx="4">
                  <c:v>40.19344983946626</c:v>
                </c:pt>
                <c:pt idx="5">
                  <c:v>38.979704521508715</c:v>
                </c:pt>
                <c:pt idx="6">
                  <c:v>41.030938286454855</c:v>
                </c:pt>
                <c:pt idx="7">
                  <c:v>47.45292656010043</c:v>
                </c:pt>
                <c:pt idx="8">
                  <c:v>50.941151392607125</c:v>
                </c:pt>
                <c:pt idx="9">
                  <c:v>48.78048780487805</c:v>
                </c:pt>
                <c:pt idx="10">
                  <c:v>51.44725877497307</c:v>
                </c:pt>
                <c:pt idx="11">
                  <c:v>52.69123879804529</c:v>
                </c:pt>
                <c:pt idx="12">
                  <c:v>55.653770290577285</c:v>
                </c:pt>
                <c:pt idx="13">
                  <c:v>62.847269732164655</c:v>
                </c:pt>
                <c:pt idx="14">
                  <c:v>58.818839982608914</c:v>
                </c:pt>
                <c:pt idx="15">
                  <c:v>67.70467088491345</c:v>
                </c:pt>
                <c:pt idx="16">
                  <c:v>59.38804146291871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NE_Data2!$AL$4:$AL$20</c:f>
              <c:numCache>
                <c:ptCount val="17"/>
                <c:pt idx="0">
                  <c:v>354.4273720893395</c:v>
                </c:pt>
                <c:pt idx="1">
                  <c:v>340.1757250602597</c:v>
                </c:pt>
                <c:pt idx="2">
                  <c:v>281.0116419108792</c:v>
                </c:pt>
                <c:pt idx="3">
                  <c:v>308.1926298474163</c:v>
                </c:pt>
                <c:pt idx="4">
                  <c:v>392.4500093440478</c:v>
                </c:pt>
                <c:pt idx="5">
                  <c:v>388.27127708283734</c:v>
                </c:pt>
                <c:pt idx="6">
                  <c:v>634.4086021505376</c:v>
                </c:pt>
                <c:pt idx="7">
                  <c:v>692.6543567082259</c:v>
                </c:pt>
                <c:pt idx="8">
                  <c:v>793.9679285602599</c:v>
                </c:pt>
                <c:pt idx="9">
                  <c:v>826.0914368151685</c:v>
                </c:pt>
                <c:pt idx="10">
                  <c:v>816.9264424391578</c:v>
                </c:pt>
                <c:pt idx="11">
                  <c:v>906.987660944206</c:v>
                </c:pt>
                <c:pt idx="12">
                  <c:v>887.7060155720496</c:v>
                </c:pt>
                <c:pt idx="13">
                  <c:v>829.0795591247521</c:v>
                </c:pt>
                <c:pt idx="14">
                  <c:v>737.2846268989458</c:v>
                </c:pt>
                <c:pt idx="15">
                  <c:v>663.188332914257</c:v>
                </c:pt>
                <c:pt idx="16">
                  <c:v>619.7961973406238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NE_Data2!$AM$4:$AM$20</c:f>
              <c:numCache>
                <c:ptCount val="17"/>
                <c:pt idx="0">
                  <c:v>301.7241379310345</c:v>
                </c:pt>
                <c:pt idx="1">
                  <c:v>512.391508940709</c:v>
                </c:pt>
                <c:pt idx="2">
                  <c:v>253.08766956873862</c:v>
                </c:pt>
                <c:pt idx="3">
                  <c:v>236.3833349748843</c:v>
                </c:pt>
                <c:pt idx="4">
                  <c:v>335.31327840582486</c:v>
                </c:pt>
                <c:pt idx="5">
                  <c:v>275.3809436387002</c:v>
                </c:pt>
                <c:pt idx="6">
                  <c:v>359.87009567278153</c:v>
                </c:pt>
                <c:pt idx="7">
                  <c:v>408.6497531074408</c:v>
                </c:pt>
                <c:pt idx="8">
                  <c:v>468.88320545609554</c:v>
                </c:pt>
                <c:pt idx="9">
                  <c:v>381.5527538155276</c:v>
                </c:pt>
                <c:pt idx="10">
                  <c:v>395.03386004514675</c:v>
                </c:pt>
                <c:pt idx="11">
                  <c:v>500.11907597046917</c:v>
                </c:pt>
                <c:pt idx="12">
                  <c:v>493.9796233405372</c:v>
                </c:pt>
                <c:pt idx="13">
                  <c:v>498.38981751265146</c:v>
                </c:pt>
                <c:pt idx="14">
                  <c:v>545.7439551277192</c:v>
                </c:pt>
                <c:pt idx="15">
                  <c:v>611.8286879673691</c:v>
                </c:pt>
                <c:pt idx="16">
                  <c:v>575.7307351638618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13.100150651732493</c:v>
                </c:pt>
                <c:pt idx="11">
                  <c:v>0</c:v>
                </c:pt>
                <c:pt idx="12">
                  <c:v>28.396183552930488</c:v>
                </c:pt>
                <c:pt idx="13">
                  <c:v>68.84499285071227</c:v>
                </c:pt>
                <c:pt idx="14">
                  <c:v>45.93946199785616</c:v>
                </c:pt>
                <c:pt idx="15">
                  <c:v>54.8218290555694</c:v>
                </c:pt>
                <c:pt idx="16">
                  <c:v>43.04778303917348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NE_Data2!$AO$4:$AO$20</c:f>
              <c:numCache>
                <c:ptCount val="17"/>
                <c:pt idx="0">
                  <c:v>87.41824774978956</c:v>
                </c:pt>
                <c:pt idx="1">
                  <c:v>97.31901801971495</c:v>
                </c:pt>
                <c:pt idx="2">
                  <c:v>58.30724851163076</c:v>
                </c:pt>
                <c:pt idx="3">
                  <c:v>69.30424563835237</c:v>
                </c:pt>
                <c:pt idx="4">
                  <c:v>76.6690257136117</c:v>
                </c:pt>
                <c:pt idx="5">
                  <c:v>102.78372591006423</c:v>
                </c:pt>
                <c:pt idx="6">
                  <c:v>152.34613040828762</c:v>
                </c:pt>
                <c:pt idx="7">
                  <c:v>153.2258064516129</c:v>
                </c:pt>
                <c:pt idx="8">
                  <c:v>212.9767211490837</c:v>
                </c:pt>
                <c:pt idx="9">
                  <c:v>187.59605822258385</c:v>
                </c:pt>
                <c:pt idx="10">
                  <c:v>213.44279117496149</c:v>
                </c:pt>
                <c:pt idx="11">
                  <c:v>252.96860546336674</c:v>
                </c:pt>
                <c:pt idx="12">
                  <c:v>249.5181718061674</c:v>
                </c:pt>
                <c:pt idx="13">
                  <c:v>235.37960885911977</c:v>
                </c:pt>
                <c:pt idx="14">
                  <c:v>240.62237049940214</c:v>
                </c:pt>
                <c:pt idx="15">
                  <c:v>292.7993561189515</c:v>
                </c:pt>
                <c:pt idx="16">
                  <c:v>242.86345099872722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NE_Data2!$AQ$3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NE_Data2!$AQ$4:$AQ$20</c:f>
              <c:numCache>
                <c:ptCount val="17"/>
                <c:pt idx="0">
                  <c:v>43.80477964428499</c:v>
                </c:pt>
                <c:pt idx="1">
                  <c:v>44.50378282153983</c:v>
                </c:pt>
                <c:pt idx="2">
                  <c:v>41.83854863778608</c:v>
                </c:pt>
                <c:pt idx="3">
                  <c:v>47.1308911231952</c:v>
                </c:pt>
                <c:pt idx="4">
                  <c:v>54.705887234378025</c:v>
                </c:pt>
                <c:pt idx="5">
                  <c:v>53.89878482739662</c:v>
                </c:pt>
                <c:pt idx="6">
                  <c:v>66.60824951742354</c:v>
                </c:pt>
                <c:pt idx="7">
                  <c:v>75.53787522205857</c:v>
                </c:pt>
                <c:pt idx="8">
                  <c:v>84.61125027894683</c:v>
                </c:pt>
                <c:pt idx="9">
                  <c:v>82.93778230985156</c:v>
                </c:pt>
                <c:pt idx="10">
                  <c:v>86.40640536327598</c:v>
                </c:pt>
                <c:pt idx="11">
                  <c:v>93.61407689304869</c:v>
                </c:pt>
                <c:pt idx="12">
                  <c:v>96.50537996088413</c:v>
                </c:pt>
                <c:pt idx="13">
                  <c:v>101.59881577294304</c:v>
                </c:pt>
                <c:pt idx="14">
                  <c:v>95.71013295556513</c:v>
                </c:pt>
                <c:pt idx="15">
                  <c:v>104.46948768404091</c:v>
                </c:pt>
                <c:pt idx="16">
                  <c:v>93.51583526807472</c:v>
                </c:pt>
              </c:numCache>
            </c:numRef>
          </c:yVal>
          <c:smooth val="0"/>
        </c:ser>
        <c:axId val="11752117"/>
        <c:axId val="38660190"/>
      </c:scatterChart>
      <c:val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 val="autoZero"/>
        <c:crossBetween val="midCat"/>
        <c:dispUnits/>
        <c:majorUnit val="1"/>
      </c:valAx>
      <c:valAx>
        <c:axId val="3866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NE_Data2!$K$25:$K$41</c:f>
              <c:numCache>
                <c:ptCount val="17"/>
                <c:pt idx="0">
                  <c:v>459</c:v>
                </c:pt>
                <c:pt idx="1">
                  <c:v>452</c:v>
                </c:pt>
                <c:pt idx="2">
                  <c:v>472</c:v>
                </c:pt>
                <c:pt idx="3">
                  <c:v>532</c:v>
                </c:pt>
                <c:pt idx="4">
                  <c:v>586</c:v>
                </c:pt>
                <c:pt idx="5">
                  <c:v>569</c:v>
                </c:pt>
                <c:pt idx="6">
                  <c:v>599</c:v>
                </c:pt>
                <c:pt idx="7">
                  <c:v>589</c:v>
                </c:pt>
                <c:pt idx="8">
                  <c:v>598</c:v>
                </c:pt>
                <c:pt idx="9">
                  <c:v>587</c:v>
                </c:pt>
                <c:pt idx="10">
                  <c:v>624</c:v>
                </c:pt>
                <c:pt idx="11">
                  <c:v>637</c:v>
                </c:pt>
                <c:pt idx="12">
                  <c:v>693</c:v>
                </c:pt>
                <c:pt idx="13">
                  <c:v>766</c:v>
                </c:pt>
                <c:pt idx="14">
                  <c:v>718</c:v>
                </c:pt>
                <c:pt idx="15">
                  <c:v>849</c:v>
                </c:pt>
                <c:pt idx="16">
                  <c:v>751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NE_Data2!$L$25:$L$41</c:f>
              <c:numCache>
                <c:ptCount val="17"/>
                <c:pt idx="0">
                  <c:v>178</c:v>
                </c:pt>
                <c:pt idx="1">
                  <c:v>175</c:v>
                </c:pt>
                <c:pt idx="2">
                  <c:v>147</c:v>
                </c:pt>
                <c:pt idx="3">
                  <c:v>163</c:v>
                </c:pt>
                <c:pt idx="4">
                  <c:v>210</c:v>
                </c:pt>
                <c:pt idx="5">
                  <c:v>212</c:v>
                </c:pt>
                <c:pt idx="6">
                  <c:v>354</c:v>
                </c:pt>
                <c:pt idx="7">
                  <c:v>300</c:v>
                </c:pt>
                <c:pt idx="8">
                  <c:v>314</c:v>
                </c:pt>
                <c:pt idx="9">
                  <c:v>341</c:v>
                </c:pt>
                <c:pt idx="10">
                  <c:v>328</c:v>
                </c:pt>
                <c:pt idx="11">
                  <c:v>365</c:v>
                </c:pt>
                <c:pt idx="12">
                  <c:v>370</c:v>
                </c:pt>
                <c:pt idx="13">
                  <c:v>376</c:v>
                </c:pt>
                <c:pt idx="14">
                  <c:v>342</c:v>
                </c:pt>
                <c:pt idx="15">
                  <c:v>298</c:v>
                </c:pt>
                <c:pt idx="16">
                  <c:v>310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NE_Data2!$M$25:$M$41</c:f>
              <c:numCache>
                <c:ptCount val="17"/>
                <c:pt idx="0">
                  <c:v>54</c:v>
                </c:pt>
                <c:pt idx="1">
                  <c:v>80</c:v>
                </c:pt>
                <c:pt idx="2">
                  <c:v>44</c:v>
                </c:pt>
                <c:pt idx="3">
                  <c:v>47</c:v>
                </c:pt>
                <c:pt idx="4">
                  <c:v>61</c:v>
                </c:pt>
                <c:pt idx="5">
                  <c:v>66</c:v>
                </c:pt>
                <c:pt idx="6">
                  <c:v>96</c:v>
                </c:pt>
                <c:pt idx="7">
                  <c:v>91</c:v>
                </c:pt>
                <c:pt idx="8">
                  <c:v>115</c:v>
                </c:pt>
                <c:pt idx="9">
                  <c:v>105</c:v>
                </c:pt>
                <c:pt idx="10">
                  <c:v>131</c:v>
                </c:pt>
                <c:pt idx="11">
                  <c:v>174</c:v>
                </c:pt>
                <c:pt idx="12">
                  <c:v>183</c:v>
                </c:pt>
                <c:pt idx="13">
                  <c:v>194</c:v>
                </c:pt>
                <c:pt idx="14">
                  <c:v>212</c:v>
                </c:pt>
                <c:pt idx="15">
                  <c:v>274</c:v>
                </c:pt>
                <c:pt idx="16">
                  <c:v>234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NE_Data2!$N$25:$N$41</c:f>
              <c:numCache>
                <c:ptCount val="17"/>
                <c:pt idx="0">
                  <c:v>691</c:v>
                </c:pt>
                <c:pt idx="1">
                  <c:v>707</c:v>
                </c:pt>
                <c:pt idx="2">
                  <c:v>663</c:v>
                </c:pt>
                <c:pt idx="3">
                  <c:v>742</c:v>
                </c:pt>
                <c:pt idx="4">
                  <c:v>857</c:v>
                </c:pt>
                <c:pt idx="5">
                  <c:v>847</c:v>
                </c:pt>
                <c:pt idx="6">
                  <c:v>1049</c:v>
                </c:pt>
                <c:pt idx="7">
                  <c:v>980</c:v>
                </c:pt>
                <c:pt idx="8">
                  <c:v>1027</c:v>
                </c:pt>
                <c:pt idx="9">
                  <c:v>1033</c:v>
                </c:pt>
                <c:pt idx="10">
                  <c:v>1083</c:v>
                </c:pt>
                <c:pt idx="11">
                  <c:v>1176</c:v>
                </c:pt>
                <c:pt idx="12">
                  <c:v>1246</c:v>
                </c:pt>
                <c:pt idx="13">
                  <c:v>1336</c:v>
                </c:pt>
                <c:pt idx="14">
                  <c:v>1272</c:v>
                </c:pt>
                <c:pt idx="15">
                  <c:v>1421</c:v>
                </c:pt>
                <c:pt idx="16">
                  <c:v>1295</c:v>
                </c:pt>
              </c:numCache>
            </c:numRef>
          </c:yVal>
          <c:smooth val="0"/>
        </c:ser>
        <c:axId val="12397391"/>
        <c:axId val="44467656"/>
      </c:scatterChart>
      <c:val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crossBetween val="midCat"/>
        <c:dispUnits/>
        <c:majorUnit val="1"/>
      </c:valAx>
      <c:valAx>
        <c:axId val="4446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NEBRASKA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NE_Data2!$B$25:$B$41</c:f>
              <c:numCache>
                <c:ptCount val="17"/>
                <c:pt idx="0">
                  <c:v>459</c:v>
                </c:pt>
                <c:pt idx="1">
                  <c:v>452</c:v>
                </c:pt>
                <c:pt idx="2">
                  <c:v>472</c:v>
                </c:pt>
                <c:pt idx="3">
                  <c:v>532</c:v>
                </c:pt>
                <c:pt idx="4">
                  <c:v>586</c:v>
                </c:pt>
                <c:pt idx="5">
                  <c:v>569</c:v>
                </c:pt>
                <c:pt idx="6">
                  <c:v>599</c:v>
                </c:pt>
                <c:pt idx="7">
                  <c:v>589</c:v>
                </c:pt>
                <c:pt idx="8">
                  <c:v>598</c:v>
                </c:pt>
                <c:pt idx="9">
                  <c:v>587</c:v>
                </c:pt>
                <c:pt idx="10">
                  <c:v>624</c:v>
                </c:pt>
                <c:pt idx="11">
                  <c:v>637</c:v>
                </c:pt>
                <c:pt idx="12">
                  <c:v>693</c:v>
                </c:pt>
                <c:pt idx="13">
                  <c:v>766</c:v>
                </c:pt>
                <c:pt idx="14">
                  <c:v>718</c:v>
                </c:pt>
                <c:pt idx="15">
                  <c:v>849</c:v>
                </c:pt>
                <c:pt idx="16">
                  <c:v>751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NE_Data2!$C$25:$C$41</c:f>
              <c:numCache>
                <c:ptCount val="17"/>
                <c:pt idx="0">
                  <c:v>178</c:v>
                </c:pt>
                <c:pt idx="1">
                  <c:v>175</c:v>
                </c:pt>
                <c:pt idx="2">
                  <c:v>147</c:v>
                </c:pt>
                <c:pt idx="3">
                  <c:v>163</c:v>
                </c:pt>
                <c:pt idx="4">
                  <c:v>210</c:v>
                </c:pt>
                <c:pt idx="5">
                  <c:v>212</c:v>
                </c:pt>
                <c:pt idx="6">
                  <c:v>354</c:v>
                </c:pt>
                <c:pt idx="7">
                  <c:v>300</c:v>
                </c:pt>
                <c:pt idx="8">
                  <c:v>314</c:v>
                </c:pt>
                <c:pt idx="9">
                  <c:v>341</c:v>
                </c:pt>
                <c:pt idx="10">
                  <c:v>328</c:v>
                </c:pt>
                <c:pt idx="11">
                  <c:v>365</c:v>
                </c:pt>
                <c:pt idx="12">
                  <c:v>370</c:v>
                </c:pt>
                <c:pt idx="13">
                  <c:v>376</c:v>
                </c:pt>
                <c:pt idx="14">
                  <c:v>342</c:v>
                </c:pt>
                <c:pt idx="15">
                  <c:v>298</c:v>
                </c:pt>
                <c:pt idx="16">
                  <c:v>310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NE_Data2!$D$25:$D$41</c:f>
              <c:numCache>
                <c:ptCount val="17"/>
                <c:pt idx="0">
                  <c:v>27</c:v>
                </c:pt>
                <c:pt idx="1">
                  <c:v>49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30</c:v>
                </c:pt>
                <c:pt idx="6">
                  <c:v>41</c:v>
                </c:pt>
                <c:pt idx="7">
                  <c:v>39</c:v>
                </c:pt>
                <c:pt idx="8">
                  <c:v>43</c:v>
                </c:pt>
                <c:pt idx="9">
                  <c:v>31</c:v>
                </c:pt>
                <c:pt idx="10">
                  <c:v>35</c:v>
                </c:pt>
                <c:pt idx="11">
                  <c:v>52</c:v>
                </c:pt>
                <c:pt idx="12">
                  <c:v>51</c:v>
                </c:pt>
                <c:pt idx="13">
                  <c:v>51</c:v>
                </c:pt>
                <c:pt idx="14">
                  <c:v>50</c:v>
                </c:pt>
                <c:pt idx="15">
                  <c:v>68</c:v>
                </c:pt>
                <c:pt idx="16">
                  <c:v>61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NE_Data2!$F$25:$F$41</c:f>
              <c:numCache>
                <c:ptCount val="17"/>
                <c:pt idx="0">
                  <c:v>27</c:v>
                </c:pt>
                <c:pt idx="1">
                  <c:v>31</c:v>
                </c:pt>
                <c:pt idx="2">
                  <c:v>19</c:v>
                </c:pt>
                <c:pt idx="3">
                  <c:v>23</c:v>
                </c:pt>
                <c:pt idx="4">
                  <c:v>26</c:v>
                </c:pt>
                <c:pt idx="5">
                  <c:v>36</c:v>
                </c:pt>
                <c:pt idx="6">
                  <c:v>55</c:v>
                </c:pt>
                <c:pt idx="7">
                  <c:v>52</c:v>
                </c:pt>
                <c:pt idx="8">
                  <c:v>72</c:v>
                </c:pt>
                <c:pt idx="9">
                  <c:v>74</c:v>
                </c:pt>
                <c:pt idx="10">
                  <c:v>94</c:v>
                </c:pt>
                <c:pt idx="11">
                  <c:v>122</c:v>
                </c:pt>
                <c:pt idx="12">
                  <c:v>128</c:v>
                </c:pt>
                <c:pt idx="13">
                  <c:v>132</c:v>
                </c:pt>
                <c:pt idx="14">
                  <c:v>153</c:v>
                </c:pt>
                <c:pt idx="15">
                  <c:v>197</c:v>
                </c:pt>
                <c:pt idx="16">
                  <c:v>165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NE_Data2!$G$24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NE_Data2!$N$3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NE_Data2!$H$25:$H$41</c:f>
              <c:numCache>
                <c:ptCount val="17"/>
                <c:pt idx="0">
                  <c:v>691</c:v>
                </c:pt>
                <c:pt idx="1">
                  <c:v>707</c:v>
                </c:pt>
                <c:pt idx="2">
                  <c:v>663</c:v>
                </c:pt>
                <c:pt idx="3">
                  <c:v>742</c:v>
                </c:pt>
                <c:pt idx="4">
                  <c:v>857</c:v>
                </c:pt>
                <c:pt idx="5">
                  <c:v>847</c:v>
                </c:pt>
                <c:pt idx="6">
                  <c:v>1049</c:v>
                </c:pt>
                <c:pt idx="7">
                  <c:v>980</c:v>
                </c:pt>
                <c:pt idx="8">
                  <c:v>1027</c:v>
                </c:pt>
                <c:pt idx="9">
                  <c:v>1033</c:v>
                </c:pt>
                <c:pt idx="10">
                  <c:v>1083</c:v>
                </c:pt>
                <c:pt idx="11">
                  <c:v>1176</c:v>
                </c:pt>
                <c:pt idx="12">
                  <c:v>1246</c:v>
                </c:pt>
                <c:pt idx="13">
                  <c:v>1336</c:v>
                </c:pt>
                <c:pt idx="14">
                  <c:v>1272</c:v>
                </c:pt>
                <c:pt idx="15">
                  <c:v>1421</c:v>
                </c:pt>
                <c:pt idx="16">
                  <c:v>1295</c:v>
                </c:pt>
              </c:numCache>
            </c:numRef>
          </c:yVal>
          <c:smooth val="0"/>
        </c:ser>
        <c:axId val="64664585"/>
        <c:axId val="45110354"/>
      </c:scatterChart>
      <c:val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crossBetween val="midCat"/>
        <c:dispUnits/>
        <c:majorUnit val="1"/>
      </c:valAx>
      <c:valAx>
        <c:axId val="45110354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664585"/>
        <c:crosses val="autoZero"/>
        <c:crossBetween val="midCat"/>
        <c:dispUnits/>
        <c:majorUnit val="1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NE_Data2!$AK$25:$AK$41</c:f>
              <c:numCache>
                <c:ptCount val="17"/>
                <c:pt idx="0">
                  <c:v>30.92225108598407</c:v>
                </c:pt>
                <c:pt idx="1">
                  <c:v>30.415201140704625</c:v>
                </c:pt>
                <c:pt idx="2">
                  <c:v>31.896029755211487</c:v>
                </c:pt>
                <c:pt idx="3">
                  <c:v>36.24790569548625</c:v>
                </c:pt>
                <c:pt idx="4">
                  <c:v>40.19344983946626</c:v>
                </c:pt>
                <c:pt idx="5">
                  <c:v>38.979704521508715</c:v>
                </c:pt>
                <c:pt idx="6">
                  <c:v>41.030938286454855</c:v>
                </c:pt>
                <c:pt idx="7">
                  <c:v>40.273449198701954</c:v>
                </c:pt>
                <c:pt idx="8">
                  <c:v>40.725679856656505</c:v>
                </c:pt>
                <c:pt idx="9">
                  <c:v>39.82496014111741</c:v>
                </c:pt>
                <c:pt idx="10">
                  <c:v>42.24090720471473</c:v>
                </c:pt>
                <c:pt idx="11">
                  <c:v>43.03117835173698</c:v>
                </c:pt>
                <c:pt idx="12">
                  <c:v>46.63610980818629</c:v>
                </c:pt>
                <c:pt idx="13">
                  <c:v>51.37781068819437</c:v>
                </c:pt>
                <c:pt idx="14">
                  <c:v>48.10014476937722</c:v>
                </c:pt>
                <c:pt idx="15">
                  <c:v>56.9121441398926</c:v>
                </c:pt>
                <c:pt idx="16">
                  <c:v>50.395953828985256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NE_Data2!$AL$25:$AL$41</c:f>
              <c:numCache>
                <c:ptCount val="17"/>
                <c:pt idx="0">
                  <c:v>352.4473309044828</c:v>
                </c:pt>
                <c:pt idx="1">
                  <c:v>340.1757250602597</c:v>
                </c:pt>
                <c:pt idx="2">
                  <c:v>281.0116419108792</c:v>
                </c:pt>
                <c:pt idx="3">
                  <c:v>308.1926298474163</c:v>
                </c:pt>
                <c:pt idx="4">
                  <c:v>392.4500093440478</c:v>
                </c:pt>
                <c:pt idx="5">
                  <c:v>388.27127708283734</c:v>
                </c:pt>
                <c:pt idx="6">
                  <c:v>634.4086021505376</c:v>
                </c:pt>
                <c:pt idx="7">
                  <c:v>526.066600031564</c:v>
                </c:pt>
                <c:pt idx="8">
                  <c:v>545.5271981792596</c:v>
                </c:pt>
                <c:pt idx="9">
                  <c:v>585.6490227733315</c:v>
                </c:pt>
                <c:pt idx="10">
                  <c:v>560.5687722176647</c:v>
                </c:pt>
                <c:pt idx="11">
                  <c:v>611.9232832618026</c:v>
                </c:pt>
                <c:pt idx="12">
                  <c:v>611.6410163159375</c:v>
                </c:pt>
                <c:pt idx="13">
                  <c:v>611.2429690802094</c:v>
                </c:pt>
                <c:pt idx="14">
                  <c:v>544.603331316284</c:v>
                </c:pt>
                <c:pt idx="15">
                  <c:v>468.317827508172</c:v>
                </c:pt>
                <c:pt idx="16">
                  <c:v>481.54591773331674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NE_Data2!$AR$25:$AR$41</c:f>
              <c:numCache>
                <c:ptCount val="17"/>
                <c:pt idx="0">
                  <c:v>109.24539753186325</c:v>
                </c:pt>
                <c:pt idx="1">
                  <c:v>156.59867674118155</c:v>
                </c:pt>
                <c:pt idx="2">
                  <c:v>83.73934226552984</c:v>
                </c:pt>
                <c:pt idx="3">
                  <c:v>87.39470797151304</c:v>
                </c:pt>
                <c:pt idx="4">
                  <c:v>110.70780399274048</c:v>
                </c:pt>
                <c:pt idx="5">
                  <c:v>115.52801554376936</c:v>
                </c:pt>
                <c:pt idx="6">
                  <c:v>162.14572847346554</c:v>
                </c:pt>
                <c:pt idx="7">
                  <c:v>148.85090373762984</c:v>
                </c:pt>
                <c:pt idx="8">
                  <c:v>177.23664945673113</c:v>
                </c:pt>
                <c:pt idx="9">
                  <c:v>149.508756941478</c:v>
                </c:pt>
                <c:pt idx="10">
                  <c:v>171.4749463322687</c:v>
                </c:pt>
                <c:pt idx="11">
                  <c:v>213.2849560559444</c:v>
                </c:pt>
                <c:pt idx="12">
                  <c:v>206.36925436420228</c:v>
                </c:pt>
                <c:pt idx="13">
                  <c:v>203.72373381498943</c:v>
                </c:pt>
                <c:pt idx="14">
                  <c:v>210.89281273315095</c:v>
                </c:pt>
                <c:pt idx="15">
                  <c:v>260.0434671196864</c:v>
                </c:pt>
                <c:pt idx="16">
                  <c:v>209.95397162929663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NE_Data2!$AQ$25:$AQ$41</c:f>
              <c:numCache>
                <c:ptCount val="17"/>
                <c:pt idx="0">
                  <c:v>43.61542180720595</c:v>
                </c:pt>
                <c:pt idx="1">
                  <c:v>44.50378282153983</c:v>
                </c:pt>
                <c:pt idx="2">
                  <c:v>41.83854863778608</c:v>
                </c:pt>
                <c:pt idx="3">
                  <c:v>47.1308911231952</c:v>
                </c:pt>
                <c:pt idx="4">
                  <c:v>54.705887234378025</c:v>
                </c:pt>
                <c:pt idx="5">
                  <c:v>53.89878482739662</c:v>
                </c:pt>
                <c:pt idx="6">
                  <c:v>66.60824951742354</c:v>
                </c:pt>
                <c:pt idx="7">
                  <c:v>61.99926107003133</c:v>
                </c:pt>
                <c:pt idx="8">
                  <c:v>64.55850968534799</c:v>
                </c:pt>
                <c:pt idx="9">
                  <c:v>64.4655599142789</c:v>
                </c:pt>
                <c:pt idx="10">
                  <c:v>67.17741350210186</c:v>
                </c:pt>
                <c:pt idx="11">
                  <c:v>72.52315838354761</c:v>
                </c:pt>
                <c:pt idx="12">
                  <c:v>76.20133297291612</c:v>
                </c:pt>
                <c:pt idx="13">
                  <c:v>81.08483743886015</c:v>
                </c:pt>
                <c:pt idx="14">
                  <c:v>76.80964613216331</c:v>
                </c:pt>
                <c:pt idx="15">
                  <c:v>85.56261786687155</c:v>
                </c:pt>
                <c:pt idx="16">
                  <c:v>77.7297860540159</c:v>
                </c:pt>
              </c:numCache>
            </c:numRef>
          </c:yVal>
          <c:smooth val="0"/>
        </c:ser>
        <c:axId val="3340003"/>
        <c:axId val="30060028"/>
      </c:scatterChart>
      <c:val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crossBetween val="midCat"/>
        <c:dispUnits/>
        <c:majorUnit val="1"/>
      </c:valAx>
      <c:valAx>
        <c:axId val="30060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NE_Data2!$AK$25:$AK$41</c:f>
              <c:numCache>
                <c:ptCount val="17"/>
                <c:pt idx="0">
                  <c:v>30.92225108598407</c:v>
                </c:pt>
                <c:pt idx="1">
                  <c:v>30.415201140704625</c:v>
                </c:pt>
                <c:pt idx="2">
                  <c:v>31.896029755211487</c:v>
                </c:pt>
                <c:pt idx="3">
                  <c:v>36.24790569548625</c:v>
                </c:pt>
                <c:pt idx="4">
                  <c:v>40.19344983946626</c:v>
                </c:pt>
                <c:pt idx="5">
                  <c:v>38.979704521508715</c:v>
                </c:pt>
                <c:pt idx="6">
                  <c:v>41.030938286454855</c:v>
                </c:pt>
                <c:pt idx="7">
                  <c:v>40.273449198701954</c:v>
                </c:pt>
                <c:pt idx="8">
                  <c:v>40.725679856656505</c:v>
                </c:pt>
                <c:pt idx="9">
                  <c:v>39.82496014111741</c:v>
                </c:pt>
                <c:pt idx="10">
                  <c:v>42.24090720471473</c:v>
                </c:pt>
                <c:pt idx="11">
                  <c:v>43.03117835173698</c:v>
                </c:pt>
                <c:pt idx="12">
                  <c:v>46.63610980818629</c:v>
                </c:pt>
                <c:pt idx="13">
                  <c:v>51.37781068819437</c:v>
                </c:pt>
                <c:pt idx="14">
                  <c:v>48.10014476937722</c:v>
                </c:pt>
                <c:pt idx="15">
                  <c:v>56.9121441398926</c:v>
                </c:pt>
                <c:pt idx="16">
                  <c:v>50.395953828985256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NE_Data2!$AL$25:$AL$41</c:f>
              <c:numCache>
                <c:ptCount val="17"/>
                <c:pt idx="0">
                  <c:v>352.4473309044828</c:v>
                </c:pt>
                <c:pt idx="1">
                  <c:v>340.1757250602597</c:v>
                </c:pt>
                <c:pt idx="2">
                  <c:v>281.0116419108792</c:v>
                </c:pt>
                <c:pt idx="3">
                  <c:v>308.1926298474163</c:v>
                </c:pt>
                <c:pt idx="4">
                  <c:v>392.4500093440478</c:v>
                </c:pt>
                <c:pt idx="5">
                  <c:v>388.27127708283734</c:v>
                </c:pt>
                <c:pt idx="6">
                  <c:v>634.4086021505376</c:v>
                </c:pt>
                <c:pt idx="7">
                  <c:v>526.066600031564</c:v>
                </c:pt>
                <c:pt idx="8">
                  <c:v>545.5271981792596</c:v>
                </c:pt>
                <c:pt idx="9">
                  <c:v>585.6490227733315</c:v>
                </c:pt>
                <c:pt idx="10">
                  <c:v>560.5687722176647</c:v>
                </c:pt>
                <c:pt idx="11">
                  <c:v>611.9232832618026</c:v>
                </c:pt>
                <c:pt idx="12">
                  <c:v>611.6410163159375</c:v>
                </c:pt>
                <c:pt idx="13">
                  <c:v>611.2429690802094</c:v>
                </c:pt>
                <c:pt idx="14">
                  <c:v>544.603331316284</c:v>
                </c:pt>
                <c:pt idx="15">
                  <c:v>468.317827508172</c:v>
                </c:pt>
                <c:pt idx="16">
                  <c:v>481.54591773331674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NE_Data2!$AM$25:$AM$41</c:f>
              <c:numCache>
                <c:ptCount val="17"/>
                <c:pt idx="0">
                  <c:v>290.948275862069</c:v>
                </c:pt>
                <c:pt idx="1">
                  <c:v>512.391508940709</c:v>
                </c:pt>
                <c:pt idx="2">
                  <c:v>253.08766956873862</c:v>
                </c:pt>
                <c:pt idx="3">
                  <c:v>236.3833349748843</c:v>
                </c:pt>
                <c:pt idx="4">
                  <c:v>335.31327840582486</c:v>
                </c:pt>
                <c:pt idx="5">
                  <c:v>275.3809436387002</c:v>
                </c:pt>
                <c:pt idx="6">
                  <c:v>359.87009567278153</c:v>
                </c:pt>
                <c:pt idx="7">
                  <c:v>332.02792439979567</c:v>
                </c:pt>
                <c:pt idx="8">
                  <c:v>366.58141517476554</c:v>
                </c:pt>
                <c:pt idx="9">
                  <c:v>257.13337757133377</c:v>
                </c:pt>
                <c:pt idx="10">
                  <c:v>282.16704288939053</c:v>
                </c:pt>
                <c:pt idx="11">
                  <c:v>412.79669762641896</c:v>
                </c:pt>
                <c:pt idx="12">
                  <c:v>393.6400123494906</c:v>
                </c:pt>
                <c:pt idx="13">
                  <c:v>391.04431835608034</c:v>
                </c:pt>
                <c:pt idx="14">
                  <c:v>378.9888577275828</c:v>
                </c:pt>
                <c:pt idx="15">
                  <c:v>513.6339602689025</c:v>
                </c:pt>
                <c:pt idx="16">
                  <c:v>450.25095955122526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13.100150651732493</c:v>
                </c:pt>
                <c:pt idx="11">
                  <c:v>0</c:v>
                </c:pt>
                <c:pt idx="12">
                  <c:v>22.716946842344388</c:v>
                </c:pt>
                <c:pt idx="13">
                  <c:v>58.25345548906424</c:v>
                </c:pt>
                <c:pt idx="14">
                  <c:v>45.93946199785616</c:v>
                </c:pt>
                <c:pt idx="15">
                  <c:v>44.8542237727386</c:v>
                </c:pt>
                <c:pt idx="16">
                  <c:v>38.26469603482087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NE_Data2!$AO$25:$AO$41</c:f>
              <c:numCache>
                <c:ptCount val="17"/>
                <c:pt idx="0">
                  <c:v>87.41824774978956</c:v>
                </c:pt>
                <c:pt idx="1">
                  <c:v>97.31901801971495</c:v>
                </c:pt>
                <c:pt idx="2">
                  <c:v>58.30724851163076</c:v>
                </c:pt>
                <c:pt idx="3">
                  <c:v>69.30424563835237</c:v>
                </c:pt>
                <c:pt idx="4">
                  <c:v>76.6690257136117</c:v>
                </c:pt>
                <c:pt idx="5">
                  <c:v>102.78372591006423</c:v>
                </c:pt>
                <c:pt idx="6">
                  <c:v>152.34613040828762</c:v>
                </c:pt>
                <c:pt idx="7">
                  <c:v>139.78494623655914</c:v>
                </c:pt>
                <c:pt idx="8">
                  <c:v>178.30609212481426</c:v>
                </c:pt>
                <c:pt idx="9">
                  <c:v>167.2543169695326</c:v>
                </c:pt>
                <c:pt idx="10">
                  <c:v>192.91944586967676</c:v>
                </c:pt>
                <c:pt idx="11">
                  <c:v>230.3147004964981</c:v>
                </c:pt>
                <c:pt idx="12">
                  <c:v>220.26431718061676</c:v>
                </c:pt>
                <c:pt idx="13">
                  <c:v>208.52421724432088</c:v>
                </c:pt>
                <c:pt idx="14">
                  <c:v>225.8602618798069</c:v>
                </c:pt>
                <c:pt idx="15">
                  <c:v>273.371910689258</c:v>
                </c:pt>
                <c:pt idx="16">
                  <c:v>214.29128029299463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NE_Data2!$AQ$24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NE_Data2!$AQ$25:$AQ$41</c:f>
              <c:numCache>
                <c:ptCount val="17"/>
                <c:pt idx="0">
                  <c:v>43.61542180720595</c:v>
                </c:pt>
                <c:pt idx="1">
                  <c:v>44.50378282153983</c:v>
                </c:pt>
                <c:pt idx="2">
                  <c:v>41.83854863778608</c:v>
                </c:pt>
                <c:pt idx="3">
                  <c:v>47.1308911231952</c:v>
                </c:pt>
                <c:pt idx="4">
                  <c:v>54.705887234378025</c:v>
                </c:pt>
                <c:pt idx="5">
                  <c:v>53.89878482739662</c:v>
                </c:pt>
                <c:pt idx="6">
                  <c:v>66.60824951742354</c:v>
                </c:pt>
                <c:pt idx="7">
                  <c:v>61.99926107003133</c:v>
                </c:pt>
                <c:pt idx="8">
                  <c:v>64.55850968534799</c:v>
                </c:pt>
                <c:pt idx="9">
                  <c:v>64.4655599142789</c:v>
                </c:pt>
                <c:pt idx="10">
                  <c:v>67.17741350210186</c:v>
                </c:pt>
                <c:pt idx="11">
                  <c:v>72.52315838354761</c:v>
                </c:pt>
                <c:pt idx="12">
                  <c:v>76.20133297291612</c:v>
                </c:pt>
                <c:pt idx="13">
                  <c:v>81.08483743886015</c:v>
                </c:pt>
                <c:pt idx="14">
                  <c:v>76.80964613216331</c:v>
                </c:pt>
                <c:pt idx="15">
                  <c:v>85.56261786687155</c:v>
                </c:pt>
                <c:pt idx="16">
                  <c:v>77.7297860540159</c:v>
                </c:pt>
              </c:numCache>
            </c:numRef>
          </c:yVal>
          <c:smooth val="0"/>
        </c:ser>
        <c:axId val="2104797"/>
        <c:axId val="18943174"/>
      </c:scatterChart>
      <c:val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crossBetween val="midCat"/>
        <c:dispUnits/>
        <c:majorUnit val="1"/>
      </c:valAx>
      <c:valAx>
        <c:axId val="1894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 val="autoZero"/>
        <c:crossBetween val="midCat"/>
        <c:dispUnits/>
        <c:maj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NEBRASKA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NE_Data2!$K$69:$K$85</c:f>
              <c:numCache>
                <c:ptCount val="17"/>
                <c:pt idx="0">
                  <c:v>1</c:v>
                </c:pt>
                <c:pt idx="7">
                  <c:v>100</c:v>
                </c:pt>
                <c:pt idx="8">
                  <c:v>141</c:v>
                </c:pt>
                <c:pt idx="9">
                  <c:v>129</c:v>
                </c:pt>
                <c:pt idx="10">
                  <c:v>133</c:v>
                </c:pt>
                <c:pt idx="11">
                  <c:v>141</c:v>
                </c:pt>
                <c:pt idx="12">
                  <c:v>130</c:v>
                </c:pt>
                <c:pt idx="13">
                  <c:v>167</c:v>
                </c:pt>
                <c:pt idx="14">
                  <c:v>158</c:v>
                </c:pt>
                <c:pt idx="15">
                  <c:v>158</c:v>
                </c:pt>
                <c:pt idx="16">
                  <c:v>131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NE_Data2!$L$69:$L$85</c:f>
              <c:numCache>
                <c:ptCount val="17"/>
                <c:pt idx="0">
                  <c:v>0</c:v>
                </c:pt>
                <c:pt idx="7">
                  <c:v>95</c:v>
                </c:pt>
                <c:pt idx="8">
                  <c:v>140</c:v>
                </c:pt>
                <c:pt idx="9">
                  <c:v>140</c:v>
                </c:pt>
                <c:pt idx="10">
                  <c:v>148</c:v>
                </c:pt>
                <c:pt idx="11">
                  <c:v>175</c:v>
                </c:pt>
                <c:pt idx="12">
                  <c:v>165</c:v>
                </c:pt>
                <c:pt idx="13">
                  <c:v>133</c:v>
                </c:pt>
                <c:pt idx="14">
                  <c:v>118</c:v>
                </c:pt>
                <c:pt idx="15">
                  <c:v>123</c:v>
                </c:pt>
                <c:pt idx="16">
                  <c:v>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NE_Data2!$M$69:$M$85</c:f>
              <c:numCache>
                <c:ptCount val="17"/>
                <c:pt idx="0">
                  <c:v>0</c:v>
                </c:pt>
                <c:pt idx="7">
                  <c:v>13</c:v>
                </c:pt>
                <c:pt idx="8">
                  <c:v>26</c:v>
                </c:pt>
                <c:pt idx="9">
                  <c:v>22</c:v>
                </c:pt>
                <c:pt idx="10">
                  <c:v>23</c:v>
                </c:pt>
                <c:pt idx="11">
                  <c:v>20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27</c:v>
                </c:pt>
                <c:pt idx="16">
                  <c:v>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NE_Data2!$N$69:$N$85</c:f>
              <c:numCache>
                <c:ptCount val="17"/>
                <c:pt idx="0">
                  <c:v>1</c:v>
                </c:pt>
                <c:pt idx="7">
                  <c:v>208</c:v>
                </c:pt>
                <c:pt idx="8">
                  <c:v>307</c:v>
                </c:pt>
                <c:pt idx="9">
                  <c:v>291</c:v>
                </c:pt>
                <c:pt idx="10">
                  <c:v>304</c:v>
                </c:pt>
                <c:pt idx="11">
                  <c:v>336</c:v>
                </c:pt>
                <c:pt idx="12">
                  <c:v>326</c:v>
                </c:pt>
                <c:pt idx="13">
                  <c:v>331</c:v>
                </c:pt>
                <c:pt idx="14">
                  <c:v>307</c:v>
                </c:pt>
                <c:pt idx="15">
                  <c:v>308</c:v>
                </c:pt>
                <c:pt idx="16">
                  <c:v>257</c:v>
                </c:pt>
              </c:numCache>
            </c:numRef>
          </c:yVal>
          <c:smooth val="0"/>
        </c:ser>
        <c:axId val="36270839"/>
        <c:axId val="58002096"/>
      </c:scatterChart>
      <c:val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002096"/>
        <c:crosses val="autoZero"/>
        <c:crossBetween val="midCat"/>
        <c:dispUnits/>
        <c:majorUnit val="1"/>
      </c:valAx>
      <c:valAx>
        <c:axId val="580020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NE_Data2!$B$69:$B$85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141</c:v>
                </c:pt>
                <c:pt idx="9">
                  <c:v>129</c:v>
                </c:pt>
                <c:pt idx="10">
                  <c:v>133</c:v>
                </c:pt>
                <c:pt idx="11">
                  <c:v>141</c:v>
                </c:pt>
                <c:pt idx="12">
                  <c:v>130</c:v>
                </c:pt>
                <c:pt idx="13">
                  <c:v>167</c:v>
                </c:pt>
                <c:pt idx="14">
                  <c:v>158</c:v>
                </c:pt>
                <c:pt idx="15">
                  <c:v>158</c:v>
                </c:pt>
                <c:pt idx="16">
                  <c:v>131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NE_Data2!$C$69:$C$85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140</c:v>
                </c:pt>
                <c:pt idx="9">
                  <c:v>140</c:v>
                </c:pt>
                <c:pt idx="10">
                  <c:v>148</c:v>
                </c:pt>
                <c:pt idx="11">
                  <c:v>175</c:v>
                </c:pt>
                <c:pt idx="12">
                  <c:v>165</c:v>
                </c:pt>
                <c:pt idx="13">
                  <c:v>133</c:v>
                </c:pt>
                <c:pt idx="14">
                  <c:v>118</c:v>
                </c:pt>
                <c:pt idx="15">
                  <c:v>123</c:v>
                </c:pt>
                <c:pt idx="16">
                  <c:v>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NE_Data2!$D$69:$D$85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12</c:v>
                </c:pt>
                <c:pt idx="9">
                  <c:v>14</c:v>
                </c:pt>
                <c:pt idx="10">
                  <c:v>14</c:v>
                </c:pt>
                <c:pt idx="11">
                  <c:v>8</c:v>
                </c:pt>
                <c:pt idx="12">
                  <c:v>13</c:v>
                </c:pt>
                <c:pt idx="13">
                  <c:v>12</c:v>
                </c:pt>
                <c:pt idx="14">
                  <c:v>21</c:v>
                </c:pt>
                <c:pt idx="15">
                  <c:v>13</c:v>
                </c:pt>
                <c:pt idx="16">
                  <c:v>16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14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17</c:v>
                </c:pt>
                <c:pt idx="13">
                  <c:v>17</c:v>
                </c:pt>
                <c:pt idx="14">
                  <c:v>10</c:v>
                </c:pt>
                <c:pt idx="15">
                  <c:v>12</c:v>
                </c:pt>
                <c:pt idx="16">
                  <c:v>22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NE_Data2!$G$68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NE_Data2!$H$68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NE_Data2!$H$69:$H$85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208</c:v>
                </c:pt>
                <c:pt idx="8">
                  <c:v>307</c:v>
                </c:pt>
                <c:pt idx="9">
                  <c:v>291</c:v>
                </c:pt>
                <c:pt idx="10">
                  <c:v>304</c:v>
                </c:pt>
                <c:pt idx="11">
                  <c:v>336</c:v>
                </c:pt>
                <c:pt idx="12">
                  <c:v>326</c:v>
                </c:pt>
                <c:pt idx="13">
                  <c:v>331</c:v>
                </c:pt>
                <c:pt idx="14">
                  <c:v>307</c:v>
                </c:pt>
                <c:pt idx="15">
                  <c:v>308</c:v>
                </c:pt>
                <c:pt idx="16">
                  <c:v>257</c:v>
                </c:pt>
              </c:numCache>
            </c:numRef>
          </c:yVal>
          <c:smooth val="0"/>
        </c:ser>
        <c:axId val="52256817"/>
        <c:axId val="549306"/>
      </c:scatterChart>
      <c:val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 val="autoZero"/>
        <c:crossBetween val="midCat"/>
        <c:dispUnits/>
        <c:majorUnit val="1"/>
      </c:valAx>
      <c:valAx>
        <c:axId val="54930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NE_Data1!$B$5:$B$21</c:f>
              <c:numCache>
                <c:ptCount val="17"/>
                <c:pt idx="0">
                  <c:v>75</c:v>
                </c:pt>
                <c:pt idx="1">
                  <c:v>84</c:v>
                </c:pt>
                <c:pt idx="2">
                  <c:v>130</c:v>
                </c:pt>
                <c:pt idx="3">
                  <c:v>114</c:v>
                </c:pt>
                <c:pt idx="4">
                  <c:v>126</c:v>
                </c:pt>
                <c:pt idx="5">
                  <c:v>147</c:v>
                </c:pt>
                <c:pt idx="6">
                  <c:v>129</c:v>
                </c:pt>
                <c:pt idx="7">
                  <c:v>121</c:v>
                </c:pt>
                <c:pt idx="8">
                  <c:v>124</c:v>
                </c:pt>
                <c:pt idx="9">
                  <c:v>174</c:v>
                </c:pt>
                <c:pt idx="10">
                  <c:v>156</c:v>
                </c:pt>
                <c:pt idx="11">
                  <c:v>175</c:v>
                </c:pt>
                <c:pt idx="12">
                  <c:v>158</c:v>
                </c:pt>
                <c:pt idx="13">
                  <c:v>159</c:v>
                </c:pt>
                <c:pt idx="14">
                  <c:v>146</c:v>
                </c:pt>
                <c:pt idx="15">
                  <c:v>167</c:v>
                </c:pt>
                <c:pt idx="16">
                  <c:v>159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NE_Data1!$C$5:$C$21</c:f>
              <c:numCache>
                <c:ptCount val="17"/>
                <c:pt idx="0">
                  <c:v>29</c:v>
                </c:pt>
                <c:pt idx="1">
                  <c:v>27</c:v>
                </c:pt>
                <c:pt idx="2">
                  <c:v>28</c:v>
                </c:pt>
                <c:pt idx="3">
                  <c:v>28</c:v>
                </c:pt>
                <c:pt idx="4">
                  <c:v>54</c:v>
                </c:pt>
                <c:pt idx="5">
                  <c:v>57</c:v>
                </c:pt>
                <c:pt idx="6">
                  <c:v>53</c:v>
                </c:pt>
                <c:pt idx="7">
                  <c:v>48</c:v>
                </c:pt>
                <c:pt idx="8">
                  <c:v>66</c:v>
                </c:pt>
                <c:pt idx="9">
                  <c:v>78</c:v>
                </c:pt>
                <c:pt idx="10">
                  <c:v>52</c:v>
                </c:pt>
                <c:pt idx="11">
                  <c:v>62</c:v>
                </c:pt>
                <c:pt idx="12">
                  <c:v>53</c:v>
                </c:pt>
                <c:pt idx="13">
                  <c:v>54</c:v>
                </c:pt>
                <c:pt idx="14">
                  <c:v>48</c:v>
                </c:pt>
                <c:pt idx="15">
                  <c:v>39</c:v>
                </c:pt>
                <c:pt idx="16">
                  <c:v>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NE_Data1!$D$5:$D$21</c:f>
              <c:numCache>
                <c:ptCount val="17"/>
                <c:pt idx="0">
                  <c:v>104</c:v>
                </c:pt>
                <c:pt idx="1">
                  <c:v>111</c:v>
                </c:pt>
                <c:pt idx="2">
                  <c:v>158</c:v>
                </c:pt>
                <c:pt idx="3">
                  <c:v>142</c:v>
                </c:pt>
                <c:pt idx="4">
                  <c:v>180</c:v>
                </c:pt>
                <c:pt idx="5">
                  <c:v>204</c:v>
                </c:pt>
                <c:pt idx="6">
                  <c:v>182</c:v>
                </c:pt>
                <c:pt idx="7">
                  <c:v>169</c:v>
                </c:pt>
                <c:pt idx="8">
                  <c:v>190</c:v>
                </c:pt>
                <c:pt idx="9">
                  <c:v>252</c:v>
                </c:pt>
                <c:pt idx="10">
                  <c:v>208</c:v>
                </c:pt>
                <c:pt idx="11">
                  <c:v>237</c:v>
                </c:pt>
                <c:pt idx="12">
                  <c:v>211</c:v>
                </c:pt>
                <c:pt idx="13">
                  <c:v>213</c:v>
                </c:pt>
                <c:pt idx="14">
                  <c:v>194</c:v>
                </c:pt>
                <c:pt idx="15">
                  <c:v>206</c:v>
                </c:pt>
                <c:pt idx="16">
                  <c:v>226</c:v>
                </c:pt>
              </c:numCache>
            </c:numRef>
          </c:yVal>
          <c:smooth val="1"/>
        </c:ser>
        <c:axId val="7845617"/>
        <c:axId val="3501690"/>
      </c:scatterChart>
      <c:scatterChart>
        <c:scatterStyle val="lineMarker"/>
        <c:varyColors val="0"/>
        <c:ser>
          <c:idx val="5"/>
          <c:order val="3"/>
          <c:tx>
            <c:strRef>
              <c:f>NE_Data1!$A$23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NE_Data1!$C$28:$C$44</c:f>
              <c:numCache>
                <c:ptCount val="17"/>
                <c:pt idx="0">
                  <c:v>27.884615384615387</c:v>
                </c:pt>
                <c:pt idx="1">
                  <c:v>24.324324324324326</c:v>
                </c:pt>
                <c:pt idx="2">
                  <c:v>17.72151898734177</c:v>
                </c:pt>
                <c:pt idx="3">
                  <c:v>19.718309859154928</c:v>
                </c:pt>
                <c:pt idx="4">
                  <c:v>30</c:v>
                </c:pt>
                <c:pt idx="5">
                  <c:v>27.941176470588236</c:v>
                </c:pt>
                <c:pt idx="6">
                  <c:v>29.120879120879124</c:v>
                </c:pt>
                <c:pt idx="7">
                  <c:v>28.402366863905325</c:v>
                </c:pt>
                <c:pt idx="8">
                  <c:v>34.73684210526316</c:v>
                </c:pt>
                <c:pt idx="9">
                  <c:v>30.952380952380953</c:v>
                </c:pt>
                <c:pt idx="10">
                  <c:v>25</c:v>
                </c:pt>
                <c:pt idx="11">
                  <c:v>26.160337552742618</c:v>
                </c:pt>
                <c:pt idx="12">
                  <c:v>25.118483412322274</c:v>
                </c:pt>
                <c:pt idx="13">
                  <c:v>25.352112676056336</c:v>
                </c:pt>
                <c:pt idx="14">
                  <c:v>24.742268041237114</c:v>
                </c:pt>
                <c:pt idx="15">
                  <c:v>18.932038834951456</c:v>
                </c:pt>
                <c:pt idx="16">
                  <c:v>29.646017699115045</c:v>
                </c:pt>
              </c:numCache>
            </c:numRef>
          </c:yVal>
          <c:smooth val="0"/>
        </c:ser>
        <c:axId val="31515211"/>
        <c:axId val="15201444"/>
      </c:scatterChart>
      <c:valAx>
        <c:axId val="78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At val="0"/>
        <c:crossBetween val="midCat"/>
        <c:dispUnits/>
        <c:majorUnit val="1"/>
      </c:valAx>
      <c:valAx>
        <c:axId val="350169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crossBetween val="midCat"/>
        <c:dispUnits/>
        <c:majorUnit val="40"/>
      </c:valAx>
      <c:valAx>
        <c:axId val="31515211"/>
        <c:scaling>
          <c:orientation val="minMax"/>
        </c:scaling>
        <c:axPos val="b"/>
        <c:delete val="1"/>
        <c:majorTickMark val="in"/>
        <c:minorTickMark val="none"/>
        <c:tickLblPos val="nextTo"/>
        <c:crossAx val="15201444"/>
        <c:crosses val="max"/>
        <c:crossBetween val="midCat"/>
        <c:dispUnits/>
      </c:valAx>
      <c:valAx>
        <c:axId val="1520144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51521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NEBRASKA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NE_Data2!$AK$69:$AK$85</c:f>
              <c:numCache>
                <c:ptCount val="17"/>
                <c:pt idx="0">
                  <c:v>0.06736873874942063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6.837597487046172</c:v>
                </c:pt>
                <c:pt idx="8">
                  <c:v>9.60254324379359</c:v>
                </c:pt>
                <c:pt idx="9">
                  <c:v>8.75199294412972</c:v>
                </c:pt>
                <c:pt idx="10">
                  <c:v>9.003270285620289</c:v>
                </c:pt>
                <c:pt idx="11">
                  <c:v>9.524954705800495</c:v>
                </c:pt>
                <c:pt idx="12">
                  <c:v>8.748476587394252</c:v>
                </c:pt>
                <c:pt idx="13">
                  <c:v>11.201167604345247</c:v>
                </c:pt>
                <c:pt idx="14">
                  <c:v>10.584711523066298</c:v>
                </c:pt>
                <c:pt idx="15">
                  <c:v>10.591423762194383</c:v>
                </c:pt>
                <c:pt idx="16">
                  <c:v>8.7907722391439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166.58775667666194</c:v>
                </c:pt>
                <c:pt idx="8">
                  <c:v>243.22868708629403</c:v>
                </c:pt>
                <c:pt idx="9">
                  <c:v>240.44241404183697</c:v>
                </c:pt>
                <c:pt idx="10">
                  <c:v>252.9395679518731</c:v>
                </c:pt>
                <c:pt idx="11">
                  <c:v>293.3878755364807</c:v>
                </c:pt>
                <c:pt idx="12">
                  <c:v>272.75883160035045</c:v>
                </c:pt>
                <c:pt idx="13">
                  <c:v>216.21094385018046</c:v>
                </c:pt>
                <c:pt idx="14">
                  <c:v>187.90407337813306</c:v>
                </c:pt>
                <c:pt idx="15">
                  <c:v>193.29896907216497</c:v>
                </c:pt>
                <c:pt idx="16">
                  <c:v>135.1435317509631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21.264414819661404</c:v>
                </c:pt>
                <c:pt idx="8">
                  <c:v>40.070894659782695</c:v>
                </c:pt>
                <c:pt idx="9">
                  <c:v>31.325644311547773</c:v>
                </c:pt>
                <c:pt idx="10">
                  <c:v>30.10628828734489</c:v>
                </c:pt>
                <c:pt idx="11">
                  <c:v>24.515512190338434</c:v>
                </c:pt>
                <c:pt idx="12">
                  <c:v>34.95872614912716</c:v>
                </c:pt>
                <c:pt idx="13">
                  <c:v>32.55379251682821</c:v>
                </c:pt>
                <c:pt idx="14">
                  <c:v>30.838099975130564</c:v>
                </c:pt>
                <c:pt idx="15">
                  <c:v>25.624721212523845</c:v>
                </c:pt>
                <c:pt idx="16">
                  <c:v>34.99232860488278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NE_Data2!$AQ$69:$AQ$85</c:f>
              <c:numCache>
                <c:ptCount val="17"/>
                <c:pt idx="0">
                  <c:v>0.06311927902634724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13.159026839353588</c:v>
                </c:pt>
                <c:pt idx="8">
                  <c:v>19.29840552424716</c:v>
                </c:pt>
                <c:pt idx="9">
                  <c:v>18.16019161186366</c:v>
                </c:pt>
                <c:pt idx="10">
                  <c:v>18.856817825151396</c:v>
                </c:pt>
                <c:pt idx="11">
                  <c:v>20.720902395299316</c:v>
                </c:pt>
                <c:pt idx="12">
                  <c:v>19.93710637975173</c:v>
                </c:pt>
                <c:pt idx="13">
                  <c:v>20.089132628939154</c:v>
                </c:pt>
                <c:pt idx="14">
                  <c:v>18.538177171835013</c:v>
                </c:pt>
                <c:pt idx="15">
                  <c:v>18.545592049962305</c:v>
                </c:pt>
                <c:pt idx="16">
                  <c:v>15.425911209175357</c:v>
                </c:pt>
              </c:numCache>
            </c:numRef>
          </c:yVal>
          <c:smooth val="0"/>
        </c:ser>
        <c:axId val="4943755"/>
        <c:axId val="44493796"/>
      </c:scatterChart>
      <c:val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crossBetween val="midCat"/>
        <c:dispUnits/>
        <c:majorUnit val="1"/>
      </c:valAx>
      <c:valAx>
        <c:axId val="4449379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NE_Data2!$AK$69:$AK$85</c:f>
              <c:numCache>
                <c:ptCount val="17"/>
                <c:pt idx="0">
                  <c:v>0.06736873874942063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6.837597487046172</c:v>
                </c:pt>
                <c:pt idx="8">
                  <c:v>9.60254324379359</c:v>
                </c:pt>
                <c:pt idx="9">
                  <c:v>8.75199294412972</c:v>
                </c:pt>
                <c:pt idx="10">
                  <c:v>9.003270285620289</c:v>
                </c:pt>
                <c:pt idx="11">
                  <c:v>9.524954705800495</c:v>
                </c:pt>
                <c:pt idx="12">
                  <c:v>8.748476587394252</c:v>
                </c:pt>
                <c:pt idx="13">
                  <c:v>11.201167604345247</c:v>
                </c:pt>
                <c:pt idx="14">
                  <c:v>10.584711523066298</c:v>
                </c:pt>
                <c:pt idx="15">
                  <c:v>10.591423762194383</c:v>
                </c:pt>
                <c:pt idx="16">
                  <c:v>8.7907722391439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166.58775667666194</c:v>
                </c:pt>
                <c:pt idx="8">
                  <c:v>243.22868708629403</c:v>
                </c:pt>
                <c:pt idx="9">
                  <c:v>240.44241404183697</c:v>
                </c:pt>
                <c:pt idx="10">
                  <c:v>252.9395679518731</c:v>
                </c:pt>
                <c:pt idx="11">
                  <c:v>293.3878755364807</c:v>
                </c:pt>
                <c:pt idx="12">
                  <c:v>272.75883160035045</c:v>
                </c:pt>
                <c:pt idx="13">
                  <c:v>216.21094385018046</c:v>
                </c:pt>
                <c:pt idx="14">
                  <c:v>187.90407337813306</c:v>
                </c:pt>
                <c:pt idx="15">
                  <c:v>193.29896907216497</c:v>
                </c:pt>
                <c:pt idx="16">
                  <c:v>135.1435317509631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68.10829218457347</c:v>
                </c:pt>
                <c:pt idx="8">
                  <c:v>102.30179028132991</c:v>
                </c:pt>
                <c:pt idx="9">
                  <c:v>116.1247511612475</c:v>
                </c:pt>
                <c:pt idx="10">
                  <c:v>112.8668171557562</c:v>
                </c:pt>
                <c:pt idx="11">
                  <c:v>63.50718425021831</c:v>
                </c:pt>
                <c:pt idx="12">
                  <c:v>100.33961099104663</c:v>
                </c:pt>
                <c:pt idx="13">
                  <c:v>92.01042784848948</c:v>
                </c:pt>
                <c:pt idx="14">
                  <c:v>159.1753202455848</c:v>
                </c:pt>
                <c:pt idx="15">
                  <c:v>98.19472769846665</c:v>
                </c:pt>
                <c:pt idx="16">
                  <c:v>118.098612341305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5.679236710586097</c:v>
                </c:pt>
                <c:pt idx="13">
                  <c:v>10.591537361648044</c:v>
                </c:pt>
                <c:pt idx="14">
                  <c:v>0</c:v>
                </c:pt>
                <c:pt idx="15">
                  <c:v>9.9676052828308</c:v>
                </c:pt>
                <c:pt idx="16">
                  <c:v>4.783087004352609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13.440860215053764</c:v>
                </c:pt>
                <c:pt idx="8">
                  <c:v>34.670629024269445</c:v>
                </c:pt>
                <c:pt idx="9">
                  <c:v>18.08154778049001</c:v>
                </c:pt>
                <c:pt idx="10">
                  <c:v>18.471010774756287</c:v>
                </c:pt>
                <c:pt idx="11">
                  <c:v>22.653904966868662</c:v>
                </c:pt>
                <c:pt idx="12">
                  <c:v>29.25385462555066</c:v>
                </c:pt>
                <c:pt idx="13">
                  <c:v>26.8553916147989</c:v>
                </c:pt>
                <c:pt idx="14">
                  <c:v>14.762108619595223</c:v>
                </c:pt>
                <c:pt idx="15">
                  <c:v>16.652096082594397</c:v>
                </c:pt>
                <c:pt idx="16">
                  <c:v>28.572170705732617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NE_Data2!$AQ$24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NE_Data2!$AQ$69:$AQ$85</c:f>
              <c:numCache>
                <c:ptCount val="17"/>
                <c:pt idx="0">
                  <c:v>0.06311927902634724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13.159026839353588</c:v>
                </c:pt>
                <c:pt idx="8">
                  <c:v>19.29840552424716</c:v>
                </c:pt>
                <c:pt idx="9">
                  <c:v>18.16019161186366</c:v>
                </c:pt>
                <c:pt idx="10">
                  <c:v>18.856817825151396</c:v>
                </c:pt>
                <c:pt idx="11">
                  <c:v>20.720902395299316</c:v>
                </c:pt>
                <c:pt idx="12">
                  <c:v>19.93710637975173</c:v>
                </c:pt>
                <c:pt idx="13">
                  <c:v>20.089132628939154</c:v>
                </c:pt>
                <c:pt idx="14">
                  <c:v>18.538177171835013</c:v>
                </c:pt>
                <c:pt idx="15">
                  <c:v>18.545592049962305</c:v>
                </c:pt>
                <c:pt idx="16">
                  <c:v>15.425911209175357</c:v>
                </c:pt>
              </c:numCache>
            </c:numRef>
          </c:yVal>
          <c:smooth val="0"/>
        </c:ser>
        <c:axId val="64899845"/>
        <c:axId val="47227694"/>
      </c:scatterChart>
      <c:val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crossBetween val="midCat"/>
        <c:dispUnits/>
        <c:majorUnit val="1"/>
      </c:valAx>
      <c:valAx>
        <c:axId val="4722769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NEBRASKA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NE_Data2!$K$90:$K$106</c:f>
              <c:numCache>
                <c:ptCount val="17"/>
                <c:pt idx="0">
                  <c:v>0</c:v>
                </c:pt>
                <c:pt idx="7">
                  <c:v>5</c:v>
                </c:pt>
                <c:pt idx="8">
                  <c:v>9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NE_Data2!$L$90:$L$106</c:f>
              <c:numCache>
                <c:ptCount val="17"/>
                <c:pt idx="0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NE_Data2!$M$90:$M$106</c:f>
              <c:numCache>
                <c:ptCount val="17"/>
                <c:pt idx="0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NE_Data2!$N$90:$N$106</c:f>
              <c:numCache>
                <c:ptCount val="17"/>
                <c:pt idx="0">
                  <c:v>2</c:v>
                </c:pt>
                <c:pt idx="7">
                  <c:v>6</c:v>
                </c:pt>
                <c:pt idx="8">
                  <c:v>12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yVal>
          <c:smooth val="0"/>
        </c:ser>
        <c:axId val="22396063"/>
        <c:axId val="237976"/>
      </c:scatterChart>
      <c:val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crossBetween val="midCat"/>
        <c:dispUnits/>
        <c:majorUnit val="1"/>
      </c:valAx>
      <c:valAx>
        <c:axId val="23797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NEBRASKA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NE_Data2!$B$90:$B$106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9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NE_Data2!$C$90:$C$106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NE_Data2!$D$90:$D$106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NE_Data2!$G$68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NE_Data2!$N$3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NE_Data2!$H$90:$H$106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12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yVal>
          <c:smooth val="0"/>
        </c:ser>
        <c:axId val="2141785"/>
        <c:axId val="19276066"/>
      </c:scatterChart>
      <c:val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crossBetween val="midCat"/>
        <c:dispUnits/>
        <c:majorUnit val="1"/>
      </c:valAx>
      <c:valAx>
        <c:axId val="1927606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25"/>
          <c:y val="0.9495"/>
          <c:w val="0.843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NEBRASKA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0.34187987435230854</c:v>
                </c:pt>
                <c:pt idx="8">
                  <c:v>0.6129282921570377</c:v>
                </c:pt>
                <c:pt idx="9">
                  <c:v>0.20353471963092373</c:v>
                </c:pt>
                <c:pt idx="10">
                  <c:v>0.20308128463805158</c:v>
                </c:pt>
                <c:pt idx="11">
                  <c:v>0.13510574050780844</c:v>
                </c:pt>
                <c:pt idx="12">
                  <c:v>0.2691838949967462</c:v>
                </c:pt>
                <c:pt idx="13">
                  <c:v>0.2682914396250359</c:v>
                </c:pt>
                <c:pt idx="14">
                  <c:v>0.13398369016539619</c:v>
                </c:pt>
                <c:pt idx="15">
                  <c:v>0.2011029828264756</c:v>
                </c:pt>
                <c:pt idx="16">
                  <c:v>0.20131539478955496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NE_Data2!$AL$90:$AL$106</c:f>
              <c:numCache>
                <c:ptCount val="17"/>
                <c:pt idx="0">
                  <c:v>1.980041184856645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5.212043294706302</c:v>
                </c:pt>
                <c:pt idx="9">
                  <c:v>0</c:v>
                </c:pt>
                <c:pt idx="10">
                  <c:v>3.418102269619907</c:v>
                </c:pt>
                <c:pt idx="11">
                  <c:v>1.6765021459227467</c:v>
                </c:pt>
                <c:pt idx="12">
                  <c:v>3.306167655761824</c:v>
                </c:pt>
                <c:pt idx="13">
                  <c:v>1.625646194362259</c:v>
                </c:pt>
                <c:pt idx="14">
                  <c:v>4.777222204528806</c:v>
                </c:pt>
                <c:pt idx="15">
                  <c:v>1.5715363339200403</c:v>
                </c:pt>
                <c:pt idx="16">
                  <c:v>3.106747856343979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NE_Data2!$AR$90:$AR$106</c:f>
              <c:numCache>
                <c:ptCount val="17"/>
                <c:pt idx="0">
                  <c:v>2.023062917256727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1.6357242168970312</c:v>
                </c:pt>
                <c:pt idx="8">
                  <c:v>0</c:v>
                </c:pt>
                <c:pt idx="9">
                  <c:v>2.8477858465043426</c:v>
                </c:pt>
                <c:pt idx="10">
                  <c:v>1.3089690559715168</c:v>
                </c:pt>
                <c:pt idx="11">
                  <c:v>3.6773268285507656</c:v>
                </c:pt>
                <c:pt idx="12">
                  <c:v>0</c:v>
                </c:pt>
                <c:pt idx="13">
                  <c:v>2.100244678505046</c:v>
                </c:pt>
                <c:pt idx="14">
                  <c:v>0.9947774185525989</c:v>
                </c:pt>
                <c:pt idx="15">
                  <c:v>1.8981274972239888</c:v>
                </c:pt>
                <c:pt idx="16">
                  <c:v>0.8972391949969942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NE_Data2!$AQ$90:$AQ$106</c:f>
              <c:numCache>
                <c:ptCount val="17"/>
                <c:pt idx="0">
                  <c:v>0.1262385580526945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0.3795873126736612</c:v>
                </c:pt>
                <c:pt idx="8">
                  <c:v>0.7543350693516805</c:v>
                </c:pt>
                <c:pt idx="9">
                  <c:v>0.3120307837089976</c:v>
                </c:pt>
                <c:pt idx="10">
                  <c:v>0.3721740360227249</c:v>
                </c:pt>
                <c:pt idx="11">
                  <c:v>0.3700161142017735</c:v>
                </c:pt>
                <c:pt idx="12">
                  <c:v>0.3669406082162895</c:v>
                </c:pt>
                <c:pt idx="13">
                  <c:v>0.4248457051437284</c:v>
                </c:pt>
                <c:pt idx="14">
                  <c:v>0.3623096515668081</c:v>
                </c:pt>
                <c:pt idx="15">
                  <c:v>0.36127776720705795</c:v>
                </c:pt>
                <c:pt idx="16">
                  <c:v>0.3601380048834713</c:v>
                </c:pt>
              </c:numCache>
            </c:numRef>
          </c:yVal>
          <c:smooth val="0"/>
        </c:ser>
        <c:axId val="39266867"/>
        <c:axId val="17857484"/>
      </c:scatterChart>
      <c:val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 val="autoZero"/>
        <c:crossBetween val="midCat"/>
        <c:dispUnits/>
        <c:majorUnit val="1"/>
      </c:valAx>
      <c:valAx>
        <c:axId val="178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66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0.34187987435230854</c:v>
                </c:pt>
                <c:pt idx="8">
                  <c:v>0.6129282921570377</c:v>
                </c:pt>
                <c:pt idx="9">
                  <c:v>0.20353471963092373</c:v>
                </c:pt>
                <c:pt idx="10">
                  <c:v>0.20308128463805158</c:v>
                </c:pt>
                <c:pt idx="11">
                  <c:v>0.13510574050780844</c:v>
                </c:pt>
                <c:pt idx="12">
                  <c:v>0.2691838949967462</c:v>
                </c:pt>
                <c:pt idx="13">
                  <c:v>0.2682914396250359</c:v>
                </c:pt>
                <c:pt idx="14">
                  <c:v>0.13398369016539619</c:v>
                </c:pt>
                <c:pt idx="15">
                  <c:v>0.2011029828264756</c:v>
                </c:pt>
                <c:pt idx="16">
                  <c:v>0.20131539478955496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NE_Data2!$AL$90:$AL$106</c:f>
              <c:numCache>
                <c:ptCount val="17"/>
                <c:pt idx="0">
                  <c:v>1.980041184856645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5.212043294706302</c:v>
                </c:pt>
                <c:pt idx="9">
                  <c:v>0</c:v>
                </c:pt>
                <c:pt idx="10">
                  <c:v>3.418102269619907</c:v>
                </c:pt>
                <c:pt idx="11">
                  <c:v>1.6765021459227467</c:v>
                </c:pt>
                <c:pt idx="12">
                  <c:v>3.306167655761824</c:v>
                </c:pt>
                <c:pt idx="13">
                  <c:v>1.625646194362259</c:v>
                </c:pt>
                <c:pt idx="14">
                  <c:v>4.777222204528806</c:v>
                </c:pt>
                <c:pt idx="15">
                  <c:v>1.5715363339200403</c:v>
                </c:pt>
                <c:pt idx="16">
                  <c:v>3.106747856343979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NE_Data2!$AM$90:$AM$106</c:f>
              <c:numCache>
                <c:ptCount val="17"/>
                <c:pt idx="0">
                  <c:v>10.775862068965518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8.513536523071684</c:v>
                </c:pt>
                <c:pt idx="8">
                  <c:v>0</c:v>
                </c:pt>
                <c:pt idx="9">
                  <c:v>8.29462508294625</c:v>
                </c:pt>
                <c:pt idx="10">
                  <c:v>0</c:v>
                </c:pt>
                <c:pt idx="11">
                  <c:v>23.815194093831863</c:v>
                </c:pt>
                <c:pt idx="12">
                  <c:v>0</c:v>
                </c:pt>
                <c:pt idx="13">
                  <c:v>15.335071308081583</c:v>
                </c:pt>
                <c:pt idx="14">
                  <c:v>7.579777154551656</c:v>
                </c:pt>
                <c:pt idx="15">
                  <c:v>0</c:v>
                </c:pt>
                <c:pt idx="16">
                  <c:v>7.3811632713315625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2.260193472561251</c:v>
                </c:pt>
                <c:pt idx="10">
                  <c:v>2.0523345305284764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2.7753493470990658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NE_Data2!$AQ$24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NE_Data2!$AQ$90:$AQ$105</c:f>
              <c:numCache>
                <c:ptCount val="16"/>
                <c:pt idx="0">
                  <c:v>0.1262385580526945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0.3795873126736612</c:v>
                </c:pt>
                <c:pt idx="8">
                  <c:v>0.7543350693516805</c:v>
                </c:pt>
                <c:pt idx="9">
                  <c:v>0.3120307837089976</c:v>
                </c:pt>
                <c:pt idx="10">
                  <c:v>0.3721740360227249</c:v>
                </c:pt>
                <c:pt idx="11">
                  <c:v>0.3700161142017735</c:v>
                </c:pt>
                <c:pt idx="12">
                  <c:v>0.3669406082162895</c:v>
                </c:pt>
                <c:pt idx="13">
                  <c:v>0.4248457051437284</c:v>
                </c:pt>
                <c:pt idx="14">
                  <c:v>0.3623096515668081</c:v>
                </c:pt>
                <c:pt idx="15">
                  <c:v>0.36127776720705795</c:v>
                </c:pt>
              </c:numCache>
            </c:numRef>
          </c:yVal>
          <c:smooth val="0"/>
        </c:ser>
        <c:axId val="26499629"/>
        <c:axId val="37170070"/>
      </c:scatterChart>
      <c:val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 val="autoZero"/>
        <c:crossBetween val="midCat"/>
        <c:dispUnits/>
        <c:majorUnit val="1"/>
      </c:val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499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NEBRASKA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NE_Data2!$K$47:$K$63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105</c:v>
                </c:pt>
                <c:pt idx="8">
                  <c:v>150</c:v>
                </c:pt>
                <c:pt idx="9">
                  <c:v>132</c:v>
                </c:pt>
                <c:pt idx="10">
                  <c:v>136</c:v>
                </c:pt>
                <c:pt idx="11">
                  <c:v>143</c:v>
                </c:pt>
                <c:pt idx="12">
                  <c:v>134</c:v>
                </c:pt>
                <c:pt idx="13">
                  <c:v>171</c:v>
                </c:pt>
                <c:pt idx="14">
                  <c:v>160</c:v>
                </c:pt>
                <c:pt idx="15">
                  <c:v>161</c:v>
                </c:pt>
                <c:pt idx="16">
                  <c:v>134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NE_Data2!$L$47:$L$63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143</c:v>
                </c:pt>
                <c:pt idx="9">
                  <c:v>140</c:v>
                </c:pt>
                <c:pt idx="10">
                  <c:v>150</c:v>
                </c:pt>
                <c:pt idx="11">
                  <c:v>176</c:v>
                </c:pt>
                <c:pt idx="12">
                  <c:v>167</c:v>
                </c:pt>
                <c:pt idx="13">
                  <c:v>134</c:v>
                </c:pt>
                <c:pt idx="14">
                  <c:v>121</c:v>
                </c:pt>
                <c:pt idx="15">
                  <c:v>124</c:v>
                </c:pt>
                <c:pt idx="16">
                  <c:v>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NE_Data2!$M$47:$M$63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26</c:v>
                </c:pt>
                <c:pt idx="9">
                  <c:v>24</c:v>
                </c:pt>
                <c:pt idx="10">
                  <c:v>24</c:v>
                </c:pt>
                <c:pt idx="11">
                  <c:v>23</c:v>
                </c:pt>
                <c:pt idx="12">
                  <c:v>31</c:v>
                </c:pt>
                <c:pt idx="13">
                  <c:v>33</c:v>
                </c:pt>
                <c:pt idx="14">
                  <c:v>32</c:v>
                </c:pt>
                <c:pt idx="15">
                  <c:v>29</c:v>
                </c:pt>
                <c:pt idx="16">
                  <c:v>40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NE_Data2!$N$47:$N$63</c:f>
              <c:numCach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214</c:v>
                </c:pt>
                <c:pt idx="8">
                  <c:v>319</c:v>
                </c:pt>
                <c:pt idx="9">
                  <c:v>296</c:v>
                </c:pt>
                <c:pt idx="10">
                  <c:v>310</c:v>
                </c:pt>
                <c:pt idx="11">
                  <c:v>342</c:v>
                </c:pt>
                <c:pt idx="12">
                  <c:v>332</c:v>
                </c:pt>
                <c:pt idx="13">
                  <c:v>338</c:v>
                </c:pt>
                <c:pt idx="14">
                  <c:v>313</c:v>
                </c:pt>
                <c:pt idx="15">
                  <c:v>314</c:v>
                </c:pt>
                <c:pt idx="16">
                  <c:v>263</c:v>
                </c:pt>
              </c:numCache>
            </c:numRef>
          </c:yVal>
          <c:smooth val="0"/>
        </c:ser>
        <c:axId val="66095175"/>
        <c:axId val="57985664"/>
      </c:scatterChart>
      <c:val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crossBetween val="midCat"/>
        <c:dispUnits/>
        <c:majorUnit val="1"/>
      </c:valAx>
      <c:valAx>
        <c:axId val="57985664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crossBetween val="midCat"/>
        <c:dispUnits/>
        <c:majorUnit val="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NE_Data2!$B$47:$B$63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105</c:v>
                </c:pt>
                <c:pt idx="8">
                  <c:v>150</c:v>
                </c:pt>
                <c:pt idx="9">
                  <c:v>132</c:v>
                </c:pt>
                <c:pt idx="10">
                  <c:v>136</c:v>
                </c:pt>
                <c:pt idx="11">
                  <c:v>143</c:v>
                </c:pt>
                <c:pt idx="12">
                  <c:v>134</c:v>
                </c:pt>
                <c:pt idx="13">
                  <c:v>171</c:v>
                </c:pt>
                <c:pt idx="14">
                  <c:v>160</c:v>
                </c:pt>
                <c:pt idx="15">
                  <c:v>161</c:v>
                </c:pt>
                <c:pt idx="16">
                  <c:v>134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NE_Data2!$C$47:$C$63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143</c:v>
                </c:pt>
                <c:pt idx="9">
                  <c:v>140</c:v>
                </c:pt>
                <c:pt idx="10">
                  <c:v>150</c:v>
                </c:pt>
                <c:pt idx="11">
                  <c:v>176</c:v>
                </c:pt>
                <c:pt idx="12">
                  <c:v>167</c:v>
                </c:pt>
                <c:pt idx="13">
                  <c:v>134</c:v>
                </c:pt>
                <c:pt idx="14">
                  <c:v>121</c:v>
                </c:pt>
                <c:pt idx="15">
                  <c:v>124</c:v>
                </c:pt>
                <c:pt idx="16">
                  <c:v>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NE_Data2!$D$47:$D$63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14</c:v>
                </c:pt>
                <c:pt idx="11">
                  <c:v>11</c:v>
                </c:pt>
                <c:pt idx="12">
                  <c:v>13</c:v>
                </c:pt>
                <c:pt idx="13">
                  <c:v>14</c:v>
                </c:pt>
                <c:pt idx="14">
                  <c:v>22</c:v>
                </c:pt>
                <c:pt idx="15">
                  <c:v>13</c:v>
                </c:pt>
                <c:pt idx="16">
                  <c:v>17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14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17</c:v>
                </c:pt>
                <c:pt idx="13">
                  <c:v>17</c:v>
                </c:pt>
                <c:pt idx="14">
                  <c:v>10</c:v>
                </c:pt>
                <c:pt idx="15">
                  <c:v>14</c:v>
                </c:pt>
                <c:pt idx="16">
                  <c:v>22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NE_Data2!$G$46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NE_Data2!$H$46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NE_Data2!$H$47:$H$63</c:f>
              <c:numCach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214</c:v>
                </c:pt>
                <c:pt idx="8">
                  <c:v>319</c:v>
                </c:pt>
                <c:pt idx="9">
                  <c:v>296</c:v>
                </c:pt>
                <c:pt idx="10">
                  <c:v>310</c:v>
                </c:pt>
                <c:pt idx="11">
                  <c:v>342</c:v>
                </c:pt>
                <c:pt idx="12">
                  <c:v>332</c:v>
                </c:pt>
                <c:pt idx="13">
                  <c:v>338</c:v>
                </c:pt>
                <c:pt idx="14">
                  <c:v>313</c:v>
                </c:pt>
                <c:pt idx="15">
                  <c:v>314</c:v>
                </c:pt>
                <c:pt idx="16">
                  <c:v>263</c:v>
                </c:pt>
              </c:numCache>
            </c:numRef>
          </c:yVal>
          <c:smooth val="0"/>
        </c:ser>
        <c:axId val="52108929"/>
        <c:axId val="66327178"/>
      </c:scatterChart>
      <c:val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 val="autoZero"/>
        <c:crossBetween val="midCat"/>
        <c:dispUnits/>
        <c:majorUnit val="1"/>
      </c:valAx>
      <c:valAx>
        <c:axId val="6632717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NEBRASKA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NE_Data2!$AK$47:$AK$63</c:f>
              <c:numCache>
                <c:ptCount val="17"/>
                <c:pt idx="0">
                  <c:v>0.06736873874942063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7.17947736139848</c:v>
                </c:pt>
                <c:pt idx="8">
                  <c:v>10.215471535950627</c:v>
                </c:pt>
                <c:pt idx="9">
                  <c:v>8.955527663760643</c:v>
                </c:pt>
                <c:pt idx="10">
                  <c:v>9.20635157025834</c:v>
                </c:pt>
                <c:pt idx="11">
                  <c:v>9.660060446308304</c:v>
                </c:pt>
                <c:pt idx="12">
                  <c:v>9.017660482391</c:v>
                </c:pt>
                <c:pt idx="13">
                  <c:v>11.469459043970284</c:v>
                </c:pt>
                <c:pt idx="14">
                  <c:v>10.718695213231694</c:v>
                </c:pt>
                <c:pt idx="15">
                  <c:v>10.792526745020858</c:v>
                </c:pt>
                <c:pt idx="16">
                  <c:v>8.992087633933455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NE_Data2!$AL$47:$AL$63</c:f>
              <c:numCache>
                <c:ptCount val="17"/>
                <c:pt idx="0">
                  <c:v>1.980041184856645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166.58775667666194</c:v>
                </c:pt>
                <c:pt idx="8">
                  <c:v>248.44073038100038</c:v>
                </c:pt>
                <c:pt idx="9">
                  <c:v>240.44241404183697</c:v>
                </c:pt>
                <c:pt idx="10">
                  <c:v>256.35767022149304</c:v>
                </c:pt>
                <c:pt idx="11">
                  <c:v>295.06437768240346</c:v>
                </c:pt>
                <c:pt idx="12">
                  <c:v>276.0649992561123</c:v>
                </c:pt>
                <c:pt idx="13">
                  <c:v>217.83659004454273</c:v>
                </c:pt>
                <c:pt idx="14">
                  <c:v>192.68129558266187</c:v>
                </c:pt>
                <c:pt idx="15">
                  <c:v>194.870505406085</c:v>
                </c:pt>
                <c:pt idx="16">
                  <c:v>138.25027960730705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NE_Data2!$AR$47:$AR$63</c:f>
              <c:numCache>
                <c:ptCount val="17"/>
                <c:pt idx="0">
                  <c:v>2.023062917256727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22.900139036558436</c:v>
                </c:pt>
                <c:pt idx="8">
                  <c:v>40.070894659782695</c:v>
                </c:pt>
                <c:pt idx="9">
                  <c:v>34.17343015805211</c:v>
                </c:pt>
                <c:pt idx="10">
                  <c:v>31.4152573433164</c:v>
                </c:pt>
                <c:pt idx="11">
                  <c:v>28.192839018889202</c:v>
                </c:pt>
                <c:pt idx="12">
                  <c:v>34.95872614912716</c:v>
                </c:pt>
                <c:pt idx="13">
                  <c:v>34.65403719533325</c:v>
                </c:pt>
                <c:pt idx="14">
                  <c:v>31.832877393683166</c:v>
                </c:pt>
                <c:pt idx="15">
                  <c:v>27.522848709747834</c:v>
                </c:pt>
                <c:pt idx="16">
                  <c:v>35.88956779987977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NE_Data2!$AQ$47:$AQ$63</c:f>
              <c:numCache>
                <c:ptCount val="17"/>
                <c:pt idx="0">
                  <c:v>0.18935783707904175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13.53861415202725</c:v>
                </c:pt>
                <c:pt idx="8">
                  <c:v>20.05274059359884</c:v>
                </c:pt>
                <c:pt idx="9">
                  <c:v>18.472222395572658</c:v>
                </c:pt>
                <c:pt idx="10">
                  <c:v>19.228991861174123</c:v>
                </c:pt>
                <c:pt idx="11">
                  <c:v>21.09091850950109</c:v>
                </c:pt>
                <c:pt idx="12">
                  <c:v>20.304046987968018</c:v>
                </c:pt>
                <c:pt idx="13">
                  <c:v>20.513978334082882</c:v>
                </c:pt>
                <c:pt idx="14">
                  <c:v>18.900486823401824</c:v>
                </c:pt>
                <c:pt idx="15">
                  <c:v>18.906869817169362</c:v>
                </c:pt>
                <c:pt idx="16">
                  <c:v>15.786049214058828</c:v>
                </c:pt>
              </c:numCache>
            </c:numRef>
          </c:yVal>
          <c:smooth val="0"/>
        </c:ser>
        <c:axId val="60073691"/>
        <c:axId val="3792308"/>
      </c:scatterChart>
      <c:val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crossBetween val="midCat"/>
        <c:dispUnits/>
        <c:majorUnit val="1"/>
      </c:valAx>
      <c:valAx>
        <c:axId val="379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NEBRASKA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NE_Data2!$AK$47:$AK$63</c:f>
              <c:numCache>
                <c:ptCount val="17"/>
                <c:pt idx="0">
                  <c:v>0.06736873874942063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7.17947736139848</c:v>
                </c:pt>
                <c:pt idx="8">
                  <c:v>10.215471535950627</c:v>
                </c:pt>
                <c:pt idx="9">
                  <c:v>8.955527663760643</c:v>
                </c:pt>
                <c:pt idx="10">
                  <c:v>9.20635157025834</c:v>
                </c:pt>
                <c:pt idx="11">
                  <c:v>9.660060446308304</c:v>
                </c:pt>
                <c:pt idx="12">
                  <c:v>9.017660482391</c:v>
                </c:pt>
                <c:pt idx="13">
                  <c:v>11.469459043970284</c:v>
                </c:pt>
                <c:pt idx="14">
                  <c:v>10.718695213231694</c:v>
                </c:pt>
                <c:pt idx="15">
                  <c:v>10.792526745020858</c:v>
                </c:pt>
                <c:pt idx="16">
                  <c:v>8.992087633933455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NE_Data2!$AL$47:$AL$63</c:f>
              <c:numCache>
                <c:ptCount val="17"/>
                <c:pt idx="0">
                  <c:v>1.980041184856645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166.58775667666194</c:v>
                </c:pt>
                <c:pt idx="8">
                  <c:v>248.44073038100038</c:v>
                </c:pt>
                <c:pt idx="9">
                  <c:v>240.44241404183697</c:v>
                </c:pt>
                <c:pt idx="10">
                  <c:v>256.35767022149304</c:v>
                </c:pt>
                <c:pt idx="11">
                  <c:v>295.06437768240346</c:v>
                </c:pt>
                <c:pt idx="12">
                  <c:v>276.0649992561123</c:v>
                </c:pt>
                <c:pt idx="13">
                  <c:v>217.83659004454273</c:v>
                </c:pt>
                <c:pt idx="14">
                  <c:v>192.68129558266187</c:v>
                </c:pt>
                <c:pt idx="15">
                  <c:v>194.870505406085</c:v>
                </c:pt>
                <c:pt idx="16">
                  <c:v>138.25027960730705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NE_Data2!$AM$47:$AM$63</c:f>
              <c:numCache>
                <c:ptCount val="17"/>
                <c:pt idx="0">
                  <c:v>10.775862068965518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76.62182870764515</c:v>
                </c:pt>
                <c:pt idx="8">
                  <c:v>102.30179028132991</c:v>
                </c:pt>
                <c:pt idx="9">
                  <c:v>124.41937624419377</c:v>
                </c:pt>
                <c:pt idx="10">
                  <c:v>112.8668171557562</c:v>
                </c:pt>
                <c:pt idx="11">
                  <c:v>87.32237834405018</c:v>
                </c:pt>
                <c:pt idx="12">
                  <c:v>100.33961099104663</c:v>
                </c:pt>
                <c:pt idx="13">
                  <c:v>107.34549915657108</c:v>
                </c:pt>
                <c:pt idx="14">
                  <c:v>166.75509740013644</c:v>
                </c:pt>
                <c:pt idx="15">
                  <c:v>98.19472769846665</c:v>
                </c:pt>
                <c:pt idx="16">
                  <c:v>125.47977561263654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5.679236710586097</c:v>
                </c:pt>
                <c:pt idx="13">
                  <c:v>10.591537361648044</c:v>
                </c:pt>
                <c:pt idx="14">
                  <c:v>0</c:v>
                </c:pt>
                <c:pt idx="15">
                  <c:v>9.9676052828308</c:v>
                </c:pt>
                <c:pt idx="16">
                  <c:v>4.783087004352609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13.440860215053764</c:v>
                </c:pt>
                <c:pt idx="8">
                  <c:v>34.670629024269445</c:v>
                </c:pt>
                <c:pt idx="9">
                  <c:v>20.34174125305126</c:v>
                </c:pt>
                <c:pt idx="10">
                  <c:v>20.52334530528476</c:v>
                </c:pt>
                <c:pt idx="11">
                  <c:v>22.653904966868662</c:v>
                </c:pt>
                <c:pt idx="12">
                  <c:v>29.25385462555066</c:v>
                </c:pt>
                <c:pt idx="13">
                  <c:v>26.8553916147989</c:v>
                </c:pt>
                <c:pt idx="14">
                  <c:v>14.762108619595223</c:v>
                </c:pt>
                <c:pt idx="15">
                  <c:v>19.427445429693464</c:v>
                </c:pt>
                <c:pt idx="16">
                  <c:v>28.572170705732617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NE_Data2!$AQ$24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NE_Data2!$AQ$47:$AQ$63</c:f>
              <c:numCache>
                <c:ptCount val="17"/>
                <c:pt idx="0">
                  <c:v>0.18935783707904175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13.53861415202725</c:v>
                </c:pt>
                <c:pt idx="8">
                  <c:v>20.05274059359884</c:v>
                </c:pt>
                <c:pt idx="9">
                  <c:v>18.472222395572658</c:v>
                </c:pt>
                <c:pt idx="10">
                  <c:v>19.228991861174123</c:v>
                </c:pt>
                <c:pt idx="11">
                  <c:v>21.09091850950109</c:v>
                </c:pt>
                <c:pt idx="12">
                  <c:v>20.304046987968018</c:v>
                </c:pt>
                <c:pt idx="13">
                  <c:v>20.513978334082882</c:v>
                </c:pt>
                <c:pt idx="14">
                  <c:v>18.900486823401824</c:v>
                </c:pt>
                <c:pt idx="15">
                  <c:v>18.906869817169362</c:v>
                </c:pt>
                <c:pt idx="16">
                  <c:v>15.786049214058828</c:v>
                </c:pt>
              </c:numCache>
            </c:numRef>
          </c:yVal>
          <c:smooth val="0"/>
        </c:ser>
        <c:axId val="34130773"/>
        <c:axId val="38741502"/>
      </c:scatterChart>
      <c:val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autoZero"/>
        <c:crossBetween val="midCat"/>
        <c:dispUnits/>
        <c:majorUnit val="1"/>
      </c:valAx>
      <c:valAx>
        <c:axId val="38741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NE_Data3!$L$4:$L$20</c:f>
              <c:numCache>
                <c:ptCount val="17"/>
                <c:pt idx="0">
                  <c:v>5.052655406206547</c:v>
                </c:pt>
                <c:pt idx="1">
                  <c:v>5.65238251287431</c:v>
                </c:pt>
                <c:pt idx="2">
                  <c:v>8.784923449528588</c:v>
                </c:pt>
                <c:pt idx="3">
                  <c:v>7.7674083633184825</c:v>
                </c:pt>
                <c:pt idx="4">
                  <c:v>8.642277610533702</c:v>
                </c:pt>
                <c:pt idx="5">
                  <c:v>10.070327881655151</c:v>
                </c:pt>
                <c:pt idx="6">
                  <c:v>8.83637902997108</c:v>
                </c:pt>
                <c:pt idx="7">
                  <c:v>8.273492959325868</c:v>
                </c:pt>
                <c:pt idx="8">
                  <c:v>8.444789803052519</c:v>
                </c:pt>
                <c:pt idx="9">
                  <c:v>11.805013738593576</c:v>
                </c:pt>
                <c:pt idx="10">
                  <c:v>10.560226801178683</c:v>
                </c:pt>
                <c:pt idx="11">
                  <c:v>11.821752294433239</c:v>
                </c:pt>
                <c:pt idx="12">
                  <c:v>10.632763852371477</c:v>
                </c:pt>
                <c:pt idx="13">
                  <c:v>10.664584725095176</c:v>
                </c:pt>
                <c:pt idx="14">
                  <c:v>9.78080938207392</c:v>
                </c:pt>
                <c:pt idx="15">
                  <c:v>11.19473271067381</c:v>
                </c:pt>
                <c:pt idx="16">
                  <c:v>10.669715923846413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NE_Data3!$M$4:$M$20</c:f>
              <c:numCache>
                <c:ptCount val="17"/>
                <c:pt idx="0">
                  <c:v>57.42119436084271</c:v>
                </c:pt>
                <c:pt idx="1">
                  <c:v>52.48425472358292</c:v>
                </c:pt>
                <c:pt idx="2">
                  <c:v>53.52602703064365</c:v>
                </c:pt>
                <c:pt idx="3">
                  <c:v>52.94106524986292</c:v>
                </c:pt>
                <c:pt idx="4">
                  <c:v>100.91571668846946</c:v>
                </c:pt>
                <c:pt idx="5">
                  <c:v>104.39369242321568</c:v>
                </c:pt>
                <c:pt idx="6">
                  <c:v>94.9820788530466</c:v>
                </c:pt>
                <c:pt idx="7">
                  <c:v>84.17065600505023</c:v>
                </c:pt>
                <c:pt idx="8">
                  <c:v>114.66495248353863</c:v>
                </c:pt>
                <c:pt idx="9">
                  <c:v>133.9607735375949</c:v>
                </c:pt>
                <c:pt idx="10">
                  <c:v>88.87065901011758</c:v>
                </c:pt>
                <c:pt idx="11">
                  <c:v>103.9431330472103</c:v>
                </c:pt>
                <c:pt idx="12">
                  <c:v>87.61344287768833</c:v>
                </c:pt>
                <c:pt idx="13">
                  <c:v>87.78489449556199</c:v>
                </c:pt>
                <c:pt idx="14">
                  <c:v>76.4355552724609</c:v>
                </c:pt>
                <c:pt idx="15">
                  <c:v>61.289917022881575</c:v>
                </c:pt>
                <c:pt idx="16">
                  <c:v>104.0760531875233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NE_Data3!$N$4:$N$20</c:f>
              <c:numCache>
                <c:ptCount val="17"/>
                <c:pt idx="0">
                  <c:v>6.7758093183014605</c:v>
                </c:pt>
                <c:pt idx="1">
                  <c:v>7.219310289208171</c:v>
                </c:pt>
                <c:pt idx="2">
                  <c:v>10.312514889509236</c:v>
                </c:pt>
                <c:pt idx="3">
                  <c:v>9.338664702478034</c:v>
                </c:pt>
                <c:pt idx="4">
                  <c:v>11.909023003601156</c:v>
                </c:pt>
                <c:pt idx="5">
                  <c:v>13.471259661831763</c:v>
                </c:pt>
                <c:pt idx="6">
                  <c:v>12.007859209830082</c:v>
                </c:pt>
                <c:pt idx="7">
                  <c:v>11.121867368112094</c:v>
                </c:pt>
                <c:pt idx="8">
                  <c:v>12.45150466603754</c:v>
                </c:pt>
                <c:pt idx="9">
                  <c:v>16.447196666701476</c:v>
                </c:pt>
                <c:pt idx="10">
                  <c:v>13.543844615638063</c:v>
                </c:pt>
                <c:pt idx="11">
                  <c:v>15.389910193055707</c:v>
                </c:pt>
                <c:pt idx="12">
                  <c:v>13.644011572191047</c:v>
                </c:pt>
                <c:pt idx="13">
                  <c:v>13.720425397602469</c:v>
                </c:pt>
                <c:pt idx="14">
                  <c:v>12.47173769235566</c:v>
                </c:pt>
                <c:pt idx="15">
                  <c:v>13.24413898630903</c:v>
                </c:pt>
                <c:pt idx="16">
                  <c:v>14.53773539391795</c:v>
                </c:pt>
              </c:numCache>
            </c:numRef>
          </c:yVal>
          <c:smooth val="1"/>
        </c:ser>
        <c:axId val="2595269"/>
        <c:axId val="23357422"/>
      </c:scatterChart>
      <c:val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At val="0"/>
        <c:crossBetween val="midCat"/>
        <c:dispUnits/>
        <c:majorUnit val="1"/>
      </c:valAx>
      <c:valAx>
        <c:axId val="2335742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9526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NE_Data2!$Q$4:$Q$20</c:f>
              <c:numCache>
                <c:ptCount val="17"/>
                <c:pt idx="0">
                  <c:v>66.28242074927954</c:v>
                </c:pt>
                <c:pt idx="1">
                  <c:v>63.93210749646393</c:v>
                </c:pt>
                <c:pt idx="2">
                  <c:v>71.19155354449472</c:v>
                </c:pt>
                <c:pt idx="3">
                  <c:v>71.69811320754717</c:v>
                </c:pt>
                <c:pt idx="4">
                  <c:v>68.37806301050176</c:v>
                </c:pt>
                <c:pt idx="5">
                  <c:v>67.17827626918536</c:v>
                </c:pt>
                <c:pt idx="6">
                  <c:v>57.10200190657769</c:v>
                </c:pt>
                <c:pt idx="7">
                  <c:v>58.12395309882747</c:v>
                </c:pt>
                <c:pt idx="8">
                  <c:v>55.57206537890045</c:v>
                </c:pt>
                <c:pt idx="9">
                  <c:v>54.10082768999247</c:v>
                </c:pt>
                <c:pt idx="10">
                  <c:v>54.55850681981336</c:v>
                </c:pt>
                <c:pt idx="11">
                  <c:v>51.38339920948617</c:v>
                </c:pt>
                <c:pt idx="12">
                  <c:v>52.40811153358682</c:v>
                </c:pt>
                <c:pt idx="13">
                  <c:v>55.973715651135</c:v>
                </c:pt>
                <c:pt idx="14">
                  <c:v>55.39432176656152</c:v>
                </c:pt>
                <c:pt idx="15">
                  <c:v>58.21325648414985</c:v>
                </c:pt>
                <c:pt idx="16">
                  <c:v>56.80359435173299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NE_Data2!$R$4:$R$20</c:f>
              <c:numCache>
                <c:ptCount val="17"/>
                <c:pt idx="0">
                  <c:v>25.79250720461095</c:v>
                </c:pt>
                <c:pt idx="1">
                  <c:v>24.752475247524753</c:v>
                </c:pt>
                <c:pt idx="2">
                  <c:v>22.171945701357465</c:v>
                </c:pt>
                <c:pt idx="3">
                  <c:v>21.96765498652291</c:v>
                </c:pt>
                <c:pt idx="4">
                  <c:v>24.504084014002334</c:v>
                </c:pt>
                <c:pt idx="5">
                  <c:v>25.02951593860685</c:v>
                </c:pt>
                <c:pt idx="6">
                  <c:v>33.74642516682555</c:v>
                </c:pt>
                <c:pt idx="7">
                  <c:v>33.0820770519263</c:v>
                </c:pt>
                <c:pt idx="8">
                  <c:v>33.952451708766716</c:v>
                </c:pt>
                <c:pt idx="9">
                  <c:v>36.19262603461249</c:v>
                </c:pt>
                <c:pt idx="10">
                  <c:v>34.31442928930366</c:v>
                </c:pt>
                <c:pt idx="11">
                  <c:v>35.63899868247694</c:v>
                </c:pt>
                <c:pt idx="12">
                  <c:v>34.030418250950575</c:v>
                </c:pt>
                <c:pt idx="13">
                  <c:v>30.46594982078853</c:v>
                </c:pt>
                <c:pt idx="14">
                  <c:v>29.21135646687697</c:v>
                </c:pt>
                <c:pt idx="15">
                  <c:v>24.322766570605186</c:v>
                </c:pt>
                <c:pt idx="16">
                  <c:v>25.609756097560975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NE_Data2!$S$3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NE_Data2!$S$4:$S$20</c:f>
              <c:numCache>
                <c:ptCount val="17"/>
                <c:pt idx="0">
                  <c:v>4.034582132564841</c:v>
                </c:pt>
                <c:pt idx="1">
                  <c:v>6.9306930693069315</c:v>
                </c:pt>
                <c:pt idx="2">
                  <c:v>3.770739064856712</c:v>
                </c:pt>
                <c:pt idx="3">
                  <c:v>3.234501347708895</c:v>
                </c:pt>
                <c:pt idx="4">
                  <c:v>4.084014002333722</c:v>
                </c:pt>
                <c:pt idx="5">
                  <c:v>3.541912632821724</c:v>
                </c:pt>
                <c:pt idx="6">
                  <c:v>3.9084842707340326</c:v>
                </c:pt>
                <c:pt idx="7">
                  <c:v>4.0201005025125625</c:v>
                </c:pt>
                <c:pt idx="8">
                  <c:v>4.086181277860327</c:v>
                </c:pt>
                <c:pt idx="9">
                  <c:v>3.4612490594431904</c:v>
                </c:pt>
                <c:pt idx="10">
                  <c:v>3.5175879396984926</c:v>
                </c:pt>
                <c:pt idx="11">
                  <c:v>4.150197628458498</c:v>
                </c:pt>
                <c:pt idx="12">
                  <c:v>4.055766793409378</c:v>
                </c:pt>
                <c:pt idx="13">
                  <c:v>3.882915173237754</c:v>
                </c:pt>
                <c:pt idx="14">
                  <c:v>4.542586750788644</c:v>
                </c:pt>
                <c:pt idx="15">
                  <c:v>4.6685878962536025</c:v>
                </c:pt>
                <c:pt idx="16">
                  <c:v>5.006418485237484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NE_Data2!$T$3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0.14357501794687724</c:v>
                </c:pt>
                <c:pt idx="11">
                  <c:v>0</c:v>
                </c:pt>
                <c:pt idx="12">
                  <c:v>0.3168567807351077</c:v>
                </c:pt>
                <c:pt idx="13">
                  <c:v>0.7765830346475507</c:v>
                </c:pt>
                <c:pt idx="14">
                  <c:v>0.5678233438485805</c:v>
                </c:pt>
                <c:pt idx="15">
                  <c:v>0.6340057636887608</c:v>
                </c:pt>
                <c:pt idx="16">
                  <c:v>0.5776636713735559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NE_Data2!$U$3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NE_Data2!$U$4:$U$20</c:f>
              <c:numCache>
                <c:ptCount val="17"/>
                <c:pt idx="0">
                  <c:v>3.890489913544669</c:v>
                </c:pt>
                <c:pt idx="1">
                  <c:v>4.384724186704385</c:v>
                </c:pt>
                <c:pt idx="2">
                  <c:v>2.865761689291101</c:v>
                </c:pt>
                <c:pt idx="3">
                  <c:v>3.0997304582210243</c:v>
                </c:pt>
                <c:pt idx="4">
                  <c:v>3.0338389731621938</c:v>
                </c:pt>
                <c:pt idx="5">
                  <c:v>4.250295159386068</c:v>
                </c:pt>
                <c:pt idx="6">
                  <c:v>5.243088655862726</c:v>
                </c:pt>
                <c:pt idx="7">
                  <c:v>4.773869346733668</c:v>
                </c:pt>
                <c:pt idx="8">
                  <c:v>6.389301634472511</c:v>
                </c:pt>
                <c:pt idx="9">
                  <c:v>6.245297215951844</c:v>
                </c:pt>
                <c:pt idx="10">
                  <c:v>7.4659009332376165</c:v>
                </c:pt>
                <c:pt idx="11">
                  <c:v>8.827404479578393</c:v>
                </c:pt>
                <c:pt idx="12">
                  <c:v>9.188846641318124</c:v>
                </c:pt>
                <c:pt idx="13">
                  <c:v>8.900836320191159</c:v>
                </c:pt>
                <c:pt idx="14">
                  <c:v>10.28391167192429</c:v>
                </c:pt>
                <c:pt idx="15">
                  <c:v>12.161383285302593</c:v>
                </c:pt>
                <c:pt idx="16">
                  <c:v>12.002567394094994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NE_Data2!$V$3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3129199"/>
        <c:axId val="51053928"/>
      </c:scatterChart>
      <c:val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crossBetween val="midCat"/>
        <c:dispUnits/>
        <c:majorUnit val="1"/>
      </c:valAx>
      <c:valAx>
        <c:axId val="510539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NEBRASKA</a:t>
            </a:r>
          </a:p>
        </c:rich>
      </c:tx>
      <c:layout>
        <c:manualLayout>
          <c:xMode val="factor"/>
          <c:yMode val="factor"/>
          <c:x val="-0.00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NE_Data2!$R$4:$R$20</c:f>
              <c:numCache>
                <c:ptCount val="17"/>
                <c:pt idx="0">
                  <c:v>25.79250720461095</c:v>
                </c:pt>
                <c:pt idx="1">
                  <c:v>24.752475247524753</c:v>
                </c:pt>
                <c:pt idx="2">
                  <c:v>22.171945701357465</c:v>
                </c:pt>
                <c:pt idx="3">
                  <c:v>21.96765498652291</c:v>
                </c:pt>
                <c:pt idx="4">
                  <c:v>24.504084014002334</c:v>
                </c:pt>
                <c:pt idx="5">
                  <c:v>25.02951593860685</c:v>
                </c:pt>
                <c:pt idx="6">
                  <c:v>33.74642516682555</c:v>
                </c:pt>
                <c:pt idx="7">
                  <c:v>33.0820770519263</c:v>
                </c:pt>
                <c:pt idx="8">
                  <c:v>33.952451708766716</c:v>
                </c:pt>
                <c:pt idx="9">
                  <c:v>36.19262603461249</c:v>
                </c:pt>
                <c:pt idx="10">
                  <c:v>34.31442928930366</c:v>
                </c:pt>
                <c:pt idx="11">
                  <c:v>35.63899868247694</c:v>
                </c:pt>
                <c:pt idx="12">
                  <c:v>34.030418250950575</c:v>
                </c:pt>
                <c:pt idx="13">
                  <c:v>30.46594982078853</c:v>
                </c:pt>
                <c:pt idx="14">
                  <c:v>29.21135646687697</c:v>
                </c:pt>
                <c:pt idx="15">
                  <c:v>24.322766570605186</c:v>
                </c:pt>
                <c:pt idx="16">
                  <c:v>25.609756097560975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NE_Data2!$S$3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NE_Data2!$S$4:$S$20</c:f>
              <c:numCache>
                <c:ptCount val="17"/>
                <c:pt idx="0">
                  <c:v>4.034582132564841</c:v>
                </c:pt>
                <c:pt idx="1">
                  <c:v>6.9306930693069315</c:v>
                </c:pt>
                <c:pt idx="2">
                  <c:v>3.770739064856712</c:v>
                </c:pt>
                <c:pt idx="3">
                  <c:v>3.234501347708895</c:v>
                </c:pt>
                <c:pt idx="4">
                  <c:v>4.084014002333722</c:v>
                </c:pt>
                <c:pt idx="5">
                  <c:v>3.541912632821724</c:v>
                </c:pt>
                <c:pt idx="6">
                  <c:v>3.9084842707340326</c:v>
                </c:pt>
                <c:pt idx="7">
                  <c:v>4.0201005025125625</c:v>
                </c:pt>
                <c:pt idx="8">
                  <c:v>4.086181277860327</c:v>
                </c:pt>
                <c:pt idx="9">
                  <c:v>3.4612490594431904</c:v>
                </c:pt>
                <c:pt idx="10">
                  <c:v>3.5175879396984926</c:v>
                </c:pt>
                <c:pt idx="11">
                  <c:v>4.150197628458498</c:v>
                </c:pt>
                <c:pt idx="12">
                  <c:v>4.055766793409378</c:v>
                </c:pt>
                <c:pt idx="13">
                  <c:v>3.882915173237754</c:v>
                </c:pt>
                <c:pt idx="14">
                  <c:v>4.542586750788644</c:v>
                </c:pt>
                <c:pt idx="15">
                  <c:v>4.6685878962536025</c:v>
                </c:pt>
                <c:pt idx="16">
                  <c:v>5.006418485237484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NE_Data2!$T$3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0.14357501794687724</c:v>
                </c:pt>
                <c:pt idx="11">
                  <c:v>0</c:v>
                </c:pt>
                <c:pt idx="12">
                  <c:v>0.3168567807351077</c:v>
                </c:pt>
                <c:pt idx="13">
                  <c:v>0.7765830346475507</c:v>
                </c:pt>
                <c:pt idx="14">
                  <c:v>0.5678233438485805</c:v>
                </c:pt>
                <c:pt idx="15">
                  <c:v>0.6340057636887608</c:v>
                </c:pt>
                <c:pt idx="16">
                  <c:v>0.5776636713735559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NE_Data2!$U$4:$U$20</c:f>
              <c:numCache>
                <c:ptCount val="17"/>
                <c:pt idx="0">
                  <c:v>3.890489913544669</c:v>
                </c:pt>
                <c:pt idx="1">
                  <c:v>4.384724186704385</c:v>
                </c:pt>
                <c:pt idx="2">
                  <c:v>2.865761689291101</c:v>
                </c:pt>
                <c:pt idx="3">
                  <c:v>3.0997304582210243</c:v>
                </c:pt>
                <c:pt idx="4">
                  <c:v>3.0338389731621938</c:v>
                </c:pt>
                <c:pt idx="5">
                  <c:v>4.250295159386068</c:v>
                </c:pt>
                <c:pt idx="6">
                  <c:v>5.243088655862726</c:v>
                </c:pt>
                <c:pt idx="7">
                  <c:v>4.773869346733668</c:v>
                </c:pt>
                <c:pt idx="8">
                  <c:v>6.389301634472511</c:v>
                </c:pt>
                <c:pt idx="9">
                  <c:v>6.245297215951844</c:v>
                </c:pt>
                <c:pt idx="10">
                  <c:v>7.4659009332376165</c:v>
                </c:pt>
                <c:pt idx="11">
                  <c:v>8.827404479578393</c:v>
                </c:pt>
                <c:pt idx="12">
                  <c:v>9.188846641318124</c:v>
                </c:pt>
                <c:pt idx="13">
                  <c:v>8.900836320191159</c:v>
                </c:pt>
                <c:pt idx="14">
                  <c:v>10.28391167192429</c:v>
                </c:pt>
                <c:pt idx="15">
                  <c:v>12.161383285302593</c:v>
                </c:pt>
                <c:pt idx="16">
                  <c:v>12.002567394094994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6832169"/>
        <c:axId val="41727474"/>
      </c:scatterChart>
      <c:val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crossBetween val="midCat"/>
        <c:dispUnits/>
        <c:majorUnit val="1"/>
      </c:valAx>
      <c:valAx>
        <c:axId val="41727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NE_Data2!$D$4:$D$20</c:f>
              <c:numCache>
                <c:ptCount val="17"/>
                <c:pt idx="0">
                  <c:v>28</c:v>
                </c:pt>
                <c:pt idx="1">
                  <c:v>49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30</c:v>
                </c:pt>
                <c:pt idx="6">
                  <c:v>41</c:v>
                </c:pt>
                <c:pt idx="7">
                  <c:v>48</c:v>
                </c:pt>
                <c:pt idx="8">
                  <c:v>55</c:v>
                </c:pt>
                <c:pt idx="9">
                  <c:v>46</c:v>
                </c:pt>
                <c:pt idx="10">
                  <c:v>49</c:v>
                </c:pt>
                <c:pt idx="11">
                  <c:v>63</c:v>
                </c:pt>
                <c:pt idx="12">
                  <c:v>64</c:v>
                </c:pt>
                <c:pt idx="13">
                  <c:v>65</c:v>
                </c:pt>
                <c:pt idx="14">
                  <c:v>72</c:v>
                </c:pt>
                <c:pt idx="15">
                  <c:v>81</c:v>
                </c:pt>
                <c:pt idx="16">
                  <c:v>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13</c:v>
                </c:pt>
                <c:pt idx="14">
                  <c:v>9</c:v>
                </c:pt>
                <c:pt idx="15">
                  <c:v>11</c:v>
                </c:pt>
                <c:pt idx="16">
                  <c:v>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NE_Data2!$F$3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NE_Data2!$F$4:$F$20</c:f>
              <c:numCache>
                <c:ptCount val="17"/>
                <c:pt idx="0">
                  <c:v>27</c:v>
                </c:pt>
                <c:pt idx="1">
                  <c:v>31</c:v>
                </c:pt>
                <c:pt idx="2">
                  <c:v>19</c:v>
                </c:pt>
                <c:pt idx="3">
                  <c:v>23</c:v>
                </c:pt>
                <c:pt idx="4">
                  <c:v>26</c:v>
                </c:pt>
                <c:pt idx="5">
                  <c:v>36</c:v>
                </c:pt>
                <c:pt idx="6">
                  <c:v>55</c:v>
                </c:pt>
                <c:pt idx="7">
                  <c:v>57</c:v>
                </c:pt>
                <c:pt idx="8">
                  <c:v>86</c:v>
                </c:pt>
                <c:pt idx="9">
                  <c:v>83</c:v>
                </c:pt>
                <c:pt idx="10">
                  <c:v>104</c:v>
                </c:pt>
                <c:pt idx="11">
                  <c:v>134</c:v>
                </c:pt>
                <c:pt idx="12">
                  <c:v>145</c:v>
                </c:pt>
                <c:pt idx="13">
                  <c:v>149</c:v>
                </c:pt>
                <c:pt idx="14">
                  <c:v>163</c:v>
                </c:pt>
                <c:pt idx="15">
                  <c:v>211</c:v>
                </c:pt>
                <c:pt idx="16">
                  <c:v>187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NE_Data2!$G$3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NE_Data2!$G$4:$G$20</c:f>
              <c:numCache>
                <c:ptCount val="17"/>
              </c:numCache>
            </c:numRef>
          </c:yVal>
          <c:smooth val="0"/>
        </c:ser>
        <c:axId val="40002947"/>
        <c:axId val="24482204"/>
      </c:scatterChart>
      <c:val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crossBetween val="midCat"/>
        <c:dispUnits/>
        <c:majorUnit val="1"/>
      </c:valAx>
      <c:valAx>
        <c:axId val="2448220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NE_Data2!$AM$4:$AM$20</c:f>
              <c:numCache>
                <c:ptCount val="17"/>
                <c:pt idx="0">
                  <c:v>301.7241379310345</c:v>
                </c:pt>
                <c:pt idx="1">
                  <c:v>512.391508940709</c:v>
                </c:pt>
                <c:pt idx="2">
                  <c:v>253.08766956873862</c:v>
                </c:pt>
                <c:pt idx="3">
                  <c:v>236.3833349748843</c:v>
                </c:pt>
                <c:pt idx="4">
                  <c:v>335.31327840582486</c:v>
                </c:pt>
                <c:pt idx="5">
                  <c:v>275.3809436387002</c:v>
                </c:pt>
                <c:pt idx="6">
                  <c:v>359.87009567278153</c:v>
                </c:pt>
                <c:pt idx="7">
                  <c:v>408.6497531074408</c:v>
                </c:pt>
                <c:pt idx="8">
                  <c:v>468.88320545609554</c:v>
                </c:pt>
                <c:pt idx="9">
                  <c:v>381.5527538155276</c:v>
                </c:pt>
                <c:pt idx="10">
                  <c:v>395.03386004514675</c:v>
                </c:pt>
                <c:pt idx="11">
                  <c:v>500.11907597046917</c:v>
                </c:pt>
                <c:pt idx="12">
                  <c:v>493.9796233405372</c:v>
                </c:pt>
                <c:pt idx="13">
                  <c:v>498.38981751265146</c:v>
                </c:pt>
                <c:pt idx="14">
                  <c:v>545.7439551277192</c:v>
                </c:pt>
                <c:pt idx="15">
                  <c:v>611.8286879673691</c:v>
                </c:pt>
                <c:pt idx="16">
                  <c:v>575.7307351638618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13.100150651732493</c:v>
                </c:pt>
                <c:pt idx="11">
                  <c:v>0</c:v>
                </c:pt>
                <c:pt idx="12">
                  <c:v>28.396183552930488</c:v>
                </c:pt>
                <c:pt idx="13">
                  <c:v>68.84499285071227</c:v>
                </c:pt>
                <c:pt idx="14">
                  <c:v>45.93946199785616</c:v>
                </c:pt>
                <c:pt idx="15">
                  <c:v>54.8218290555694</c:v>
                </c:pt>
                <c:pt idx="16">
                  <c:v>43.04778303917348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NE_Data2!$AO$3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NE_Data2!$AO$4:$AO$20</c:f>
              <c:numCache>
                <c:ptCount val="17"/>
                <c:pt idx="0">
                  <c:v>87.41824774978956</c:v>
                </c:pt>
                <c:pt idx="1">
                  <c:v>97.31901801971495</c:v>
                </c:pt>
                <c:pt idx="2">
                  <c:v>58.30724851163076</c:v>
                </c:pt>
                <c:pt idx="3">
                  <c:v>69.30424563835237</c:v>
                </c:pt>
                <c:pt idx="4">
                  <c:v>76.6690257136117</c:v>
                </c:pt>
                <c:pt idx="5">
                  <c:v>102.78372591006423</c:v>
                </c:pt>
                <c:pt idx="6">
                  <c:v>152.34613040828762</c:v>
                </c:pt>
                <c:pt idx="7">
                  <c:v>153.2258064516129</c:v>
                </c:pt>
                <c:pt idx="8">
                  <c:v>212.9767211490837</c:v>
                </c:pt>
                <c:pt idx="9">
                  <c:v>187.59605822258385</c:v>
                </c:pt>
                <c:pt idx="10">
                  <c:v>213.44279117496149</c:v>
                </c:pt>
                <c:pt idx="11">
                  <c:v>252.96860546336674</c:v>
                </c:pt>
                <c:pt idx="12">
                  <c:v>249.5181718061674</c:v>
                </c:pt>
                <c:pt idx="13">
                  <c:v>235.37960885911977</c:v>
                </c:pt>
                <c:pt idx="14">
                  <c:v>240.62237049940214</c:v>
                </c:pt>
                <c:pt idx="15">
                  <c:v>292.7993561189515</c:v>
                </c:pt>
                <c:pt idx="16">
                  <c:v>242.86345099872722</c:v>
                </c:pt>
              </c:numCache>
            </c:numRef>
          </c:yVal>
          <c:smooth val="0"/>
        </c:ser>
        <c:axId val="19013245"/>
        <c:axId val="36901478"/>
      </c:scatterChart>
      <c:val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crossBetween val="midCat"/>
        <c:dispUnits/>
        <c:majorUnit val="1"/>
      </c:valAx>
      <c:valAx>
        <c:axId val="3690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NE_Data2!$R$25:$R$41</c:f>
              <c:numCache>
                <c:ptCount val="17"/>
                <c:pt idx="0">
                  <c:v>25.759768451519538</c:v>
                </c:pt>
                <c:pt idx="1">
                  <c:v>24.752475247524753</c:v>
                </c:pt>
                <c:pt idx="4">
                  <c:v>24.504084014002334</c:v>
                </c:pt>
                <c:pt idx="6">
                  <c:v>33.74642516682555</c:v>
                </c:pt>
                <c:pt idx="7">
                  <c:v>30.612244897959183</c:v>
                </c:pt>
                <c:pt idx="8">
                  <c:v>30.5744888023369</c:v>
                </c:pt>
                <c:pt idx="9">
                  <c:v>33.010648596321396</c:v>
                </c:pt>
                <c:pt idx="10">
                  <c:v>30.28624192059095</c:v>
                </c:pt>
                <c:pt idx="11">
                  <c:v>31.037414965986393</c:v>
                </c:pt>
                <c:pt idx="12">
                  <c:v>29.69502407704655</c:v>
                </c:pt>
                <c:pt idx="13">
                  <c:v>28.143712574850298</c:v>
                </c:pt>
                <c:pt idx="14">
                  <c:v>26.88679245283019</c:v>
                </c:pt>
                <c:pt idx="15">
                  <c:v>20.97114707952146</c:v>
                </c:pt>
                <c:pt idx="16">
                  <c:v>23.93822393822394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NE_Data2!$S$24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NE_Data2!$S$25:$S$41</c:f>
              <c:numCache>
                <c:ptCount val="17"/>
                <c:pt idx="0">
                  <c:v>3.907380607814761</c:v>
                </c:pt>
                <c:pt idx="1">
                  <c:v>6.9306930693069315</c:v>
                </c:pt>
                <c:pt idx="4">
                  <c:v>4.084014002333722</c:v>
                </c:pt>
                <c:pt idx="6">
                  <c:v>3.9084842707340326</c:v>
                </c:pt>
                <c:pt idx="7">
                  <c:v>3.9795918367346936</c:v>
                </c:pt>
                <c:pt idx="8">
                  <c:v>4.186952288218111</c:v>
                </c:pt>
                <c:pt idx="9">
                  <c:v>3.0009680542110355</c:v>
                </c:pt>
                <c:pt idx="10">
                  <c:v>3.2317636195752537</c:v>
                </c:pt>
                <c:pt idx="11">
                  <c:v>4.421768707482993</c:v>
                </c:pt>
                <c:pt idx="12">
                  <c:v>4.093097913322633</c:v>
                </c:pt>
                <c:pt idx="13">
                  <c:v>3.817365269461078</c:v>
                </c:pt>
                <c:pt idx="14">
                  <c:v>3.930817610062893</c:v>
                </c:pt>
                <c:pt idx="15">
                  <c:v>4.785362420830401</c:v>
                </c:pt>
                <c:pt idx="16">
                  <c:v>4.710424710424711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NE_Data2!$T$24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0.18467220683287164</c:v>
                </c:pt>
                <c:pt idx="11">
                  <c:v>0</c:v>
                </c:pt>
                <c:pt idx="12">
                  <c:v>0.32102728731942215</c:v>
                </c:pt>
                <c:pt idx="13">
                  <c:v>0.8233532934131738</c:v>
                </c:pt>
                <c:pt idx="14">
                  <c:v>0.7075471698113208</c:v>
                </c:pt>
                <c:pt idx="15">
                  <c:v>0.633356790992259</c:v>
                </c:pt>
                <c:pt idx="16">
                  <c:v>0.6177606177606177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NE_Data2!$U$24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NE_Data2!$U$25:$U$41</c:f>
              <c:numCache>
                <c:ptCount val="17"/>
                <c:pt idx="0">
                  <c:v>3.907380607814761</c:v>
                </c:pt>
                <c:pt idx="1">
                  <c:v>4.384724186704385</c:v>
                </c:pt>
                <c:pt idx="4">
                  <c:v>3.0338389731621938</c:v>
                </c:pt>
                <c:pt idx="6">
                  <c:v>5.243088655862726</c:v>
                </c:pt>
                <c:pt idx="7">
                  <c:v>5.3061224489795915</c:v>
                </c:pt>
                <c:pt idx="8">
                  <c:v>7.010710808179163</c:v>
                </c:pt>
                <c:pt idx="9">
                  <c:v>7.163601161665054</c:v>
                </c:pt>
                <c:pt idx="10">
                  <c:v>8.679593721144968</c:v>
                </c:pt>
                <c:pt idx="11">
                  <c:v>10.374149659863946</c:v>
                </c:pt>
                <c:pt idx="12">
                  <c:v>10.272873194221509</c:v>
                </c:pt>
                <c:pt idx="13">
                  <c:v>9.880239520958083</c:v>
                </c:pt>
                <c:pt idx="14">
                  <c:v>12.028301886792454</c:v>
                </c:pt>
                <c:pt idx="15">
                  <c:v>13.863476425052779</c:v>
                </c:pt>
                <c:pt idx="16">
                  <c:v>12.741312741312742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NE_Data2!$V$24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3677847"/>
        <c:axId val="36229712"/>
      </c:scatterChart>
      <c:val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crossBetween val="midCat"/>
        <c:dispUnits/>
        <c:majorUnit val="1"/>
      </c:valAx>
      <c:valAx>
        <c:axId val="3622971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NEBRASKA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NE_Data2!$D$25:$D$41</c:f>
              <c:numCache>
                <c:ptCount val="17"/>
                <c:pt idx="0">
                  <c:v>27</c:v>
                </c:pt>
                <c:pt idx="1">
                  <c:v>49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30</c:v>
                </c:pt>
                <c:pt idx="6">
                  <c:v>41</c:v>
                </c:pt>
                <c:pt idx="7">
                  <c:v>39</c:v>
                </c:pt>
                <c:pt idx="8">
                  <c:v>43</c:v>
                </c:pt>
                <c:pt idx="9">
                  <c:v>31</c:v>
                </c:pt>
                <c:pt idx="10">
                  <c:v>35</c:v>
                </c:pt>
                <c:pt idx="11">
                  <c:v>52</c:v>
                </c:pt>
                <c:pt idx="12">
                  <c:v>51</c:v>
                </c:pt>
                <c:pt idx="13">
                  <c:v>51</c:v>
                </c:pt>
                <c:pt idx="14">
                  <c:v>50</c:v>
                </c:pt>
                <c:pt idx="15">
                  <c:v>68</c:v>
                </c:pt>
                <c:pt idx="16">
                  <c:v>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NE_Data2!$F$24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NE_Data2!$F$25:$F$41</c:f>
              <c:numCache>
                <c:ptCount val="17"/>
                <c:pt idx="0">
                  <c:v>27</c:v>
                </c:pt>
                <c:pt idx="1">
                  <c:v>31</c:v>
                </c:pt>
                <c:pt idx="2">
                  <c:v>19</c:v>
                </c:pt>
                <c:pt idx="3">
                  <c:v>23</c:v>
                </c:pt>
                <c:pt idx="4">
                  <c:v>26</c:v>
                </c:pt>
                <c:pt idx="5">
                  <c:v>36</c:v>
                </c:pt>
                <c:pt idx="6">
                  <c:v>55</c:v>
                </c:pt>
                <c:pt idx="7">
                  <c:v>52</c:v>
                </c:pt>
                <c:pt idx="8">
                  <c:v>72</c:v>
                </c:pt>
                <c:pt idx="9">
                  <c:v>74</c:v>
                </c:pt>
                <c:pt idx="10">
                  <c:v>94</c:v>
                </c:pt>
                <c:pt idx="11">
                  <c:v>122</c:v>
                </c:pt>
                <c:pt idx="12">
                  <c:v>128</c:v>
                </c:pt>
                <c:pt idx="13">
                  <c:v>132</c:v>
                </c:pt>
                <c:pt idx="14">
                  <c:v>153</c:v>
                </c:pt>
                <c:pt idx="15">
                  <c:v>197</c:v>
                </c:pt>
                <c:pt idx="16">
                  <c:v>165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NE_Data2!$G$24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NE_Data2!$G$25:$G$41</c:f>
              <c:numCache>
                <c:ptCount val="17"/>
              </c:numCache>
            </c:numRef>
          </c:yVal>
          <c:smooth val="0"/>
        </c:ser>
        <c:axId val="57631953"/>
        <c:axId val="48925530"/>
      </c:scatterChart>
      <c:val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crossBetween val="midCat"/>
        <c:dispUnits/>
        <c:majorUnit val="1"/>
      </c:valAx>
      <c:valAx>
        <c:axId val="48925530"/>
        <c:scaling>
          <c:orientation val="minMax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NE_Data2!$AM$24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NE_Data2!$AM$25:$AM$41</c:f>
              <c:numCache>
                <c:ptCount val="17"/>
                <c:pt idx="0">
                  <c:v>290.948275862069</c:v>
                </c:pt>
                <c:pt idx="1">
                  <c:v>512.391508940709</c:v>
                </c:pt>
                <c:pt idx="2">
                  <c:v>253.08766956873862</c:v>
                </c:pt>
                <c:pt idx="3">
                  <c:v>236.3833349748843</c:v>
                </c:pt>
                <c:pt idx="4">
                  <c:v>335.31327840582486</c:v>
                </c:pt>
                <c:pt idx="5">
                  <c:v>275.3809436387002</c:v>
                </c:pt>
                <c:pt idx="6">
                  <c:v>359.87009567278153</c:v>
                </c:pt>
                <c:pt idx="7">
                  <c:v>332.02792439979567</c:v>
                </c:pt>
                <c:pt idx="8">
                  <c:v>366.58141517476554</c:v>
                </c:pt>
                <c:pt idx="9">
                  <c:v>257.13337757133377</c:v>
                </c:pt>
                <c:pt idx="10">
                  <c:v>282.16704288939053</c:v>
                </c:pt>
                <c:pt idx="11">
                  <c:v>412.79669762641896</c:v>
                </c:pt>
                <c:pt idx="12">
                  <c:v>393.6400123494906</c:v>
                </c:pt>
                <c:pt idx="13">
                  <c:v>391.04431835608034</c:v>
                </c:pt>
                <c:pt idx="14">
                  <c:v>378.9888577275828</c:v>
                </c:pt>
                <c:pt idx="15">
                  <c:v>513.6339602689025</c:v>
                </c:pt>
                <c:pt idx="16">
                  <c:v>450.25095955122526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NE_Data2!$AN$24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13.100150651732493</c:v>
                </c:pt>
                <c:pt idx="11">
                  <c:v>0</c:v>
                </c:pt>
                <c:pt idx="12">
                  <c:v>22.716946842344388</c:v>
                </c:pt>
                <c:pt idx="13">
                  <c:v>58.25345548906424</c:v>
                </c:pt>
                <c:pt idx="14">
                  <c:v>45.93946199785616</c:v>
                </c:pt>
                <c:pt idx="15">
                  <c:v>44.8542237727386</c:v>
                </c:pt>
                <c:pt idx="16">
                  <c:v>38.26469603482087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NE_Data2!$AO$24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NE_Data2!$AO$25:$AO$41</c:f>
              <c:numCache>
                <c:ptCount val="17"/>
                <c:pt idx="0">
                  <c:v>87.41824774978956</c:v>
                </c:pt>
                <c:pt idx="1">
                  <c:v>97.31901801971495</c:v>
                </c:pt>
                <c:pt idx="2">
                  <c:v>58.30724851163076</c:v>
                </c:pt>
                <c:pt idx="3">
                  <c:v>69.30424563835237</c:v>
                </c:pt>
                <c:pt idx="4">
                  <c:v>76.6690257136117</c:v>
                </c:pt>
                <c:pt idx="5">
                  <c:v>102.78372591006423</c:v>
                </c:pt>
                <c:pt idx="6">
                  <c:v>152.34613040828762</c:v>
                </c:pt>
                <c:pt idx="7">
                  <c:v>139.78494623655914</c:v>
                </c:pt>
                <c:pt idx="8">
                  <c:v>178.30609212481426</c:v>
                </c:pt>
                <c:pt idx="9">
                  <c:v>167.2543169695326</c:v>
                </c:pt>
                <c:pt idx="10">
                  <c:v>192.91944586967676</c:v>
                </c:pt>
                <c:pt idx="11">
                  <c:v>230.3147004964981</c:v>
                </c:pt>
                <c:pt idx="12">
                  <c:v>220.26431718061676</c:v>
                </c:pt>
                <c:pt idx="13">
                  <c:v>208.52421724432088</c:v>
                </c:pt>
                <c:pt idx="14">
                  <c:v>225.8602618798069</c:v>
                </c:pt>
                <c:pt idx="15">
                  <c:v>273.371910689258</c:v>
                </c:pt>
                <c:pt idx="16">
                  <c:v>214.29128029299463</c:v>
                </c:pt>
              </c:numCache>
            </c:numRef>
          </c:yVal>
          <c:smooth val="0"/>
        </c:ser>
        <c:axId val="37676587"/>
        <c:axId val="3544964"/>
      </c:scatterChart>
      <c:val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 val="autoZero"/>
        <c:crossBetween val="midCat"/>
        <c:dispUnits/>
        <c:majorUnit val="1"/>
      </c:valAx>
      <c:valAx>
        <c:axId val="354496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NE_Data1!$E$5:$E$21</c:f>
              <c:numCache>
                <c:ptCount val="17"/>
                <c:pt idx="0">
                  <c:v>147</c:v>
                </c:pt>
                <c:pt idx="1">
                  <c:v>122</c:v>
                </c:pt>
                <c:pt idx="2">
                  <c:v>106</c:v>
                </c:pt>
                <c:pt idx="3">
                  <c:v>127</c:v>
                </c:pt>
                <c:pt idx="4">
                  <c:v>153</c:v>
                </c:pt>
                <c:pt idx="5">
                  <c:v>130</c:v>
                </c:pt>
                <c:pt idx="6">
                  <c:v>125</c:v>
                </c:pt>
                <c:pt idx="7">
                  <c:v>129</c:v>
                </c:pt>
                <c:pt idx="8">
                  <c:v>108</c:v>
                </c:pt>
                <c:pt idx="9">
                  <c:v>127</c:v>
                </c:pt>
                <c:pt idx="10">
                  <c:v>118</c:v>
                </c:pt>
                <c:pt idx="11">
                  <c:v>128</c:v>
                </c:pt>
                <c:pt idx="12">
                  <c:v>120</c:v>
                </c:pt>
                <c:pt idx="13">
                  <c:v>115</c:v>
                </c:pt>
                <c:pt idx="14">
                  <c:v>104</c:v>
                </c:pt>
                <c:pt idx="15">
                  <c:v>138</c:v>
                </c:pt>
                <c:pt idx="16">
                  <c:v>127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NE_Data1!$F$5:$F$21</c:f>
              <c:numCache>
                <c:ptCount val="17"/>
                <c:pt idx="0">
                  <c:v>73</c:v>
                </c:pt>
                <c:pt idx="1">
                  <c:v>66</c:v>
                </c:pt>
                <c:pt idx="2">
                  <c:v>53</c:v>
                </c:pt>
                <c:pt idx="3">
                  <c:v>52</c:v>
                </c:pt>
                <c:pt idx="4">
                  <c:v>59</c:v>
                </c:pt>
                <c:pt idx="5">
                  <c:v>45</c:v>
                </c:pt>
                <c:pt idx="6">
                  <c:v>63</c:v>
                </c:pt>
                <c:pt idx="7">
                  <c:v>56</c:v>
                </c:pt>
                <c:pt idx="8">
                  <c:v>57</c:v>
                </c:pt>
                <c:pt idx="9">
                  <c:v>48</c:v>
                </c:pt>
                <c:pt idx="10">
                  <c:v>49</c:v>
                </c:pt>
                <c:pt idx="11">
                  <c:v>69</c:v>
                </c:pt>
                <c:pt idx="12">
                  <c:v>57</c:v>
                </c:pt>
                <c:pt idx="13">
                  <c:v>54</c:v>
                </c:pt>
                <c:pt idx="14">
                  <c:v>43</c:v>
                </c:pt>
                <c:pt idx="15">
                  <c:v>45</c:v>
                </c:pt>
                <c:pt idx="16">
                  <c:v>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NE_Data1!$G$5:$G$21</c:f>
              <c:numCache>
                <c:ptCount val="17"/>
                <c:pt idx="0">
                  <c:v>220</c:v>
                </c:pt>
                <c:pt idx="1">
                  <c:v>188</c:v>
                </c:pt>
                <c:pt idx="2">
                  <c:v>159</c:v>
                </c:pt>
                <c:pt idx="3">
                  <c:v>179</c:v>
                </c:pt>
                <c:pt idx="4">
                  <c:v>212</c:v>
                </c:pt>
                <c:pt idx="5">
                  <c:v>175</c:v>
                </c:pt>
                <c:pt idx="6">
                  <c:v>188</c:v>
                </c:pt>
                <c:pt idx="7">
                  <c:v>185</c:v>
                </c:pt>
                <c:pt idx="8">
                  <c:v>165</c:v>
                </c:pt>
                <c:pt idx="9">
                  <c:v>175</c:v>
                </c:pt>
                <c:pt idx="10">
                  <c:v>167</c:v>
                </c:pt>
                <c:pt idx="11">
                  <c:v>197</c:v>
                </c:pt>
                <c:pt idx="12">
                  <c:v>177</c:v>
                </c:pt>
                <c:pt idx="13">
                  <c:v>169</c:v>
                </c:pt>
                <c:pt idx="14">
                  <c:v>147</c:v>
                </c:pt>
                <c:pt idx="15">
                  <c:v>183</c:v>
                </c:pt>
                <c:pt idx="16">
                  <c:v>181</c:v>
                </c:pt>
              </c:numCache>
            </c:numRef>
          </c:yVal>
          <c:smooth val="1"/>
        </c:ser>
        <c:axId val="8890207"/>
        <c:axId val="12903000"/>
      </c:scatterChart>
      <c:scatterChart>
        <c:scatterStyle val="lineMarker"/>
        <c:varyColors val="0"/>
        <c:ser>
          <c:idx val="5"/>
          <c:order val="3"/>
          <c:tx>
            <c:strRef>
              <c:f>NE_Data1!$A$23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NE_Data1!$F$28:$F$44</c:f>
              <c:numCache>
                <c:ptCount val="17"/>
                <c:pt idx="0">
                  <c:v>33.18181818181819</c:v>
                </c:pt>
                <c:pt idx="1">
                  <c:v>35.1063829787234</c:v>
                </c:pt>
                <c:pt idx="2">
                  <c:v>33.33333333333333</c:v>
                </c:pt>
                <c:pt idx="3">
                  <c:v>29.05027932960894</c:v>
                </c:pt>
                <c:pt idx="4">
                  <c:v>27.830188679245282</c:v>
                </c:pt>
                <c:pt idx="5">
                  <c:v>25.71428571428571</c:v>
                </c:pt>
                <c:pt idx="6">
                  <c:v>33.51063829787234</c:v>
                </c:pt>
                <c:pt idx="7">
                  <c:v>30.270270270270274</c:v>
                </c:pt>
                <c:pt idx="8">
                  <c:v>34.54545454545455</c:v>
                </c:pt>
                <c:pt idx="9">
                  <c:v>27.42857142857143</c:v>
                </c:pt>
                <c:pt idx="10">
                  <c:v>29.34131736526946</c:v>
                </c:pt>
                <c:pt idx="11">
                  <c:v>35.025380710659896</c:v>
                </c:pt>
                <c:pt idx="12">
                  <c:v>32.20338983050847</c:v>
                </c:pt>
                <c:pt idx="13">
                  <c:v>31.952662721893493</c:v>
                </c:pt>
                <c:pt idx="14">
                  <c:v>29.25170068027211</c:v>
                </c:pt>
                <c:pt idx="15">
                  <c:v>24.59016393442623</c:v>
                </c:pt>
                <c:pt idx="16">
                  <c:v>29.83425414364641</c:v>
                </c:pt>
              </c:numCache>
            </c:numRef>
          </c:yVal>
          <c:smooth val="0"/>
        </c:ser>
        <c:axId val="49018137"/>
        <c:axId val="38510050"/>
      </c:scatterChart>
      <c:val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At val="0"/>
        <c:crossBetween val="midCat"/>
        <c:dispUnits/>
        <c:majorUnit val="1"/>
      </c:valAx>
      <c:valAx>
        <c:axId val="1290300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crossBetween val="midCat"/>
        <c:dispUnits/>
        <c:majorUnit val="25"/>
      </c:valAx>
      <c:valAx>
        <c:axId val="49018137"/>
        <c:scaling>
          <c:orientation val="minMax"/>
        </c:scaling>
        <c:axPos val="b"/>
        <c:delete val="1"/>
        <c:majorTickMark val="in"/>
        <c:minorTickMark val="none"/>
        <c:tickLblPos val="nextTo"/>
        <c:crossAx val="38510050"/>
        <c:crosses val="max"/>
        <c:crossBetween val="midCat"/>
        <c:dispUnits/>
      </c:valAx>
      <c:valAx>
        <c:axId val="3851005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NE_Data3!$L$24:$L$40</c:f>
              <c:numCache>
                <c:ptCount val="17"/>
                <c:pt idx="0">
                  <c:v>9.903204596164834</c:v>
                </c:pt>
                <c:pt idx="1">
                  <c:v>8.209412697269832</c:v>
                </c:pt>
                <c:pt idx="2">
                  <c:v>7.1630914280771565</c:v>
                </c:pt>
                <c:pt idx="3">
                  <c:v>8.653165457381116</c:v>
                </c:pt>
                <c:pt idx="4">
                  <c:v>10.494194241362353</c:v>
                </c:pt>
                <c:pt idx="5">
                  <c:v>8.90573214023925</c:v>
                </c:pt>
                <c:pt idx="6">
                  <c:v>8.562382780979728</c:v>
                </c:pt>
                <c:pt idx="7">
                  <c:v>8.820500758289562</c:v>
                </c:pt>
                <c:pt idx="8">
                  <c:v>7.355139505884453</c:v>
                </c:pt>
                <c:pt idx="9">
                  <c:v>8.616303131042438</c:v>
                </c:pt>
                <c:pt idx="10">
                  <c:v>7.98786386243003</c:v>
                </c:pt>
                <c:pt idx="11">
                  <c:v>8.64676739249974</c:v>
                </c:pt>
                <c:pt idx="12">
                  <c:v>8.075516849902387</c:v>
                </c:pt>
                <c:pt idx="13">
                  <c:v>7.713378889219782</c:v>
                </c:pt>
                <c:pt idx="14">
                  <c:v>6.967151888600601</c:v>
                </c:pt>
                <c:pt idx="15">
                  <c:v>9.250737210017878</c:v>
                </c:pt>
                <c:pt idx="16">
                  <c:v>8.522351712757827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NE_Data3!$M$24:$M$40</c:f>
              <c:numCache>
                <c:ptCount val="17"/>
                <c:pt idx="0">
                  <c:v>144.5430064945351</c:v>
                </c:pt>
                <c:pt idx="1">
                  <c:v>128.29484487986937</c:v>
                </c:pt>
                <c:pt idx="2">
                  <c:v>101.31712259371835</c:v>
                </c:pt>
                <c:pt idx="3">
                  <c:v>98.31912117831685</c:v>
                </c:pt>
                <c:pt idx="4">
                  <c:v>110.2597645299944</c:v>
                </c:pt>
                <c:pt idx="5">
                  <c:v>82.4160729656966</c:v>
                </c:pt>
                <c:pt idx="6">
                  <c:v>112.90322580645163</c:v>
                </c:pt>
                <c:pt idx="7">
                  <c:v>98.1990986725586</c:v>
                </c:pt>
                <c:pt idx="8">
                  <c:v>99.02882259941973</c:v>
                </c:pt>
                <c:pt idx="9">
                  <c:v>82.43739910005839</c:v>
                </c:pt>
                <c:pt idx="10">
                  <c:v>83.74350560568772</c:v>
                </c:pt>
                <c:pt idx="11">
                  <c:v>115.67864806866952</c:v>
                </c:pt>
                <c:pt idx="12">
                  <c:v>94.22577818921198</c:v>
                </c:pt>
                <c:pt idx="13">
                  <c:v>87.78489449556199</c:v>
                </c:pt>
                <c:pt idx="14">
                  <c:v>68.4735182649129</c:v>
                </c:pt>
                <c:pt idx="15">
                  <c:v>70.71913502640182</c:v>
                </c:pt>
                <c:pt idx="16">
                  <c:v>83.88219212128743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NE_Data3!$N$24:$N$40</c:f>
              <c:numCache>
                <c:ptCount val="17"/>
                <c:pt idx="0">
                  <c:v>14.33344278871463</c:v>
                </c:pt>
                <c:pt idx="1">
                  <c:v>12.227300309649875</c:v>
                </c:pt>
                <c:pt idx="2">
                  <c:v>10.377783971088407</c:v>
                </c:pt>
                <c:pt idx="3">
                  <c:v>11.771978744673016</c:v>
                </c:pt>
                <c:pt idx="4">
                  <c:v>14.026182648685808</c:v>
                </c:pt>
                <c:pt idx="5">
                  <c:v>11.556227651081167</c:v>
                </c:pt>
                <c:pt idx="6">
                  <c:v>12.403722700264042</c:v>
                </c:pt>
                <c:pt idx="7">
                  <c:v>12.17482522544815</c:v>
                </c:pt>
                <c:pt idx="8">
                  <c:v>10.813148788927336</c:v>
                </c:pt>
                <c:pt idx="9">
                  <c:v>11.421664351876025</c:v>
                </c:pt>
                <c:pt idx="10">
                  <c:v>10.874144475055559</c:v>
                </c:pt>
                <c:pt idx="11">
                  <c:v>12.792456995915506</c:v>
                </c:pt>
                <c:pt idx="12">
                  <c:v>11.445450465771637</c:v>
                </c:pt>
                <c:pt idx="13">
                  <c:v>10.886159118285526</c:v>
                </c:pt>
                <c:pt idx="14">
                  <c:v>9.450234230805577</c:v>
                </c:pt>
                <c:pt idx="15">
                  <c:v>11.765424439293946</c:v>
                </c:pt>
                <c:pt idx="16">
                  <c:v>11.643053567695352</c:v>
                </c:pt>
              </c:numCache>
            </c:numRef>
          </c:yVal>
          <c:smooth val="1"/>
        </c:ser>
        <c:axId val="11046131"/>
        <c:axId val="32306316"/>
      </c:scatterChart>
      <c:val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At val="0"/>
        <c:crossBetween val="midCat"/>
        <c:dispUnits/>
        <c:majorUnit val="1"/>
      </c:valAx>
      <c:valAx>
        <c:axId val="3230631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046131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NEBRASKA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NE_Data1!$H$5:$H$21</c:f>
              <c:numCache>
                <c:ptCount val="17"/>
                <c:pt idx="0">
                  <c:v>98</c:v>
                </c:pt>
                <c:pt idx="1">
                  <c:v>119</c:v>
                </c:pt>
                <c:pt idx="2">
                  <c:v>103</c:v>
                </c:pt>
                <c:pt idx="3">
                  <c:v>118</c:v>
                </c:pt>
                <c:pt idx="4">
                  <c:v>125</c:v>
                </c:pt>
                <c:pt idx="5">
                  <c:v>128</c:v>
                </c:pt>
                <c:pt idx="6">
                  <c:v>115</c:v>
                </c:pt>
                <c:pt idx="7">
                  <c:v>108</c:v>
                </c:pt>
                <c:pt idx="8">
                  <c:v>129</c:v>
                </c:pt>
                <c:pt idx="9">
                  <c:v>92</c:v>
                </c:pt>
                <c:pt idx="10">
                  <c:v>115</c:v>
                </c:pt>
                <c:pt idx="11">
                  <c:v>105</c:v>
                </c:pt>
                <c:pt idx="12">
                  <c:v>124</c:v>
                </c:pt>
                <c:pt idx="13">
                  <c:v>149</c:v>
                </c:pt>
                <c:pt idx="14">
                  <c:v>133</c:v>
                </c:pt>
                <c:pt idx="15">
                  <c:v>109</c:v>
                </c:pt>
                <c:pt idx="16">
                  <c:v>119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NE_Data1!$I$5:$I$21</c:f>
              <c:numCache>
                <c:ptCount val="17"/>
                <c:pt idx="0">
                  <c:v>38</c:v>
                </c:pt>
                <c:pt idx="1">
                  <c:v>59</c:v>
                </c:pt>
                <c:pt idx="2">
                  <c:v>35</c:v>
                </c:pt>
                <c:pt idx="3">
                  <c:v>46</c:v>
                </c:pt>
                <c:pt idx="4">
                  <c:v>48</c:v>
                </c:pt>
                <c:pt idx="5">
                  <c:v>54</c:v>
                </c:pt>
                <c:pt idx="6">
                  <c:v>56</c:v>
                </c:pt>
                <c:pt idx="7">
                  <c:v>69</c:v>
                </c:pt>
                <c:pt idx="8">
                  <c:v>53</c:v>
                </c:pt>
                <c:pt idx="9">
                  <c:v>53</c:v>
                </c:pt>
                <c:pt idx="10">
                  <c:v>63</c:v>
                </c:pt>
                <c:pt idx="11">
                  <c:v>67</c:v>
                </c:pt>
                <c:pt idx="12">
                  <c:v>65</c:v>
                </c:pt>
                <c:pt idx="13">
                  <c:v>69</c:v>
                </c:pt>
                <c:pt idx="14">
                  <c:v>65</c:v>
                </c:pt>
                <c:pt idx="15">
                  <c:v>53</c:v>
                </c:pt>
                <c:pt idx="16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NE_Data1!$J$5:$J$21</c:f>
              <c:numCache>
                <c:ptCount val="17"/>
                <c:pt idx="0">
                  <c:v>136</c:v>
                </c:pt>
                <c:pt idx="1">
                  <c:v>178</c:v>
                </c:pt>
                <c:pt idx="2">
                  <c:v>138</c:v>
                </c:pt>
                <c:pt idx="3">
                  <c:v>164</c:v>
                </c:pt>
                <c:pt idx="4">
                  <c:v>173</c:v>
                </c:pt>
                <c:pt idx="5">
                  <c:v>182</c:v>
                </c:pt>
                <c:pt idx="6">
                  <c:v>171</c:v>
                </c:pt>
                <c:pt idx="7">
                  <c:v>177</c:v>
                </c:pt>
                <c:pt idx="8">
                  <c:v>182</c:v>
                </c:pt>
                <c:pt idx="9">
                  <c:v>145</c:v>
                </c:pt>
                <c:pt idx="10">
                  <c:v>178</c:v>
                </c:pt>
                <c:pt idx="11">
                  <c:v>172</c:v>
                </c:pt>
                <c:pt idx="12">
                  <c:v>189</c:v>
                </c:pt>
                <c:pt idx="13">
                  <c:v>218</c:v>
                </c:pt>
                <c:pt idx="14">
                  <c:v>198</c:v>
                </c:pt>
                <c:pt idx="15">
                  <c:v>162</c:v>
                </c:pt>
                <c:pt idx="16">
                  <c:v>169</c:v>
                </c:pt>
              </c:numCache>
            </c:numRef>
          </c:yVal>
          <c:smooth val="1"/>
        </c:ser>
        <c:axId val="22321389"/>
        <c:axId val="66674774"/>
      </c:scatterChart>
      <c:scatterChart>
        <c:scatterStyle val="lineMarker"/>
        <c:varyColors val="0"/>
        <c:ser>
          <c:idx val="5"/>
          <c:order val="3"/>
          <c:tx>
            <c:strRef>
              <c:f>NE_Data1!$A$23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NE_Data1!$I$28:$I$44</c:f>
              <c:numCache>
                <c:ptCount val="17"/>
                <c:pt idx="0">
                  <c:v>27.941176470588236</c:v>
                </c:pt>
                <c:pt idx="1">
                  <c:v>33.146067415730336</c:v>
                </c:pt>
                <c:pt idx="2">
                  <c:v>25.36231884057971</c:v>
                </c:pt>
                <c:pt idx="3">
                  <c:v>28.04878048780488</c:v>
                </c:pt>
                <c:pt idx="4">
                  <c:v>27.74566473988439</c:v>
                </c:pt>
                <c:pt idx="5">
                  <c:v>29.67032967032967</c:v>
                </c:pt>
                <c:pt idx="6">
                  <c:v>32.748538011695906</c:v>
                </c:pt>
                <c:pt idx="7">
                  <c:v>38.983050847457626</c:v>
                </c:pt>
                <c:pt idx="8">
                  <c:v>29.120879120879124</c:v>
                </c:pt>
                <c:pt idx="9">
                  <c:v>36.55172413793103</c:v>
                </c:pt>
                <c:pt idx="10">
                  <c:v>35.39325842696629</c:v>
                </c:pt>
                <c:pt idx="11">
                  <c:v>38.95348837209303</c:v>
                </c:pt>
                <c:pt idx="12">
                  <c:v>34.39153439153439</c:v>
                </c:pt>
                <c:pt idx="13">
                  <c:v>31.65137614678899</c:v>
                </c:pt>
                <c:pt idx="14">
                  <c:v>32.82828282828283</c:v>
                </c:pt>
                <c:pt idx="15">
                  <c:v>32.71604938271605</c:v>
                </c:pt>
                <c:pt idx="16">
                  <c:v>29.585798816568047</c:v>
                </c:pt>
              </c:numCache>
            </c:numRef>
          </c:yVal>
          <c:smooth val="0"/>
        </c:ser>
        <c:axId val="63202055"/>
        <c:axId val="31947584"/>
      </c:scatterChart>
      <c:val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674774"/>
        <c:crossesAt val="0"/>
        <c:crossBetween val="midCat"/>
        <c:dispUnits/>
        <c:majorUnit val="1"/>
      </c:valAx>
      <c:valAx>
        <c:axId val="6667477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crossBetween val="midCat"/>
        <c:dispUnits/>
        <c:majorUnit val="50"/>
      </c:valAx>
      <c:valAx>
        <c:axId val="63202055"/>
        <c:scaling>
          <c:orientation val="minMax"/>
        </c:scaling>
        <c:axPos val="b"/>
        <c:delete val="1"/>
        <c:majorTickMark val="in"/>
        <c:minorTickMark val="none"/>
        <c:tickLblPos val="nextTo"/>
        <c:crossAx val="31947584"/>
        <c:crosses val="max"/>
        <c:crossBetween val="midCat"/>
        <c:dispUnits/>
      </c:valAx>
      <c:valAx>
        <c:axId val="3194758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NE_Data3!$L$44:$L$60</c:f>
              <c:numCache>
                <c:ptCount val="17"/>
                <c:pt idx="0">
                  <c:v>6.602136397443221</c:v>
                </c:pt>
                <c:pt idx="1">
                  <c:v>8.007541893238606</c:v>
                </c:pt>
                <c:pt idx="2">
                  <c:v>6.9603624253957275</c:v>
                </c:pt>
                <c:pt idx="3">
                  <c:v>8.039949007645447</c:v>
                </c:pt>
                <c:pt idx="4">
                  <c:v>8.573688105688197</c:v>
                </c:pt>
                <c:pt idx="5">
                  <c:v>8.768720876543261</c:v>
                </c:pt>
                <c:pt idx="6">
                  <c:v>7.87739215850135</c:v>
                </c:pt>
                <c:pt idx="7">
                  <c:v>7.384605286009864</c:v>
                </c:pt>
                <c:pt idx="8">
                  <c:v>8.78530552091754</c:v>
                </c:pt>
                <c:pt idx="9">
                  <c:v>6.241731402014994</c:v>
                </c:pt>
                <c:pt idx="10">
                  <c:v>7.784782577791979</c:v>
                </c:pt>
                <c:pt idx="11">
                  <c:v>7.093051376659942</c:v>
                </c:pt>
                <c:pt idx="12">
                  <c:v>8.344700744899134</c:v>
                </c:pt>
                <c:pt idx="13">
                  <c:v>9.993856126032588</c:v>
                </c:pt>
                <c:pt idx="14">
                  <c:v>8.909915395998846</c:v>
                </c:pt>
                <c:pt idx="15">
                  <c:v>7.306741709361948</c:v>
                </c:pt>
                <c:pt idx="16">
                  <c:v>7.98551065998568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NE_Data3!$M$44:$M$60</c:f>
              <c:numCache>
                <c:ptCount val="17"/>
                <c:pt idx="0">
                  <c:v>75.24156502455251</c:v>
                </c:pt>
                <c:pt idx="1">
                  <c:v>114.68781587745899</c:v>
                </c:pt>
                <c:pt idx="2">
                  <c:v>66.90753378830456</c:v>
                </c:pt>
                <c:pt idx="3">
                  <c:v>86.97460719620337</c:v>
                </c:pt>
                <c:pt idx="4">
                  <c:v>89.70285927863951</c:v>
                </c:pt>
                <c:pt idx="5">
                  <c:v>98.89928755883591</c:v>
                </c:pt>
                <c:pt idx="6">
                  <c:v>100.3584229390681</c:v>
                </c:pt>
                <c:pt idx="7">
                  <c:v>120.99531800725971</c:v>
                </c:pt>
                <c:pt idx="8">
                  <c:v>92.07943153981132</c:v>
                </c:pt>
                <c:pt idx="9">
                  <c:v>91.02462817298114</c:v>
                </c:pt>
                <c:pt idx="10">
                  <c:v>107.67022149302707</c:v>
                </c:pt>
                <c:pt idx="11">
                  <c:v>112.32564377682402</c:v>
                </c:pt>
                <c:pt idx="12">
                  <c:v>107.45044881225927</c:v>
                </c:pt>
                <c:pt idx="13">
                  <c:v>112.16958741099587</c:v>
                </c:pt>
                <c:pt idx="14">
                  <c:v>103.50648109812414</c:v>
                </c:pt>
                <c:pt idx="15">
                  <c:v>83.29142569776212</c:v>
                </c:pt>
                <c:pt idx="16">
                  <c:v>77.66869640859949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NE_Data3!$N$44:$N$60</c:f>
              <c:numCache>
                <c:ptCount val="17"/>
                <c:pt idx="0">
                  <c:v>8.86067372393268</c:v>
                </c:pt>
                <c:pt idx="1">
                  <c:v>11.576911995306798</c:v>
                </c:pt>
                <c:pt idx="2">
                  <c:v>9.007133257925787</c:v>
                </c:pt>
                <c:pt idx="3">
                  <c:v>10.785500078918293</c:v>
                </c:pt>
                <c:pt idx="4">
                  <c:v>11.44589433123889</c:v>
                </c:pt>
                <c:pt idx="5">
                  <c:v>12.018476757124414</c:v>
                </c:pt>
                <c:pt idx="6">
                  <c:v>11.282109477367824</c:v>
                </c:pt>
                <c:pt idx="7">
                  <c:v>11.64834629678012</c:v>
                </c:pt>
                <c:pt idx="8">
                  <c:v>11.927230785362273</c:v>
                </c:pt>
                <c:pt idx="9">
                  <c:v>9.463664748697278</c:v>
                </c:pt>
                <c:pt idx="10">
                  <c:v>11.590405488382572</c:v>
                </c:pt>
                <c:pt idx="11">
                  <c:v>11.169048747702877</c:v>
                </c:pt>
                <c:pt idx="12">
                  <c:v>12.22141320921378</c:v>
                </c:pt>
                <c:pt idx="13">
                  <c:v>14.042501111161213</c:v>
                </c:pt>
                <c:pt idx="14">
                  <c:v>12.72888692312588</c:v>
                </c:pt>
                <c:pt idx="15">
                  <c:v>10.415293765932345</c:v>
                </c:pt>
                <c:pt idx="16">
                  <c:v>10.87113841403599</c:v>
                </c:pt>
              </c:numCache>
            </c:numRef>
          </c:yVal>
          <c:smooth val="1"/>
        </c:ser>
        <c:axId val="19092801"/>
        <c:axId val="37617482"/>
      </c:scatterChart>
      <c:val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617482"/>
        <c:crossesAt val="0"/>
        <c:crossBetween val="midCat"/>
        <c:dispUnits/>
        <c:majorUnit val="1"/>
      </c:valAx>
      <c:valAx>
        <c:axId val="3761748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09280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NEBRASKA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NE_Data1!$B$4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NE_Data1!$K$5:$K$21</c:f>
              <c:numCache>
                <c:ptCount val="17"/>
                <c:pt idx="0">
                  <c:v>49</c:v>
                </c:pt>
                <c:pt idx="1">
                  <c:v>45</c:v>
                </c:pt>
                <c:pt idx="2">
                  <c:v>45</c:v>
                </c:pt>
                <c:pt idx="3">
                  <c:v>78</c:v>
                </c:pt>
                <c:pt idx="4">
                  <c:v>90</c:v>
                </c:pt>
                <c:pt idx="5">
                  <c:v>80</c:v>
                </c:pt>
                <c:pt idx="6">
                  <c:v>144</c:v>
                </c:pt>
                <c:pt idx="7">
                  <c:v>133</c:v>
                </c:pt>
                <c:pt idx="8">
                  <c:v>122</c:v>
                </c:pt>
                <c:pt idx="9">
                  <c:v>92</c:v>
                </c:pt>
                <c:pt idx="10">
                  <c:v>126</c:v>
                </c:pt>
                <c:pt idx="11">
                  <c:v>96</c:v>
                </c:pt>
                <c:pt idx="12">
                  <c:v>138</c:v>
                </c:pt>
                <c:pt idx="13">
                  <c:v>171</c:v>
                </c:pt>
                <c:pt idx="14">
                  <c:v>170</c:v>
                </c:pt>
                <c:pt idx="15">
                  <c:v>244</c:v>
                </c:pt>
                <c:pt idx="16">
                  <c:v>171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NE_Data1!$C$4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NE_Data1!$L$5:$L$21</c:f>
              <c:numCache>
                <c:ptCount val="17"/>
                <c:pt idx="0">
                  <c:v>11</c:v>
                </c:pt>
                <c:pt idx="1">
                  <c:v>5</c:v>
                </c:pt>
                <c:pt idx="2">
                  <c:v>8</c:v>
                </c:pt>
                <c:pt idx="3">
                  <c:v>16</c:v>
                </c:pt>
                <c:pt idx="4">
                  <c:v>30</c:v>
                </c:pt>
                <c:pt idx="5">
                  <c:v>43</c:v>
                </c:pt>
                <c:pt idx="6">
                  <c:v>150</c:v>
                </c:pt>
                <c:pt idx="7">
                  <c:v>93</c:v>
                </c:pt>
                <c:pt idx="8">
                  <c:v>105</c:v>
                </c:pt>
                <c:pt idx="9">
                  <c:v>126</c:v>
                </c:pt>
                <c:pt idx="10">
                  <c:v>106</c:v>
                </c:pt>
                <c:pt idx="11">
                  <c:v>119</c:v>
                </c:pt>
                <c:pt idx="12">
                  <c:v>124</c:v>
                </c:pt>
                <c:pt idx="13">
                  <c:v>110</c:v>
                </c:pt>
                <c:pt idx="14">
                  <c:v>87</c:v>
                </c:pt>
                <c:pt idx="15">
                  <c:v>92</c:v>
                </c:pt>
                <c:pt idx="16">
                  <c:v>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NE_Data1!$D$4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NE_Data1!$M$5:$M$21</c:f>
              <c:numCache>
                <c:ptCount val="17"/>
                <c:pt idx="0">
                  <c:v>60</c:v>
                </c:pt>
                <c:pt idx="1">
                  <c:v>50</c:v>
                </c:pt>
                <c:pt idx="2">
                  <c:v>53</c:v>
                </c:pt>
                <c:pt idx="3">
                  <c:v>94</c:v>
                </c:pt>
                <c:pt idx="4">
                  <c:v>120</c:v>
                </c:pt>
                <c:pt idx="5">
                  <c:v>123</c:v>
                </c:pt>
                <c:pt idx="6">
                  <c:v>294</c:v>
                </c:pt>
                <c:pt idx="7">
                  <c:v>226</c:v>
                </c:pt>
                <c:pt idx="8">
                  <c:v>227</c:v>
                </c:pt>
                <c:pt idx="9">
                  <c:v>218</c:v>
                </c:pt>
                <c:pt idx="10">
                  <c:v>232</c:v>
                </c:pt>
                <c:pt idx="11">
                  <c:v>215</c:v>
                </c:pt>
                <c:pt idx="12">
                  <c:v>262</c:v>
                </c:pt>
                <c:pt idx="13">
                  <c:v>281</c:v>
                </c:pt>
                <c:pt idx="14">
                  <c:v>257</c:v>
                </c:pt>
                <c:pt idx="15">
                  <c:v>336</c:v>
                </c:pt>
                <c:pt idx="16">
                  <c:v>232</c:v>
                </c:pt>
              </c:numCache>
            </c:numRef>
          </c:yVal>
          <c:smooth val="1"/>
        </c:ser>
        <c:axId val="3013019"/>
        <c:axId val="27117172"/>
      </c:scatterChart>
      <c:scatterChart>
        <c:scatterStyle val="lineMarker"/>
        <c:varyColors val="0"/>
        <c:ser>
          <c:idx val="5"/>
          <c:order val="3"/>
          <c:tx>
            <c:strRef>
              <c:f>NE_Data1!$A$23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NE_Data1!$L$28:$L$44</c:f>
              <c:numCache>
                <c:ptCount val="17"/>
                <c:pt idx="0">
                  <c:v>18.333333333333332</c:v>
                </c:pt>
                <c:pt idx="1">
                  <c:v>10</c:v>
                </c:pt>
                <c:pt idx="2">
                  <c:v>15.09433962264151</c:v>
                </c:pt>
                <c:pt idx="3">
                  <c:v>17.02127659574468</c:v>
                </c:pt>
                <c:pt idx="4">
                  <c:v>25</c:v>
                </c:pt>
                <c:pt idx="5">
                  <c:v>34.959349593495936</c:v>
                </c:pt>
                <c:pt idx="6">
                  <c:v>51.02040816326531</c:v>
                </c:pt>
                <c:pt idx="7">
                  <c:v>41.150442477876105</c:v>
                </c:pt>
                <c:pt idx="8">
                  <c:v>46.25550660792951</c:v>
                </c:pt>
                <c:pt idx="9">
                  <c:v>57.798165137614674</c:v>
                </c:pt>
                <c:pt idx="10">
                  <c:v>45.689655172413794</c:v>
                </c:pt>
                <c:pt idx="11">
                  <c:v>55.348837209302324</c:v>
                </c:pt>
                <c:pt idx="12">
                  <c:v>47.32824427480916</c:v>
                </c:pt>
                <c:pt idx="13">
                  <c:v>39.14590747330961</c:v>
                </c:pt>
                <c:pt idx="14">
                  <c:v>33.85214007782101</c:v>
                </c:pt>
                <c:pt idx="15">
                  <c:v>27.380952380952383</c:v>
                </c:pt>
                <c:pt idx="16">
                  <c:v>26.29310344827586</c:v>
                </c:pt>
              </c:numCache>
            </c:numRef>
          </c:yVal>
          <c:smooth val="0"/>
        </c:ser>
        <c:axId val="42727957"/>
        <c:axId val="49007294"/>
      </c:scatterChart>
      <c:val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117172"/>
        <c:crossesAt val="0"/>
        <c:crossBetween val="midCat"/>
        <c:dispUnits/>
        <c:majorUnit val="1"/>
      </c:valAx>
      <c:valAx>
        <c:axId val="2711717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13019"/>
        <c:crosses val="autoZero"/>
        <c:crossBetween val="midCat"/>
        <c:dispUnits/>
        <c:majorUnit val="50"/>
      </c:valAx>
      <c:valAx>
        <c:axId val="42727957"/>
        <c:scaling>
          <c:orientation val="minMax"/>
        </c:scaling>
        <c:axPos val="b"/>
        <c:delete val="1"/>
        <c:majorTickMark val="in"/>
        <c:minorTickMark val="none"/>
        <c:tickLblPos val="nextTo"/>
        <c:crossAx val="49007294"/>
        <c:crosses val="max"/>
        <c:crossBetween val="midCat"/>
        <c:dispUnits/>
      </c:valAx>
      <c:valAx>
        <c:axId val="4900729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7279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2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0</v>
      </c>
    </row>
    <row r="2" ht="12.75">
      <c r="A2" s="4" t="str">
        <f>CONCATENATE("New Admissions by Race (BW Only) x Offense: ",$A$1)</f>
        <v>New Admissions by Race (BW Only) x Offense: NEBRASKA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75</v>
      </c>
      <c r="C5" s="8">
        <v>29</v>
      </c>
      <c r="D5" s="10">
        <v>104</v>
      </c>
      <c r="E5">
        <v>147</v>
      </c>
      <c r="F5">
        <v>73</v>
      </c>
      <c r="G5" s="10">
        <v>220</v>
      </c>
      <c r="H5">
        <v>98</v>
      </c>
      <c r="I5">
        <v>38</v>
      </c>
      <c r="J5" s="10">
        <v>136</v>
      </c>
      <c r="K5">
        <v>49</v>
      </c>
      <c r="L5">
        <v>11</v>
      </c>
      <c r="M5" s="10">
        <v>60</v>
      </c>
      <c r="N5">
        <v>90</v>
      </c>
      <c r="O5">
        <v>27</v>
      </c>
      <c r="P5" s="10">
        <v>117</v>
      </c>
      <c r="Q5">
        <v>459</v>
      </c>
      <c r="R5">
        <v>178</v>
      </c>
      <c r="S5" s="10">
        <v>637</v>
      </c>
    </row>
    <row r="6" spans="1:19" ht="12.75">
      <c r="A6" s="9">
        <v>1984</v>
      </c>
      <c r="B6" s="8">
        <v>84</v>
      </c>
      <c r="C6" s="8">
        <v>27</v>
      </c>
      <c r="D6" s="10">
        <v>111</v>
      </c>
      <c r="E6">
        <v>122</v>
      </c>
      <c r="F6">
        <v>66</v>
      </c>
      <c r="G6" s="10">
        <v>188</v>
      </c>
      <c r="H6">
        <v>119</v>
      </c>
      <c r="I6">
        <v>59</v>
      </c>
      <c r="J6" s="10">
        <v>178</v>
      </c>
      <c r="K6">
        <v>45</v>
      </c>
      <c r="L6">
        <v>5</v>
      </c>
      <c r="M6" s="10">
        <v>50</v>
      </c>
      <c r="N6">
        <v>82</v>
      </c>
      <c r="O6">
        <v>18</v>
      </c>
      <c r="P6" s="10">
        <v>100</v>
      </c>
      <c r="Q6">
        <v>452</v>
      </c>
      <c r="R6">
        <v>175</v>
      </c>
      <c r="S6" s="10">
        <v>627</v>
      </c>
    </row>
    <row r="7" spans="1:19" ht="12.75">
      <c r="A7" s="9">
        <v>1985</v>
      </c>
      <c r="B7" s="8">
        <v>130</v>
      </c>
      <c r="C7" s="8">
        <v>28</v>
      </c>
      <c r="D7" s="10">
        <v>158</v>
      </c>
      <c r="E7">
        <v>106</v>
      </c>
      <c r="F7">
        <v>53</v>
      </c>
      <c r="G7" s="10">
        <v>159</v>
      </c>
      <c r="H7">
        <v>103</v>
      </c>
      <c r="I7">
        <v>35</v>
      </c>
      <c r="J7" s="10">
        <v>138</v>
      </c>
      <c r="K7">
        <v>45</v>
      </c>
      <c r="L7">
        <v>8</v>
      </c>
      <c r="M7" s="10">
        <v>53</v>
      </c>
      <c r="N7">
        <v>88</v>
      </c>
      <c r="O7">
        <v>23</v>
      </c>
      <c r="P7" s="10">
        <v>111</v>
      </c>
      <c r="Q7">
        <v>472</v>
      </c>
      <c r="R7">
        <v>147</v>
      </c>
      <c r="S7" s="10">
        <v>619</v>
      </c>
    </row>
    <row r="8" spans="1:19" ht="12.75">
      <c r="A8" s="9">
        <v>1986</v>
      </c>
      <c r="B8" s="8">
        <v>114</v>
      </c>
      <c r="C8" s="8">
        <v>28</v>
      </c>
      <c r="D8" s="10">
        <v>142</v>
      </c>
      <c r="E8">
        <v>127</v>
      </c>
      <c r="F8">
        <v>52</v>
      </c>
      <c r="G8" s="10">
        <v>179</v>
      </c>
      <c r="H8">
        <v>118</v>
      </c>
      <c r="I8">
        <v>46</v>
      </c>
      <c r="J8" s="10">
        <v>164</v>
      </c>
      <c r="K8">
        <v>78</v>
      </c>
      <c r="L8">
        <v>16</v>
      </c>
      <c r="M8" s="10">
        <v>94</v>
      </c>
      <c r="N8">
        <v>95</v>
      </c>
      <c r="O8">
        <v>21</v>
      </c>
      <c r="P8" s="10">
        <v>116</v>
      </c>
      <c r="Q8">
        <v>532</v>
      </c>
      <c r="R8">
        <v>163</v>
      </c>
      <c r="S8" s="10">
        <v>695</v>
      </c>
    </row>
    <row r="9" spans="1:19" ht="12.75">
      <c r="A9" s="9">
        <v>1987</v>
      </c>
      <c r="B9" s="8">
        <v>126</v>
      </c>
      <c r="C9" s="8">
        <v>54</v>
      </c>
      <c r="D9" s="10">
        <v>180</v>
      </c>
      <c r="E9">
        <v>153</v>
      </c>
      <c r="F9">
        <v>59</v>
      </c>
      <c r="G9" s="10">
        <v>212</v>
      </c>
      <c r="H9">
        <v>125</v>
      </c>
      <c r="I9">
        <v>48</v>
      </c>
      <c r="J9" s="10">
        <v>173</v>
      </c>
      <c r="K9">
        <v>90</v>
      </c>
      <c r="L9">
        <v>30</v>
      </c>
      <c r="M9" s="10">
        <v>120</v>
      </c>
      <c r="N9">
        <v>92</v>
      </c>
      <c r="O9">
        <v>19</v>
      </c>
      <c r="P9" s="10">
        <v>111</v>
      </c>
      <c r="Q9">
        <v>586</v>
      </c>
      <c r="R9">
        <v>210</v>
      </c>
      <c r="S9" s="10">
        <v>796</v>
      </c>
    </row>
    <row r="10" spans="1:19" ht="12.75">
      <c r="A10" s="9">
        <v>1988</v>
      </c>
      <c r="B10" s="8">
        <v>147</v>
      </c>
      <c r="C10" s="8">
        <v>57</v>
      </c>
      <c r="D10" s="10">
        <v>204</v>
      </c>
      <c r="E10">
        <v>130</v>
      </c>
      <c r="F10">
        <v>45</v>
      </c>
      <c r="G10" s="10">
        <v>175</v>
      </c>
      <c r="H10">
        <v>128</v>
      </c>
      <c r="I10">
        <v>54</v>
      </c>
      <c r="J10" s="10">
        <v>182</v>
      </c>
      <c r="K10">
        <v>80</v>
      </c>
      <c r="L10">
        <v>43</v>
      </c>
      <c r="M10" s="10">
        <v>123</v>
      </c>
      <c r="N10">
        <v>84</v>
      </c>
      <c r="O10">
        <v>13</v>
      </c>
      <c r="P10" s="10">
        <v>97</v>
      </c>
      <c r="Q10">
        <v>569</v>
      </c>
      <c r="R10">
        <v>212</v>
      </c>
      <c r="S10" s="10">
        <v>781</v>
      </c>
    </row>
    <row r="11" spans="1:19" ht="12.75">
      <c r="A11" s="9">
        <v>1989</v>
      </c>
      <c r="B11" s="8">
        <v>129</v>
      </c>
      <c r="C11" s="8">
        <v>53</v>
      </c>
      <c r="D11" s="10">
        <v>182</v>
      </c>
      <c r="E11">
        <v>125</v>
      </c>
      <c r="F11">
        <v>63</v>
      </c>
      <c r="G11" s="10">
        <v>188</v>
      </c>
      <c r="H11">
        <v>115</v>
      </c>
      <c r="I11">
        <v>56</v>
      </c>
      <c r="J11" s="10">
        <v>171</v>
      </c>
      <c r="K11">
        <v>144</v>
      </c>
      <c r="L11">
        <v>150</v>
      </c>
      <c r="M11" s="10">
        <v>294</v>
      </c>
      <c r="N11">
        <v>86</v>
      </c>
      <c r="O11">
        <v>32</v>
      </c>
      <c r="P11" s="10">
        <v>118</v>
      </c>
      <c r="Q11">
        <v>599</v>
      </c>
      <c r="R11">
        <v>354</v>
      </c>
      <c r="S11" s="10">
        <v>953</v>
      </c>
    </row>
    <row r="12" spans="1:19" ht="12.75">
      <c r="A12" s="9">
        <v>1990</v>
      </c>
      <c r="B12" s="8">
        <v>121</v>
      </c>
      <c r="C12" s="8">
        <v>48</v>
      </c>
      <c r="D12" s="10">
        <v>169</v>
      </c>
      <c r="E12">
        <v>129</v>
      </c>
      <c r="F12">
        <v>56</v>
      </c>
      <c r="G12" s="10">
        <v>185</v>
      </c>
      <c r="H12">
        <v>108</v>
      </c>
      <c r="I12">
        <v>69</v>
      </c>
      <c r="J12" s="10">
        <v>177</v>
      </c>
      <c r="K12">
        <v>133</v>
      </c>
      <c r="L12">
        <v>93</v>
      </c>
      <c r="M12" s="10">
        <v>226</v>
      </c>
      <c r="N12">
        <v>98</v>
      </c>
      <c r="O12">
        <v>34</v>
      </c>
      <c r="P12" s="10">
        <v>132</v>
      </c>
      <c r="Q12">
        <v>589</v>
      </c>
      <c r="R12">
        <v>300</v>
      </c>
      <c r="S12" s="10">
        <v>889</v>
      </c>
    </row>
    <row r="13" spans="1:19" ht="12.75">
      <c r="A13" s="9">
        <v>1991</v>
      </c>
      <c r="B13" s="8">
        <v>124</v>
      </c>
      <c r="C13" s="8">
        <v>66</v>
      </c>
      <c r="D13" s="10">
        <v>190</v>
      </c>
      <c r="E13">
        <v>108</v>
      </c>
      <c r="F13">
        <v>57</v>
      </c>
      <c r="G13" s="10">
        <v>165</v>
      </c>
      <c r="H13">
        <v>129</v>
      </c>
      <c r="I13">
        <v>53</v>
      </c>
      <c r="J13" s="10">
        <v>182</v>
      </c>
      <c r="K13">
        <v>122</v>
      </c>
      <c r="L13">
        <v>105</v>
      </c>
      <c r="M13" s="10">
        <v>227</v>
      </c>
      <c r="N13">
        <v>115</v>
      </c>
      <c r="O13">
        <v>33</v>
      </c>
      <c r="P13" s="10">
        <v>148</v>
      </c>
      <c r="Q13">
        <v>598</v>
      </c>
      <c r="R13">
        <v>314</v>
      </c>
      <c r="S13" s="10">
        <v>912</v>
      </c>
    </row>
    <row r="14" spans="1:19" ht="12.75">
      <c r="A14" s="9">
        <v>1992</v>
      </c>
      <c r="B14" s="8">
        <v>174</v>
      </c>
      <c r="C14" s="8">
        <v>78</v>
      </c>
      <c r="D14" s="10">
        <v>252</v>
      </c>
      <c r="E14">
        <v>127</v>
      </c>
      <c r="F14">
        <v>48</v>
      </c>
      <c r="G14" s="10">
        <v>175</v>
      </c>
      <c r="H14">
        <v>92</v>
      </c>
      <c r="I14">
        <v>53</v>
      </c>
      <c r="J14" s="10">
        <v>145</v>
      </c>
      <c r="K14">
        <v>92</v>
      </c>
      <c r="L14">
        <v>126</v>
      </c>
      <c r="M14" s="10">
        <v>218</v>
      </c>
      <c r="N14">
        <v>102</v>
      </c>
      <c r="O14">
        <v>36</v>
      </c>
      <c r="P14" s="10">
        <v>138</v>
      </c>
      <c r="Q14">
        <v>587</v>
      </c>
      <c r="R14">
        <v>341</v>
      </c>
      <c r="S14" s="10">
        <v>928</v>
      </c>
    </row>
    <row r="15" spans="1:19" ht="12.75">
      <c r="A15" s="9">
        <v>1993</v>
      </c>
      <c r="B15" s="8">
        <v>156</v>
      </c>
      <c r="C15" s="8">
        <v>52</v>
      </c>
      <c r="D15" s="10">
        <v>208</v>
      </c>
      <c r="E15">
        <v>118</v>
      </c>
      <c r="F15">
        <v>49</v>
      </c>
      <c r="G15" s="10">
        <v>167</v>
      </c>
      <c r="H15">
        <v>115</v>
      </c>
      <c r="I15">
        <v>63</v>
      </c>
      <c r="J15" s="10">
        <v>178</v>
      </c>
      <c r="K15">
        <v>126</v>
      </c>
      <c r="L15">
        <v>106</v>
      </c>
      <c r="M15" s="10">
        <v>232</v>
      </c>
      <c r="N15">
        <v>109</v>
      </c>
      <c r="O15">
        <v>58</v>
      </c>
      <c r="P15" s="10">
        <v>167</v>
      </c>
      <c r="Q15">
        <v>624</v>
      </c>
      <c r="R15">
        <v>328</v>
      </c>
      <c r="S15" s="10">
        <v>952</v>
      </c>
    </row>
    <row r="16" spans="1:19" ht="12.75">
      <c r="A16" s="9">
        <v>1994</v>
      </c>
      <c r="B16" s="8">
        <v>175</v>
      </c>
      <c r="C16" s="8">
        <v>62</v>
      </c>
      <c r="D16" s="10">
        <v>237</v>
      </c>
      <c r="E16">
        <v>128</v>
      </c>
      <c r="F16">
        <v>69</v>
      </c>
      <c r="G16" s="10">
        <v>197</v>
      </c>
      <c r="H16">
        <v>105</v>
      </c>
      <c r="I16">
        <v>67</v>
      </c>
      <c r="J16" s="10">
        <v>172</v>
      </c>
      <c r="K16">
        <v>96</v>
      </c>
      <c r="L16">
        <v>119</v>
      </c>
      <c r="M16" s="10">
        <v>215</v>
      </c>
      <c r="N16">
        <v>133</v>
      </c>
      <c r="O16">
        <v>48</v>
      </c>
      <c r="P16" s="10">
        <v>181</v>
      </c>
      <c r="Q16">
        <v>637</v>
      </c>
      <c r="R16">
        <v>365</v>
      </c>
      <c r="S16" s="10">
        <v>1002</v>
      </c>
    </row>
    <row r="17" spans="1:19" ht="12.75">
      <c r="A17" s="9">
        <v>1995</v>
      </c>
      <c r="B17" s="8">
        <v>158</v>
      </c>
      <c r="C17" s="8">
        <v>53</v>
      </c>
      <c r="D17" s="10">
        <v>211</v>
      </c>
      <c r="E17">
        <v>120</v>
      </c>
      <c r="F17">
        <v>57</v>
      </c>
      <c r="G17" s="10">
        <v>177</v>
      </c>
      <c r="H17">
        <v>124</v>
      </c>
      <c r="I17">
        <v>65</v>
      </c>
      <c r="J17" s="10">
        <v>189</v>
      </c>
      <c r="K17">
        <v>138</v>
      </c>
      <c r="L17">
        <v>124</v>
      </c>
      <c r="M17" s="10">
        <v>262</v>
      </c>
      <c r="N17">
        <v>153</v>
      </c>
      <c r="O17">
        <v>71</v>
      </c>
      <c r="P17" s="10">
        <v>224</v>
      </c>
      <c r="Q17">
        <v>693</v>
      </c>
      <c r="R17">
        <v>370</v>
      </c>
      <c r="S17" s="10">
        <v>1063</v>
      </c>
    </row>
    <row r="18" spans="1:19" ht="12.75">
      <c r="A18" s="9">
        <v>1996</v>
      </c>
      <c r="B18" s="8">
        <v>159</v>
      </c>
      <c r="C18" s="8">
        <v>54</v>
      </c>
      <c r="D18" s="10">
        <v>213</v>
      </c>
      <c r="E18">
        <v>115</v>
      </c>
      <c r="F18">
        <v>54</v>
      </c>
      <c r="G18" s="10">
        <v>169</v>
      </c>
      <c r="H18">
        <v>149</v>
      </c>
      <c r="I18">
        <v>69</v>
      </c>
      <c r="J18" s="10">
        <v>218</v>
      </c>
      <c r="K18">
        <v>171</v>
      </c>
      <c r="L18">
        <v>110</v>
      </c>
      <c r="M18" s="10">
        <v>281</v>
      </c>
      <c r="N18">
        <v>172</v>
      </c>
      <c r="O18">
        <v>89</v>
      </c>
      <c r="P18" s="10">
        <v>261</v>
      </c>
      <c r="Q18">
        <v>766</v>
      </c>
      <c r="R18">
        <v>376</v>
      </c>
      <c r="S18" s="10">
        <v>1142</v>
      </c>
    </row>
    <row r="19" spans="1:19" ht="12.75">
      <c r="A19" s="9">
        <v>1997</v>
      </c>
      <c r="B19" s="8">
        <v>146</v>
      </c>
      <c r="C19" s="8">
        <v>48</v>
      </c>
      <c r="D19" s="10">
        <v>194</v>
      </c>
      <c r="E19">
        <v>104</v>
      </c>
      <c r="F19">
        <v>43</v>
      </c>
      <c r="G19" s="10">
        <v>147</v>
      </c>
      <c r="H19">
        <v>133</v>
      </c>
      <c r="I19">
        <v>65</v>
      </c>
      <c r="J19" s="10">
        <v>198</v>
      </c>
      <c r="K19">
        <v>170</v>
      </c>
      <c r="L19">
        <v>87</v>
      </c>
      <c r="M19" s="10">
        <v>257</v>
      </c>
      <c r="N19">
        <v>165</v>
      </c>
      <c r="O19">
        <v>99</v>
      </c>
      <c r="P19" s="10">
        <v>264</v>
      </c>
      <c r="Q19">
        <v>718</v>
      </c>
      <c r="R19">
        <v>342</v>
      </c>
      <c r="S19" s="10">
        <v>1060</v>
      </c>
    </row>
    <row r="20" spans="1:19" ht="12.75">
      <c r="A20" s="9">
        <v>1998</v>
      </c>
      <c r="B20" s="8">
        <v>167</v>
      </c>
      <c r="C20" s="8">
        <v>39</v>
      </c>
      <c r="D20" s="10">
        <v>206</v>
      </c>
      <c r="E20">
        <v>138</v>
      </c>
      <c r="F20">
        <v>45</v>
      </c>
      <c r="G20" s="10">
        <v>183</v>
      </c>
      <c r="H20">
        <v>109</v>
      </c>
      <c r="I20">
        <v>53</v>
      </c>
      <c r="J20" s="10">
        <v>162</v>
      </c>
      <c r="K20">
        <v>244</v>
      </c>
      <c r="L20">
        <v>92</v>
      </c>
      <c r="M20" s="10">
        <v>336</v>
      </c>
      <c r="N20">
        <v>191</v>
      </c>
      <c r="O20">
        <v>69</v>
      </c>
      <c r="P20" s="10">
        <v>260</v>
      </c>
      <c r="Q20">
        <v>849</v>
      </c>
      <c r="R20">
        <v>298</v>
      </c>
      <c r="S20" s="10">
        <v>1147</v>
      </c>
    </row>
    <row r="21" spans="1:19" ht="12.75">
      <c r="A21" s="9">
        <v>1999</v>
      </c>
      <c r="B21" s="8">
        <v>159</v>
      </c>
      <c r="C21" s="8">
        <v>67</v>
      </c>
      <c r="D21" s="10">
        <v>226</v>
      </c>
      <c r="E21">
        <v>127</v>
      </c>
      <c r="F21">
        <v>54</v>
      </c>
      <c r="G21" s="10">
        <v>181</v>
      </c>
      <c r="H21">
        <v>119</v>
      </c>
      <c r="I21">
        <v>50</v>
      </c>
      <c r="J21" s="10">
        <v>169</v>
      </c>
      <c r="K21">
        <v>171</v>
      </c>
      <c r="L21">
        <v>61</v>
      </c>
      <c r="M21" s="10">
        <v>232</v>
      </c>
      <c r="N21">
        <v>175</v>
      </c>
      <c r="O21">
        <v>78</v>
      </c>
      <c r="P21" s="10">
        <v>253</v>
      </c>
      <c r="Q21">
        <v>751</v>
      </c>
      <c r="R21">
        <v>310</v>
      </c>
      <c r="S21" s="10">
        <v>1061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NEBRASKA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 aca="true" t="shared" si="0" ref="B28:D33">(B5/$D5)*100</f>
        <v>72.11538461538461</v>
      </c>
      <c r="C28" s="1">
        <f t="shared" si="0"/>
        <v>27.884615384615387</v>
      </c>
      <c r="D28" s="11">
        <f t="shared" si="0"/>
        <v>100</v>
      </c>
      <c r="E28" s="1">
        <f>(E5/$G5)*100</f>
        <v>66.81818181818183</v>
      </c>
      <c r="F28" s="1">
        <f>(F5/$G5)*100</f>
        <v>33.18181818181819</v>
      </c>
      <c r="G28" s="11">
        <f>(G5/$G5)*100</f>
        <v>100</v>
      </c>
      <c r="H28" s="1">
        <f>(H5/$J5)*100</f>
        <v>72.05882352941177</v>
      </c>
      <c r="I28" s="1">
        <f>(I5/$J5)*100</f>
        <v>27.941176470588236</v>
      </c>
      <c r="J28" s="11">
        <f>(J5/$J5)*100</f>
        <v>100</v>
      </c>
      <c r="K28" s="1">
        <f>(K5/$M5)*100</f>
        <v>81.66666666666667</v>
      </c>
      <c r="L28" s="1">
        <f>(L5/$M5)*100</f>
        <v>18.333333333333332</v>
      </c>
      <c r="M28" s="11">
        <f>(M5/$M5)*100</f>
        <v>100</v>
      </c>
      <c r="N28" s="1">
        <f>(N5/$P5)*100</f>
        <v>76.92307692307693</v>
      </c>
      <c r="O28" s="1">
        <f>(O5/$P5)*100</f>
        <v>23.076923076923077</v>
      </c>
      <c r="P28" s="11">
        <f>(P5/$P5)*100</f>
        <v>100</v>
      </c>
      <c r="Q28" s="1">
        <f>(Q5/$S5)*100</f>
        <v>72.05651491365776</v>
      </c>
      <c r="R28" s="1">
        <f>(R5/$S5)*100</f>
        <v>27.94348508634223</v>
      </c>
      <c r="S28" s="11">
        <f>(S5/$S5)*100</f>
        <v>100</v>
      </c>
    </row>
    <row r="29" spans="1:19" ht="12.75">
      <c r="A29" s="9">
        <v>1984</v>
      </c>
      <c r="B29" s="1">
        <f t="shared" si="0"/>
        <v>75.67567567567568</v>
      </c>
      <c r="C29" s="1">
        <f t="shared" si="0"/>
        <v>24.324324324324326</v>
      </c>
      <c r="D29" s="11">
        <f t="shared" si="0"/>
        <v>100</v>
      </c>
      <c r="E29" s="1">
        <f aca="true" t="shared" si="1" ref="E29:G33">(E6/$G6)*100</f>
        <v>64.8936170212766</v>
      </c>
      <c r="F29" s="1">
        <f t="shared" si="1"/>
        <v>35.1063829787234</v>
      </c>
      <c r="G29" s="11">
        <f t="shared" si="1"/>
        <v>100</v>
      </c>
      <c r="H29" s="1">
        <f aca="true" t="shared" si="2" ref="H29:J33">(H6/$J6)*100</f>
        <v>66.85393258426966</v>
      </c>
      <c r="I29" s="1">
        <f t="shared" si="2"/>
        <v>33.146067415730336</v>
      </c>
      <c r="J29" s="11">
        <f t="shared" si="2"/>
        <v>100</v>
      </c>
      <c r="K29" s="1">
        <f aca="true" t="shared" si="3" ref="K29:M33">(K6/$M6)*100</f>
        <v>90</v>
      </c>
      <c r="L29" s="1">
        <f t="shared" si="3"/>
        <v>10</v>
      </c>
      <c r="M29" s="11">
        <f t="shared" si="3"/>
        <v>100</v>
      </c>
      <c r="N29" s="1">
        <f aca="true" t="shared" si="4" ref="N29:P33">(N6/$P6)*100</f>
        <v>82</v>
      </c>
      <c r="O29" s="1">
        <f t="shared" si="4"/>
        <v>18</v>
      </c>
      <c r="P29" s="11">
        <f t="shared" si="4"/>
        <v>100</v>
      </c>
      <c r="Q29" s="1">
        <f aca="true" t="shared" si="5" ref="Q29:S33">(Q6/$S6)*100</f>
        <v>72.08931419457734</v>
      </c>
      <c r="R29" s="1">
        <f t="shared" si="5"/>
        <v>27.91068580542265</v>
      </c>
      <c r="S29" s="11">
        <f t="shared" si="5"/>
        <v>100</v>
      </c>
    </row>
    <row r="30" spans="1:19" ht="12.75">
      <c r="A30" s="9">
        <v>1985</v>
      </c>
      <c r="B30" s="1">
        <f t="shared" si="0"/>
        <v>82.27848101265823</v>
      </c>
      <c r="C30" s="1">
        <f t="shared" si="0"/>
        <v>17.72151898734177</v>
      </c>
      <c r="D30" s="11">
        <f t="shared" si="0"/>
        <v>100</v>
      </c>
      <c r="E30" s="1">
        <f t="shared" si="1"/>
        <v>66.66666666666666</v>
      </c>
      <c r="F30" s="1">
        <f t="shared" si="1"/>
        <v>33.33333333333333</v>
      </c>
      <c r="G30" s="11">
        <f t="shared" si="1"/>
        <v>100</v>
      </c>
      <c r="H30" s="1">
        <f t="shared" si="2"/>
        <v>74.63768115942028</v>
      </c>
      <c r="I30" s="1">
        <f t="shared" si="2"/>
        <v>25.36231884057971</v>
      </c>
      <c r="J30" s="11">
        <f t="shared" si="2"/>
        <v>100</v>
      </c>
      <c r="K30" s="1">
        <f t="shared" si="3"/>
        <v>84.90566037735849</v>
      </c>
      <c r="L30" s="1">
        <f t="shared" si="3"/>
        <v>15.09433962264151</v>
      </c>
      <c r="M30" s="11">
        <f t="shared" si="3"/>
        <v>100</v>
      </c>
      <c r="N30" s="1">
        <f t="shared" si="4"/>
        <v>79.27927927927928</v>
      </c>
      <c r="O30" s="1">
        <f t="shared" si="4"/>
        <v>20.72072072072072</v>
      </c>
      <c r="P30" s="11">
        <f t="shared" si="4"/>
        <v>100</v>
      </c>
      <c r="Q30" s="1">
        <f t="shared" si="5"/>
        <v>76.25201938610662</v>
      </c>
      <c r="R30" s="1">
        <f t="shared" si="5"/>
        <v>23.747980613893375</v>
      </c>
      <c r="S30" s="11">
        <f t="shared" si="5"/>
        <v>100</v>
      </c>
    </row>
    <row r="31" spans="1:19" ht="12.75">
      <c r="A31" s="9">
        <v>1986</v>
      </c>
      <c r="B31" s="1">
        <f t="shared" si="0"/>
        <v>80.28169014084507</v>
      </c>
      <c r="C31" s="1">
        <f t="shared" si="0"/>
        <v>19.718309859154928</v>
      </c>
      <c r="D31" s="11">
        <f t="shared" si="0"/>
        <v>100</v>
      </c>
      <c r="E31" s="1">
        <f t="shared" si="1"/>
        <v>70.94972067039106</v>
      </c>
      <c r="F31" s="1">
        <f t="shared" si="1"/>
        <v>29.05027932960894</v>
      </c>
      <c r="G31" s="11">
        <f t="shared" si="1"/>
        <v>100</v>
      </c>
      <c r="H31" s="1">
        <f t="shared" si="2"/>
        <v>71.95121951219512</v>
      </c>
      <c r="I31" s="1">
        <f t="shared" si="2"/>
        <v>28.04878048780488</v>
      </c>
      <c r="J31" s="11">
        <f t="shared" si="2"/>
        <v>100</v>
      </c>
      <c r="K31" s="1">
        <f t="shared" si="3"/>
        <v>82.97872340425532</v>
      </c>
      <c r="L31" s="1">
        <f t="shared" si="3"/>
        <v>17.02127659574468</v>
      </c>
      <c r="M31" s="11">
        <f t="shared" si="3"/>
        <v>100</v>
      </c>
      <c r="N31" s="1">
        <f t="shared" si="4"/>
        <v>81.89655172413794</v>
      </c>
      <c r="O31" s="1">
        <f t="shared" si="4"/>
        <v>18.103448275862068</v>
      </c>
      <c r="P31" s="11">
        <f t="shared" si="4"/>
        <v>100</v>
      </c>
      <c r="Q31" s="1">
        <f t="shared" si="5"/>
        <v>76.54676258992805</v>
      </c>
      <c r="R31" s="1">
        <f t="shared" si="5"/>
        <v>23.453237410071942</v>
      </c>
      <c r="S31" s="11">
        <f t="shared" si="5"/>
        <v>100</v>
      </c>
    </row>
    <row r="32" spans="1:19" ht="12.75">
      <c r="A32" s="9">
        <v>1987</v>
      </c>
      <c r="B32" s="1">
        <f t="shared" si="0"/>
        <v>70</v>
      </c>
      <c r="C32" s="1">
        <f t="shared" si="0"/>
        <v>30</v>
      </c>
      <c r="D32" s="11">
        <f t="shared" si="0"/>
        <v>100</v>
      </c>
      <c r="E32" s="1">
        <f t="shared" si="1"/>
        <v>72.16981132075472</v>
      </c>
      <c r="F32" s="1">
        <f t="shared" si="1"/>
        <v>27.830188679245282</v>
      </c>
      <c r="G32" s="11">
        <f t="shared" si="1"/>
        <v>100</v>
      </c>
      <c r="H32" s="1">
        <f t="shared" si="2"/>
        <v>72.25433526011561</v>
      </c>
      <c r="I32" s="1">
        <f t="shared" si="2"/>
        <v>27.74566473988439</v>
      </c>
      <c r="J32" s="11">
        <f t="shared" si="2"/>
        <v>100</v>
      </c>
      <c r="K32" s="1">
        <f t="shared" si="3"/>
        <v>75</v>
      </c>
      <c r="L32" s="1">
        <f t="shared" si="3"/>
        <v>25</v>
      </c>
      <c r="M32" s="11">
        <f t="shared" si="3"/>
        <v>100</v>
      </c>
      <c r="N32" s="1">
        <f t="shared" si="4"/>
        <v>82.88288288288288</v>
      </c>
      <c r="O32" s="1">
        <f t="shared" si="4"/>
        <v>17.117117117117118</v>
      </c>
      <c r="P32" s="11">
        <f t="shared" si="4"/>
        <v>100</v>
      </c>
      <c r="Q32" s="1">
        <f t="shared" si="5"/>
        <v>73.61809045226131</v>
      </c>
      <c r="R32" s="1">
        <f t="shared" si="5"/>
        <v>26.38190954773869</v>
      </c>
      <c r="S32" s="11">
        <f t="shared" si="5"/>
        <v>100</v>
      </c>
    </row>
    <row r="33" spans="1:19" ht="12.75">
      <c r="A33" s="9">
        <v>1988</v>
      </c>
      <c r="B33" s="1">
        <f t="shared" si="0"/>
        <v>72.05882352941177</v>
      </c>
      <c r="C33" s="1">
        <f t="shared" si="0"/>
        <v>27.941176470588236</v>
      </c>
      <c r="D33" s="11">
        <f t="shared" si="0"/>
        <v>100</v>
      </c>
      <c r="E33" s="1">
        <f t="shared" si="1"/>
        <v>74.28571428571429</v>
      </c>
      <c r="F33" s="1">
        <f t="shared" si="1"/>
        <v>25.71428571428571</v>
      </c>
      <c r="G33" s="11">
        <f t="shared" si="1"/>
        <v>100</v>
      </c>
      <c r="H33" s="1">
        <f t="shared" si="2"/>
        <v>70.32967032967034</v>
      </c>
      <c r="I33" s="1">
        <f t="shared" si="2"/>
        <v>29.67032967032967</v>
      </c>
      <c r="J33" s="11">
        <f t="shared" si="2"/>
        <v>100</v>
      </c>
      <c r="K33" s="1">
        <f t="shared" si="3"/>
        <v>65.04065040650406</v>
      </c>
      <c r="L33" s="1">
        <f t="shared" si="3"/>
        <v>34.959349593495936</v>
      </c>
      <c r="M33" s="11">
        <f t="shared" si="3"/>
        <v>100</v>
      </c>
      <c r="N33" s="1">
        <f t="shared" si="4"/>
        <v>86.5979381443299</v>
      </c>
      <c r="O33" s="1">
        <f t="shared" si="4"/>
        <v>13.402061855670103</v>
      </c>
      <c r="P33" s="11">
        <f t="shared" si="4"/>
        <v>100</v>
      </c>
      <c r="Q33" s="1">
        <f t="shared" si="5"/>
        <v>72.85531370038413</v>
      </c>
      <c r="R33" s="1">
        <f t="shared" si="5"/>
        <v>27.144686299615877</v>
      </c>
      <c r="S33" s="11">
        <f t="shared" si="5"/>
        <v>100</v>
      </c>
    </row>
    <row r="34" spans="1:19" ht="12.75">
      <c r="A34" s="9">
        <v>1989</v>
      </c>
      <c r="B34" s="1">
        <f aca="true" t="shared" si="6" ref="B34:C44">(B11/$D11)*100</f>
        <v>70.87912087912088</v>
      </c>
      <c r="C34" s="1">
        <f t="shared" si="6"/>
        <v>29.120879120879124</v>
      </c>
      <c r="D34" s="11">
        <f aca="true" t="shared" si="7" ref="D34:D44">(D11/$D11)*100</f>
        <v>100</v>
      </c>
      <c r="E34" s="1">
        <f aca="true" t="shared" si="8" ref="E34:G44">(E11/$G11)*100</f>
        <v>66.48936170212765</v>
      </c>
      <c r="F34" s="1">
        <f t="shared" si="8"/>
        <v>33.51063829787234</v>
      </c>
      <c r="G34" s="11">
        <f t="shared" si="8"/>
        <v>100</v>
      </c>
      <c r="H34" s="1">
        <f aca="true" t="shared" si="9" ref="H34:J44">(H11/$J11)*100</f>
        <v>67.2514619883041</v>
      </c>
      <c r="I34" s="1">
        <f t="shared" si="9"/>
        <v>32.748538011695906</v>
      </c>
      <c r="J34" s="11">
        <f t="shared" si="9"/>
        <v>100</v>
      </c>
      <c r="K34" s="1">
        <f aca="true" t="shared" si="10" ref="K34:M44">(K11/$M11)*100</f>
        <v>48.97959183673469</v>
      </c>
      <c r="L34" s="1">
        <f t="shared" si="10"/>
        <v>51.02040816326531</v>
      </c>
      <c r="M34" s="11">
        <f t="shared" si="10"/>
        <v>100</v>
      </c>
      <c r="N34" s="1">
        <f aca="true" t="shared" si="11" ref="N34:P44">(N11/$P11)*100</f>
        <v>72.88135593220339</v>
      </c>
      <c r="O34" s="1">
        <f t="shared" si="11"/>
        <v>27.11864406779661</v>
      </c>
      <c r="P34" s="11">
        <f t="shared" si="11"/>
        <v>100</v>
      </c>
      <c r="Q34" s="1">
        <f aca="true" t="shared" si="12" ref="Q34:S44">(Q11/$S11)*100</f>
        <v>62.854144805876174</v>
      </c>
      <c r="R34" s="1">
        <f t="shared" si="12"/>
        <v>37.14585519412382</v>
      </c>
      <c r="S34" s="11">
        <f t="shared" si="12"/>
        <v>100</v>
      </c>
    </row>
    <row r="35" spans="1:19" ht="12.75">
      <c r="A35" s="9">
        <v>1990</v>
      </c>
      <c r="B35" s="1">
        <f t="shared" si="6"/>
        <v>71.59763313609467</v>
      </c>
      <c r="C35" s="1">
        <f t="shared" si="6"/>
        <v>28.402366863905325</v>
      </c>
      <c r="D35" s="11">
        <f t="shared" si="7"/>
        <v>100</v>
      </c>
      <c r="E35" s="1">
        <f t="shared" si="8"/>
        <v>69.72972972972973</v>
      </c>
      <c r="F35" s="1">
        <f t="shared" si="8"/>
        <v>30.270270270270274</v>
      </c>
      <c r="G35" s="11">
        <f t="shared" si="8"/>
        <v>100</v>
      </c>
      <c r="H35" s="1">
        <f t="shared" si="9"/>
        <v>61.016949152542374</v>
      </c>
      <c r="I35" s="1">
        <f t="shared" si="9"/>
        <v>38.983050847457626</v>
      </c>
      <c r="J35" s="11">
        <f t="shared" si="9"/>
        <v>100</v>
      </c>
      <c r="K35" s="1">
        <f t="shared" si="10"/>
        <v>58.849557522123895</v>
      </c>
      <c r="L35" s="1">
        <f t="shared" si="10"/>
        <v>41.150442477876105</v>
      </c>
      <c r="M35" s="11">
        <f t="shared" si="10"/>
        <v>100</v>
      </c>
      <c r="N35" s="1">
        <f t="shared" si="11"/>
        <v>74.24242424242425</v>
      </c>
      <c r="O35" s="1">
        <f t="shared" si="11"/>
        <v>25.757575757575758</v>
      </c>
      <c r="P35" s="11">
        <f t="shared" si="11"/>
        <v>100</v>
      </c>
      <c r="Q35" s="1">
        <f t="shared" si="12"/>
        <v>66.25421822272216</v>
      </c>
      <c r="R35" s="1">
        <f t="shared" si="12"/>
        <v>33.74578177727784</v>
      </c>
      <c r="S35" s="11">
        <f t="shared" si="12"/>
        <v>100</v>
      </c>
    </row>
    <row r="36" spans="1:19" ht="12.75">
      <c r="A36" s="9">
        <v>1991</v>
      </c>
      <c r="B36" s="1">
        <f t="shared" si="6"/>
        <v>65.26315789473685</v>
      </c>
      <c r="C36" s="1">
        <f t="shared" si="6"/>
        <v>34.73684210526316</v>
      </c>
      <c r="D36" s="11">
        <f t="shared" si="7"/>
        <v>100</v>
      </c>
      <c r="E36" s="1">
        <f t="shared" si="8"/>
        <v>65.45454545454545</v>
      </c>
      <c r="F36" s="1">
        <f t="shared" si="8"/>
        <v>34.54545454545455</v>
      </c>
      <c r="G36" s="11">
        <f t="shared" si="8"/>
        <v>100</v>
      </c>
      <c r="H36" s="1">
        <f t="shared" si="9"/>
        <v>70.87912087912088</v>
      </c>
      <c r="I36" s="1">
        <f t="shared" si="9"/>
        <v>29.120879120879124</v>
      </c>
      <c r="J36" s="11">
        <f t="shared" si="9"/>
        <v>100</v>
      </c>
      <c r="K36" s="1">
        <f t="shared" si="10"/>
        <v>53.74449339207048</v>
      </c>
      <c r="L36" s="1">
        <f t="shared" si="10"/>
        <v>46.25550660792951</v>
      </c>
      <c r="M36" s="11">
        <f t="shared" si="10"/>
        <v>100</v>
      </c>
      <c r="N36" s="1">
        <f t="shared" si="11"/>
        <v>77.7027027027027</v>
      </c>
      <c r="O36" s="1">
        <f t="shared" si="11"/>
        <v>22.2972972972973</v>
      </c>
      <c r="P36" s="11">
        <f t="shared" si="11"/>
        <v>100</v>
      </c>
      <c r="Q36" s="1">
        <f t="shared" si="12"/>
        <v>65.5701754385965</v>
      </c>
      <c r="R36" s="1">
        <f t="shared" si="12"/>
        <v>34.42982456140351</v>
      </c>
      <c r="S36" s="11">
        <f t="shared" si="12"/>
        <v>100</v>
      </c>
    </row>
    <row r="37" spans="1:19" ht="12.75">
      <c r="A37" s="9">
        <v>1992</v>
      </c>
      <c r="B37" s="1">
        <f t="shared" si="6"/>
        <v>69.04761904761905</v>
      </c>
      <c r="C37" s="1">
        <f t="shared" si="6"/>
        <v>30.952380952380953</v>
      </c>
      <c r="D37" s="11">
        <f t="shared" si="7"/>
        <v>100</v>
      </c>
      <c r="E37" s="1">
        <f t="shared" si="8"/>
        <v>72.57142857142857</v>
      </c>
      <c r="F37" s="1">
        <f t="shared" si="8"/>
        <v>27.42857142857143</v>
      </c>
      <c r="G37" s="11">
        <f t="shared" si="8"/>
        <v>100</v>
      </c>
      <c r="H37" s="1">
        <f t="shared" si="9"/>
        <v>63.44827586206897</v>
      </c>
      <c r="I37" s="1">
        <f t="shared" si="9"/>
        <v>36.55172413793103</v>
      </c>
      <c r="J37" s="11">
        <f t="shared" si="9"/>
        <v>100</v>
      </c>
      <c r="K37" s="1">
        <f t="shared" si="10"/>
        <v>42.201834862385326</v>
      </c>
      <c r="L37" s="1">
        <f t="shared" si="10"/>
        <v>57.798165137614674</v>
      </c>
      <c r="M37" s="11">
        <f t="shared" si="10"/>
        <v>100</v>
      </c>
      <c r="N37" s="1">
        <f t="shared" si="11"/>
        <v>73.91304347826086</v>
      </c>
      <c r="O37" s="1">
        <f t="shared" si="11"/>
        <v>26.08695652173913</v>
      </c>
      <c r="P37" s="11">
        <f t="shared" si="11"/>
        <v>100</v>
      </c>
      <c r="Q37" s="1">
        <f t="shared" si="12"/>
        <v>63.254310344827594</v>
      </c>
      <c r="R37" s="1">
        <f t="shared" si="12"/>
        <v>36.74568965517241</v>
      </c>
      <c r="S37" s="11">
        <f t="shared" si="12"/>
        <v>100</v>
      </c>
    </row>
    <row r="38" spans="1:19" ht="12.75">
      <c r="A38" s="9">
        <v>1993</v>
      </c>
      <c r="B38" s="1">
        <f t="shared" si="6"/>
        <v>75</v>
      </c>
      <c r="C38" s="1">
        <f t="shared" si="6"/>
        <v>25</v>
      </c>
      <c r="D38" s="11">
        <f t="shared" si="7"/>
        <v>100</v>
      </c>
      <c r="E38" s="1">
        <f t="shared" si="8"/>
        <v>70.65868263473054</v>
      </c>
      <c r="F38" s="1">
        <f t="shared" si="8"/>
        <v>29.34131736526946</v>
      </c>
      <c r="G38" s="11">
        <f t="shared" si="8"/>
        <v>100</v>
      </c>
      <c r="H38" s="1">
        <f t="shared" si="9"/>
        <v>64.60674157303372</v>
      </c>
      <c r="I38" s="1">
        <f t="shared" si="9"/>
        <v>35.39325842696629</v>
      </c>
      <c r="J38" s="11">
        <f t="shared" si="9"/>
        <v>100</v>
      </c>
      <c r="K38" s="1">
        <f t="shared" si="10"/>
        <v>54.310344827586206</v>
      </c>
      <c r="L38" s="1">
        <f t="shared" si="10"/>
        <v>45.689655172413794</v>
      </c>
      <c r="M38" s="11">
        <f t="shared" si="10"/>
        <v>100</v>
      </c>
      <c r="N38" s="1">
        <f t="shared" si="11"/>
        <v>65.26946107784431</v>
      </c>
      <c r="O38" s="1">
        <f t="shared" si="11"/>
        <v>34.73053892215569</v>
      </c>
      <c r="P38" s="11">
        <f t="shared" si="11"/>
        <v>100</v>
      </c>
      <c r="Q38" s="1">
        <f t="shared" si="12"/>
        <v>65.54621848739495</v>
      </c>
      <c r="R38" s="1">
        <f t="shared" si="12"/>
        <v>34.45378151260504</v>
      </c>
      <c r="S38" s="11">
        <f t="shared" si="12"/>
        <v>100</v>
      </c>
    </row>
    <row r="39" spans="1:19" ht="12.75">
      <c r="A39" s="9">
        <v>1994</v>
      </c>
      <c r="B39" s="1">
        <f t="shared" si="6"/>
        <v>73.83966244725738</v>
      </c>
      <c r="C39" s="1">
        <f t="shared" si="6"/>
        <v>26.160337552742618</v>
      </c>
      <c r="D39" s="11">
        <f t="shared" si="7"/>
        <v>100</v>
      </c>
      <c r="E39" s="1">
        <f t="shared" si="8"/>
        <v>64.9746192893401</v>
      </c>
      <c r="F39" s="1">
        <f t="shared" si="8"/>
        <v>35.025380710659896</v>
      </c>
      <c r="G39" s="11">
        <f t="shared" si="8"/>
        <v>100</v>
      </c>
      <c r="H39" s="1">
        <f t="shared" si="9"/>
        <v>61.04651162790697</v>
      </c>
      <c r="I39" s="1">
        <f t="shared" si="9"/>
        <v>38.95348837209303</v>
      </c>
      <c r="J39" s="11">
        <f t="shared" si="9"/>
        <v>100</v>
      </c>
      <c r="K39" s="1">
        <f t="shared" si="10"/>
        <v>44.651162790697676</v>
      </c>
      <c r="L39" s="1">
        <f t="shared" si="10"/>
        <v>55.348837209302324</v>
      </c>
      <c r="M39" s="11">
        <f t="shared" si="10"/>
        <v>100</v>
      </c>
      <c r="N39" s="1">
        <f t="shared" si="11"/>
        <v>73.48066298342542</v>
      </c>
      <c r="O39" s="1">
        <f t="shared" si="11"/>
        <v>26.519337016574585</v>
      </c>
      <c r="P39" s="11">
        <f t="shared" si="11"/>
        <v>100</v>
      </c>
      <c r="Q39" s="1">
        <f t="shared" si="12"/>
        <v>63.57285429141717</v>
      </c>
      <c r="R39" s="1">
        <f t="shared" si="12"/>
        <v>36.427145708582835</v>
      </c>
      <c r="S39" s="11">
        <f t="shared" si="12"/>
        <v>100</v>
      </c>
    </row>
    <row r="40" spans="1:19" ht="12.75">
      <c r="A40" s="9">
        <v>1995</v>
      </c>
      <c r="B40" s="1">
        <f t="shared" si="6"/>
        <v>74.88151658767772</v>
      </c>
      <c r="C40" s="1">
        <f t="shared" si="6"/>
        <v>25.118483412322274</v>
      </c>
      <c r="D40" s="11">
        <f t="shared" si="7"/>
        <v>100</v>
      </c>
      <c r="E40" s="1">
        <f t="shared" si="8"/>
        <v>67.79661016949152</v>
      </c>
      <c r="F40" s="1">
        <f t="shared" si="8"/>
        <v>32.20338983050847</v>
      </c>
      <c r="G40" s="11">
        <f t="shared" si="8"/>
        <v>100</v>
      </c>
      <c r="H40" s="1">
        <f t="shared" si="9"/>
        <v>65.60846560846561</v>
      </c>
      <c r="I40" s="1">
        <f t="shared" si="9"/>
        <v>34.39153439153439</v>
      </c>
      <c r="J40" s="11">
        <f t="shared" si="9"/>
        <v>100</v>
      </c>
      <c r="K40" s="1">
        <f t="shared" si="10"/>
        <v>52.67175572519084</v>
      </c>
      <c r="L40" s="1">
        <f t="shared" si="10"/>
        <v>47.32824427480916</v>
      </c>
      <c r="M40" s="11">
        <f t="shared" si="10"/>
        <v>100</v>
      </c>
      <c r="N40" s="1">
        <f t="shared" si="11"/>
        <v>68.30357142857143</v>
      </c>
      <c r="O40" s="1">
        <f t="shared" si="11"/>
        <v>31.69642857142857</v>
      </c>
      <c r="P40" s="11">
        <f t="shared" si="11"/>
        <v>100</v>
      </c>
      <c r="Q40" s="1">
        <f t="shared" si="12"/>
        <v>65.1928504233302</v>
      </c>
      <c r="R40" s="1">
        <f t="shared" si="12"/>
        <v>34.80714957666981</v>
      </c>
      <c r="S40" s="11">
        <f t="shared" si="12"/>
        <v>100</v>
      </c>
    </row>
    <row r="41" spans="1:19" ht="12.75">
      <c r="A41" s="9">
        <v>1996</v>
      </c>
      <c r="B41" s="1">
        <f t="shared" si="6"/>
        <v>74.64788732394366</v>
      </c>
      <c r="C41" s="1">
        <f t="shared" si="6"/>
        <v>25.352112676056336</v>
      </c>
      <c r="D41" s="11">
        <f t="shared" si="7"/>
        <v>100</v>
      </c>
      <c r="E41" s="1">
        <f t="shared" si="8"/>
        <v>68.04733727810651</v>
      </c>
      <c r="F41" s="1">
        <f t="shared" si="8"/>
        <v>31.952662721893493</v>
      </c>
      <c r="G41" s="11">
        <f t="shared" si="8"/>
        <v>100</v>
      </c>
      <c r="H41" s="1">
        <f t="shared" si="9"/>
        <v>68.34862385321101</v>
      </c>
      <c r="I41" s="1">
        <f t="shared" si="9"/>
        <v>31.65137614678899</v>
      </c>
      <c r="J41" s="11">
        <f t="shared" si="9"/>
        <v>100</v>
      </c>
      <c r="K41" s="1">
        <f t="shared" si="10"/>
        <v>60.854092526690394</v>
      </c>
      <c r="L41" s="1">
        <f t="shared" si="10"/>
        <v>39.14590747330961</v>
      </c>
      <c r="M41" s="11">
        <f t="shared" si="10"/>
        <v>100</v>
      </c>
      <c r="N41" s="1">
        <f t="shared" si="11"/>
        <v>65.90038314176245</v>
      </c>
      <c r="O41" s="1">
        <f t="shared" si="11"/>
        <v>34.099616858237546</v>
      </c>
      <c r="P41" s="11">
        <f t="shared" si="11"/>
        <v>100</v>
      </c>
      <c r="Q41" s="1">
        <f t="shared" si="12"/>
        <v>67.0753064798599</v>
      </c>
      <c r="R41" s="1">
        <f t="shared" si="12"/>
        <v>32.9246935201401</v>
      </c>
      <c r="S41" s="11">
        <f t="shared" si="12"/>
        <v>100</v>
      </c>
    </row>
    <row r="42" spans="1:19" ht="12.75">
      <c r="A42" s="9">
        <v>1997</v>
      </c>
      <c r="B42" s="1">
        <f t="shared" si="6"/>
        <v>75.25773195876289</v>
      </c>
      <c r="C42" s="1">
        <f t="shared" si="6"/>
        <v>24.742268041237114</v>
      </c>
      <c r="D42" s="11">
        <f t="shared" si="7"/>
        <v>100</v>
      </c>
      <c r="E42" s="1">
        <f t="shared" si="8"/>
        <v>70.74829931972789</v>
      </c>
      <c r="F42" s="1">
        <f t="shared" si="8"/>
        <v>29.25170068027211</v>
      </c>
      <c r="G42" s="11">
        <f t="shared" si="8"/>
        <v>100</v>
      </c>
      <c r="H42" s="1">
        <f t="shared" si="9"/>
        <v>67.17171717171718</v>
      </c>
      <c r="I42" s="1">
        <f t="shared" si="9"/>
        <v>32.82828282828283</v>
      </c>
      <c r="J42" s="11">
        <f t="shared" si="9"/>
        <v>100</v>
      </c>
      <c r="K42" s="1">
        <f t="shared" si="10"/>
        <v>66.14785992217898</v>
      </c>
      <c r="L42" s="1">
        <f t="shared" si="10"/>
        <v>33.85214007782101</v>
      </c>
      <c r="M42" s="11">
        <f t="shared" si="10"/>
        <v>100</v>
      </c>
      <c r="N42" s="1">
        <f t="shared" si="11"/>
        <v>62.5</v>
      </c>
      <c r="O42" s="1">
        <f t="shared" si="11"/>
        <v>37.5</v>
      </c>
      <c r="P42" s="11">
        <f t="shared" si="11"/>
        <v>100</v>
      </c>
      <c r="Q42" s="1">
        <f t="shared" si="12"/>
        <v>67.73584905660377</v>
      </c>
      <c r="R42" s="1">
        <f t="shared" si="12"/>
        <v>32.264150943396224</v>
      </c>
      <c r="S42" s="11">
        <f t="shared" si="12"/>
        <v>100</v>
      </c>
    </row>
    <row r="43" spans="1:19" ht="12.75">
      <c r="A43" s="9">
        <v>1998</v>
      </c>
      <c r="B43" s="1">
        <f t="shared" si="6"/>
        <v>81.06796116504854</v>
      </c>
      <c r="C43" s="1">
        <f t="shared" si="6"/>
        <v>18.932038834951456</v>
      </c>
      <c r="D43" s="11">
        <f t="shared" si="7"/>
        <v>100</v>
      </c>
      <c r="E43" s="1">
        <f t="shared" si="8"/>
        <v>75.40983606557377</v>
      </c>
      <c r="F43" s="1">
        <f t="shared" si="8"/>
        <v>24.59016393442623</v>
      </c>
      <c r="G43" s="11">
        <f t="shared" si="8"/>
        <v>100</v>
      </c>
      <c r="H43" s="1">
        <f t="shared" si="9"/>
        <v>67.28395061728395</v>
      </c>
      <c r="I43" s="1">
        <f t="shared" si="9"/>
        <v>32.71604938271605</v>
      </c>
      <c r="J43" s="11">
        <f t="shared" si="9"/>
        <v>100</v>
      </c>
      <c r="K43" s="1">
        <f t="shared" si="10"/>
        <v>72.61904761904762</v>
      </c>
      <c r="L43" s="1">
        <f t="shared" si="10"/>
        <v>27.380952380952383</v>
      </c>
      <c r="M43" s="11">
        <f t="shared" si="10"/>
        <v>100</v>
      </c>
      <c r="N43" s="1">
        <f t="shared" si="11"/>
        <v>73.46153846153847</v>
      </c>
      <c r="O43" s="1">
        <f t="shared" si="11"/>
        <v>26.53846153846154</v>
      </c>
      <c r="P43" s="11">
        <f t="shared" si="11"/>
        <v>100</v>
      </c>
      <c r="Q43" s="1">
        <f t="shared" si="12"/>
        <v>74.01918047079337</v>
      </c>
      <c r="R43" s="1">
        <f t="shared" si="12"/>
        <v>25.980819529206627</v>
      </c>
      <c r="S43" s="11">
        <f t="shared" si="12"/>
        <v>100</v>
      </c>
    </row>
    <row r="44" spans="1:19" ht="12.75">
      <c r="A44" s="9">
        <v>1999</v>
      </c>
      <c r="B44" s="1">
        <f t="shared" si="6"/>
        <v>70.35398230088495</v>
      </c>
      <c r="C44" s="1">
        <f t="shared" si="6"/>
        <v>29.646017699115045</v>
      </c>
      <c r="D44" s="11">
        <f t="shared" si="7"/>
        <v>100</v>
      </c>
      <c r="E44" s="1">
        <f t="shared" si="8"/>
        <v>70.1657458563536</v>
      </c>
      <c r="F44" s="1">
        <f t="shared" si="8"/>
        <v>29.83425414364641</v>
      </c>
      <c r="G44" s="11">
        <f t="shared" si="8"/>
        <v>100</v>
      </c>
      <c r="H44" s="1">
        <f t="shared" si="9"/>
        <v>70.41420118343196</v>
      </c>
      <c r="I44" s="1">
        <f t="shared" si="9"/>
        <v>29.585798816568047</v>
      </c>
      <c r="J44" s="11">
        <f t="shared" si="9"/>
        <v>100</v>
      </c>
      <c r="K44" s="1">
        <f t="shared" si="10"/>
        <v>73.70689655172413</v>
      </c>
      <c r="L44" s="1">
        <f t="shared" si="10"/>
        <v>26.29310344827586</v>
      </c>
      <c r="M44" s="11">
        <f t="shared" si="10"/>
        <v>100</v>
      </c>
      <c r="N44" s="1">
        <f t="shared" si="11"/>
        <v>69.1699604743083</v>
      </c>
      <c r="O44" s="1">
        <f t="shared" si="11"/>
        <v>30.8300395256917</v>
      </c>
      <c r="P44" s="11">
        <f t="shared" si="11"/>
        <v>100</v>
      </c>
      <c r="Q44" s="1">
        <f t="shared" si="12"/>
        <v>70.78228086710651</v>
      </c>
      <c r="R44" s="1">
        <f t="shared" si="12"/>
        <v>29.2177191328935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NEBRASKA</v>
      </c>
      <c r="I47" s="4" t="str">
        <f>CONCATENATE("Percent of Total, New Admissions (All Races): ",$A$1)</f>
        <v>Percent of Total, New Admissions (All Races): NEBRASKA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116</v>
      </c>
      <c r="C49">
        <v>238</v>
      </c>
      <c r="D49">
        <v>142</v>
      </c>
      <c r="E49">
        <v>64</v>
      </c>
      <c r="F49">
        <v>131</v>
      </c>
      <c r="G49">
        <v>691</v>
      </c>
      <c r="I49" s="9">
        <v>1983</v>
      </c>
      <c r="J49" s="1">
        <f aca="true" t="shared" si="13" ref="J49:O50">(B49/$G49)*100</f>
        <v>16.78726483357453</v>
      </c>
      <c r="K49" s="1">
        <f t="shared" si="13"/>
        <v>34.44283646888567</v>
      </c>
      <c r="L49" s="1">
        <f t="shared" si="13"/>
        <v>20.549927641099856</v>
      </c>
      <c r="M49" s="1">
        <f t="shared" si="13"/>
        <v>9.261939218523878</v>
      </c>
      <c r="N49" s="1">
        <f t="shared" si="13"/>
        <v>18.958031837916064</v>
      </c>
      <c r="O49">
        <f t="shared" si="13"/>
        <v>100</v>
      </c>
    </row>
    <row r="50" spans="1:15" ht="12.75">
      <c r="A50" s="9">
        <v>1984</v>
      </c>
      <c r="B50">
        <v>136</v>
      </c>
      <c r="C50">
        <v>215</v>
      </c>
      <c r="D50">
        <v>187</v>
      </c>
      <c r="E50">
        <v>52</v>
      </c>
      <c r="F50">
        <v>117</v>
      </c>
      <c r="G50">
        <v>707</v>
      </c>
      <c r="I50" s="9">
        <v>1984</v>
      </c>
      <c r="J50" s="1">
        <f t="shared" si="13"/>
        <v>19.236209335219236</v>
      </c>
      <c r="K50" s="1">
        <f t="shared" si="13"/>
        <v>30.41018387553041</v>
      </c>
      <c r="L50" s="1">
        <f t="shared" si="13"/>
        <v>26.449787835926447</v>
      </c>
      <c r="M50" s="1">
        <f t="shared" si="13"/>
        <v>7.355021216407355</v>
      </c>
      <c r="N50" s="1">
        <f t="shared" si="13"/>
        <v>16.548797736916548</v>
      </c>
      <c r="O50">
        <f t="shared" si="13"/>
        <v>100</v>
      </c>
    </row>
    <row r="51" spans="1:15" ht="12.75">
      <c r="A51" s="9">
        <v>1985</v>
      </c>
      <c r="B51">
        <v>169</v>
      </c>
      <c r="C51">
        <v>172</v>
      </c>
      <c r="D51">
        <v>148</v>
      </c>
      <c r="E51">
        <v>53</v>
      </c>
      <c r="F51">
        <v>121</v>
      </c>
      <c r="G51">
        <v>663</v>
      </c>
      <c r="I51" s="9">
        <v>1985</v>
      </c>
      <c r="J51" s="1">
        <f aca="true" t="shared" si="14" ref="J51:O54">(B51/$G51)*100</f>
        <v>25.49019607843137</v>
      </c>
      <c r="K51" s="1">
        <f t="shared" si="14"/>
        <v>25.94268476621418</v>
      </c>
      <c r="L51" s="1">
        <f t="shared" si="14"/>
        <v>22.322775263951737</v>
      </c>
      <c r="M51" s="1">
        <f t="shared" si="14"/>
        <v>7.993966817496228</v>
      </c>
      <c r="N51" s="1">
        <f t="shared" si="14"/>
        <v>18.250377073906485</v>
      </c>
      <c r="O51">
        <f t="shared" si="14"/>
        <v>100</v>
      </c>
    </row>
    <row r="52" spans="1:15" ht="12.75">
      <c r="A52" s="9">
        <v>1986</v>
      </c>
      <c r="B52">
        <v>160</v>
      </c>
      <c r="C52">
        <v>187</v>
      </c>
      <c r="D52">
        <v>171</v>
      </c>
      <c r="E52">
        <v>99</v>
      </c>
      <c r="F52">
        <v>125</v>
      </c>
      <c r="G52">
        <v>742</v>
      </c>
      <c r="I52" s="9">
        <v>1986</v>
      </c>
      <c r="J52" s="1">
        <f t="shared" si="14"/>
        <v>21.563342318059302</v>
      </c>
      <c r="K52" s="1">
        <f t="shared" si="14"/>
        <v>25.202156334231805</v>
      </c>
      <c r="L52" s="1">
        <f t="shared" si="14"/>
        <v>23.045822102425877</v>
      </c>
      <c r="M52" s="1">
        <f t="shared" si="14"/>
        <v>13.34231805929919</v>
      </c>
      <c r="N52" s="1">
        <f t="shared" si="14"/>
        <v>16.846361185983827</v>
      </c>
      <c r="O52">
        <f t="shared" si="14"/>
        <v>100</v>
      </c>
    </row>
    <row r="53" spans="1:15" ht="12.75">
      <c r="A53" s="9">
        <v>1987</v>
      </c>
      <c r="B53">
        <v>200</v>
      </c>
      <c r="C53">
        <v>229</v>
      </c>
      <c r="D53">
        <v>179</v>
      </c>
      <c r="E53">
        <v>125</v>
      </c>
      <c r="F53">
        <v>124</v>
      </c>
      <c r="G53">
        <v>857</v>
      </c>
      <c r="I53" s="9">
        <v>1987</v>
      </c>
      <c r="J53" s="1">
        <f t="shared" si="14"/>
        <v>23.337222870478413</v>
      </c>
      <c r="K53" s="1">
        <f t="shared" si="14"/>
        <v>26.72112018669778</v>
      </c>
      <c r="L53" s="1">
        <f t="shared" si="14"/>
        <v>20.88681446907818</v>
      </c>
      <c r="M53" s="1">
        <f t="shared" si="14"/>
        <v>14.585764294049008</v>
      </c>
      <c r="N53" s="1">
        <f t="shared" si="14"/>
        <v>14.469078179696615</v>
      </c>
      <c r="O53">
        <f t="shared" si="14"/>
        <v>100</v>
      </c>
    </row>
    <row r="54" spans="1:15" ht="12.75">
      <c r="A54" s="9">
        <v>1988</v>
      </c>
      <c r="B54">
        <v>232</v>
      </c>
      <c r="C54">
        <v>189</v>
      </c>
      <c r="D54">
        <v>189</v>
      </c>
      <c r="E54">
        <v>130</v>
      </c>
      <c r="F54">
        <v>107</v>
      </c>
      <c r="G54">
        <v>847</v>
      </c>
      <c r="I54" s="9">
        <v>1988</v>
      </c>
      <c r="J54" s="1">
        <f t="shared" si="14"/>
        <v>27.390791027154666</v>
      </c>
      <c r="K54" s="1">
        <f t="shared" si="14"/>
        <v>22.31404958677686</v>
      </c>
      <c r="L54" s="1">
        <f t="shared" si="14"/>
        <v>22.31404958677686</v>
      </c>
      <c r="M54" s="1">
        <f t="shared" si="14"/>
        <v>15.348288075560804</v>
      </c>
      <c r="N54" s="1">
        <f t="shared" si="14"/>
        <v>12.632821723730814</v>
      </c>
      <c r="O54">
        <f t="shared" si="14"/>
        <v>100</v>
      </c>
    </row>
    <row r="55" spans="1:15" ht="12.75">
      <c r="A55" s="9">
        <v>1989</v>
      </c>
      <c r="B55">
        <v>206</v>
      </c>
      <c r="C55">
        <v>205</v>
      </c>
      <c r="D55">
        <v>186</v>
      </c>
      <c r="E55">
        <v>316</v>
      </c>
      <c r="F55">
        <v>136</v>
      </c>
      <c r="G55">
        <v>1049</v>
      </c>
      <c r="I55" s="9">
        <v>1989</v>
      </c>
      <c r="J55" s="1">
        <f aca="true" t="shared" si="15" ref="J55:J65">(B55/$G55)*100</f>
        <v>19.637750238322212</v>
      </c>
      <c r="K55" s="1">
        <f aca="true" t="shared" si="16" ref="K55:K65">(C55/$G55)*100</f>
        <v>19.54242135367016</v>
      </c>
      <c r="L55" s="1">
        <f aca="true" t="shared" si="17" ref="L55:L65">(D55/$G55)*100</f>
        <v>17.731172545281222</v>
      </c>
      <c r="M55" s="1">
        <f aca="true" t="shared" si="18" ref="M55:M65">(E55/$G55)*100</f>
        <v>30.123927550047664</v>
      </c>
      <c r="N55" s="1">
        <f aca="true" t="shared" si="19" ref="N55:N65">(F55/$G55)*100</f>
        <v>12.96472831267874</v>
      </c>
      <c r="O55">
        <f aca="true" t="shared" si="20" ref="O55:O65">(G55/$G55)*100</f>
        <v>100</v>
      </c>
    </row>
    <row r="56" spans="1:15" ht="12.75">
      <c r="A56" s="9">
        <v>1990</v>
      </c>
      <c r="B56">
        <v>189</v>
      </c>
      <c r="C56">
        <v>196</v>
      </c>
      <c r="D56">
        <v>187</v>
      </c>
      <c r="E56">
        <v>258</v>
      </c>
      <c r="F56">
        <v>150</v>
      </c>
      <c r="G56">
        <v>980</v>
      </c>
      <c r="I56" s="9">
        <v>1990</v>
      </c>
      <c r="J56" s="1">
        <f t="shared" si="15"/>
        <v>19.28571428571429</v>
      </c>
      <c r="K56" s="1">
        <f t="shared" si="16"/>
        <v>20</v>
      </c>
      <c r="L56" s="1">
        <f t="shared" si="17"/>
        <v>19.081632653061227</v>
      </c>
      <c r="M56" s="1">
        <f t="shared" si="18"/>
        <v>26.3265306122449</v>
      </c>
      <c r="N56" s="1">
        <f t="shared" si="19"/>
        <v>15.306122448979592</v>
      </c>
      <c r="O56">
        <f t="shared" si="20"/>
        <v>100</v>
      </c>
    </row>
    <row r="57" spans="1:15" ht="12.75">
      <c r="A57" s="9">
        <v>1991</v>
      </c>
      <c r="B57">
        <v>214</v>
      </c>
      <c r="C57">
        <v>184</v>
      </c>
      <c r="D57">
        <v>192</v>
      </c>
      <c r="E57">
        <v>260</v>
      </c>
      <c r="F57">
        <v>177</v>
      </c>
      <c r="G57">
        <v>1027</v>
      </c>
      <c r="I57" s="9">
        <v>1991</v>
      </c>
      <c r="J57" s="1">
        <f t="shared" si="15"/>
        <v>20.83739045764362</v>
      </c>
      <c r="K57" s="1">
        <f t="shared" si="16"/>
        <v>17.91626095423564</v>
      </c>
      <c r="L57" s="1">
        <f t="shared" si="17"/>
        <v>18.6952288218111</v>
      </c>
      <c r="M57" s="1">
        <f t="shared" si="18"/>
        <v>25.31645569620253</v>
      </c>
      <c r="N57" s="1">
        <f t="shared" si="19"/>
        <v>17.234664070107108</v>
      </c>
      <c r="O57">
        <f t="shared" si="20"/>
        <v>100</v>
      </c>
    </row>
    <row r="58" spans="1:15" ht="12.75">
      <c r="A58" s="9">
        <v>1992</v>
      </c>
      <c r="B58">
        <v>282</v>
      </c>
      <c r="C58">
        <v>194</v>
      </c>
      <c r="D58">
        <v>151</v>
      </c>
      <c r="E58">
        <v>245</v>
      </c>
      <c r="F58">
        <v>161</v>
      </c>
      <c r="G58">
        <v>1033</v>
      </c>
      <c r="I58" s="9">
        <v>1992</v>
      </c>
      <c r="J58" s="1">
        <f t="shared" si="15"/>
        <v>27.299128751210066</v>
      </c>
      <c r="K58" s="1">
        <f t="shared" si="16"/>
        <v>18.78025169409487</v>
      </c>
      <c r="L58" s="1">
        <f t="shared" si="17"/>
        <v>14.617618586640852</v>
      </c>
      <c r="M58" s="1">
        <f t="shared" si="18"/>
        <v>23.71732817037754</v>
      </c>
      <c r="N58" s="1">
        <f t="shared" si="19"/>
        <v>15.58567279767667</v>
      </c>
      <c r="O58">
        <f t="shared" si="20"/>
        <v>100</v>
      </c>
    </row>
    <row r="59" spans="1:15" ht="12.75">
      <c r="A59" s="9">
        <v>1993</v>
      </c>
      <c r="B59">
        <v>239</v>
      </c>
      <c r="C59">
        <v>195</v>
      </c>
      <c r="D59">
        <v>186</v>
      </c>
      <c r="E59">
        <v>278</v>
      </c>
      <c r="F59">
        <v>185</v>
      </c>
      <c r="G59">
        <v>1083</v>
      </c>
      <c r="I59" s="9">
        <v>1993</v>
      </c>
      <c r="J59" s="1">
        <f t="shared" si="15"/>
        <v>22.068328716528164</v>
      </c>
      <c r="K59" s="1">
        <f t="shared" si="16"/>
        <v>18.005540166204987</v>
      </c>
      <c r="L59" s="1">
        <f t="shared" si="17"/>
        <v>17.174515235457065</v>
      </c>
      <c r="M59" s="1">
        <f t="shared" si="18"/>
        <v>25.669436749769158</v>
      </c>
      <c r="N59" s="1">
        <f t="shared" si="19"/>
        <v>17.08217913204063</v>
      </c>
      <c r="O59">
        <f t="shared" si="20"/>
        <v>100</v>
      </c>
    </row>
    <row r="60" spans="1:15" ht="12.75">
      <c r="A60" s="9">
        <v>1994</v>
      </c>
      <c r="B60">
        <v>286</v>
      </c>
      <c r="C60">
        <v>218</v>
      </c>
      <c r="D60">
        <v>184</v>
      </c>
      <c r="E60">
        <v>279</v>
      </c>
      <c r="F60">
        <v>209</v>
      </c>
      <c r="G60">
        <v>1176</v>
      </c>
      <c r="I60" s="9">
        <v>1994</v>
      </c>
      <c r="J60" s="1">
        <f t="shared" si="15"/>
        <v>24.31972789115646</v>
      </c>
      <c r="K60" s="1">
        <f t="shared" si="16"/>
        <v>18.537414965986397</v>
      </c>
      <c r="L60" s="1">
        <f t="shared" si="17"/>
        <v>15.646258503401361</v>
      </c>
      <c r="M60" s="1">
        <f t="shared" si="18"/>
        <v>23.72448979591837</v>
      </c>
      <c r="N60" s="1">
        <f t="shared" si="19"/>
        <v>17.772108843537417</v>
      </c>
      <c r="O60">
        <f t="shared" si="20"/>
        <v>100</v>
      </c>
    </row>
    <row r="61" spans="1:15" ht="12.75">
      <c r="A61" s="9">
        <v>1995</v>
      </c>
      <c r="B61">
        <v>254</v>
      </c>
      <c r="C61">
        <v>216</v>
      </c>
      <c r="D61">
        <v>206</v>
      </c>
      <c r="E61">
        <v>305</v>
      </c>
      <c r="F61">
        <v>265</v>
      </c>
      <c r="G61">
        <v>1246</v>
      </c>
      <c r="I61" s="9">
        <v>1995</v>
      </c>
      <c r="J61" s="1">
        <f t="shared" si="15"/>
        <v>20.38523274478331</v>
      </c>
      <c r="K61" s="1">
        <f t="shared" si="16"/>
        <v>17.335473515248793</v>
      </c>
      <c r="L61" s="1">
        <f t="shared" si="17"/>
        <v>16.53290529695024</v>
      </c>
      <c r="M61" s="1">
        <f t="shared" si="18"/>
        <v>24.47833065810594</v>
      </c>
      <c r="N61" s="1">
        <f t="shared" si="19"/>
        <v>21.26805778491172</v>
      </c>
      <c r="O61">
        <f t="shared" si="20"/>
        <v>100</v>
      </c>
    </row>
    <row r="62" spans="1:15" ht="12.75">
      <c r="A62" s="9">
        <v>1996</v>
      </c>
      <c r="B62">
        <v>271</v>
      </c>
      <c r="C62">
        <v>193</v>
      </c>
      <c r="D62">
        <v>233</v>
      </c>
      <c r="E62">
        <v>324</v>
      </c>
      <c r="F62">
        <v>315</v>
      </c>
      <c r="G62">
        <v>1336</v>
      </c>
      <c r="I62" s="9">
        <v>1996</v>
      </c>
      <c r="J62" s="1">
        <f t="shared" si="15"/>
        <v>20.28443113772455</v>
      </c>
      <c r="K62" s="1">
        <f t="shared" si="16"/>
        <v>14.446107784431137</v>
      </c>
      <c r="L62" s="1">
        <f t="shared" si="17"/>
        <v>17.440119760479043</v>
      </c>
      <c r="M62" s="1">
        <f t="shared" si="18"/>
        <v>24.251497005988025</v>
      </c>
      <c r="N62" s="1">
        <f t="shared" si="19"/>
        <v>23.57784431137725</v>
      </c>
      <c r="O62">
        <f t="shared" si="20"/>
        <v>100</v>
      </c>
    </row>
    <row r="63" spans="1:15" ht="12.75">
      <c r="A63" s="9">
        <v>1997</v>
      </c>
      <c r="B63">
        <v>235</v>
      </c>
      <c r="C63">
        <v>177</v>
      </c>
      <c r="D63">
        <v>217</v>
      </c>
      <c r="E63">
        <v>337</v>
      </c>
      <c r="F63">
        <v>306</v>
      </c>
      <c r="G63">
        <v>1272</v>
      </c>
      <c r="I63" s="9">
        <v>1997</v>
      </c>
      <c r="J63" s="1">
        <f t="shared" si="15"/>
        <v>18.474842767295595</v>
      </c>
      <c r="K63" s="1">
        <f t="shared" si="16"/>
        <v>13.915094339622641</v>
      </c>
      <c r="L63" s="1">
        <f t="shared" si="17"/>
        <v>17.059748427672954</v>
      </c>
      <c r="M63" s="1">
        <f t="shared" si="18"/>
        <v>26.493710691823903</v>
      </c>
      <c r="N63" s="1">
        <f t="shared" si="19"/>
        <v>24.056603773584907</v>
      </c>
      <c r="O63">
        <f t="shared" si="20"/>
        <v>100</v>
      </c>
    </row>
    <row r="64" spans="1:15" ht="12.75">
      <c r="A64" s="9">
        <v>1998</v>
      </c>
      <c r="B64">
        <v>272</v>
      </c>
      <c r="C64">
        <v>217</v>
      </c>
      <c r="D64">
        <v>180</v>
      </c>
      <c r="E64">
        <v>425</v>
      </c>
      <c r="F64">
        <v>327</v>
      </c>
      <c r="G64">
        <v>1421</v>
      </c>
      <c r="I64" s="9">
        <v>1998</v>
      </c>
      <c r="J64" s="1">
        <f t="shared" si="15"/>
        <v>19.141449683321603</v>
      </c>
      <c r="K64" s="1">
        <f t="shared" si="16"/>
        <v>15.270935960591133</v>
      </c>
      <c r="L64" s="1">
        <f t="shared" si="17"/>
        <v>12.66713581984518</v>
      </c>
      <c r="M64" s="1">
        <f t="shared" si="18"/>
        <v>29.908515130190004</v>
      </c>
      <c r="N64" s="1">
        <f t="shared" si="19"/>
        <v>23.01196340605208</v>
      </c>
      <c r="O64">
        <f t="shared" si="20"/>
        <v>100</v>
      </c>
    </row>
    <row r="65" spans="1:15" ht="12.75">
      <c r="A65" s="9">
        <v>1999</v>
      </c>
      <c r="B65">
        <v>281</v>
      </c>
      <c r="C65">
        <v>206</v>
      </c>
      <c r="D65">
        <v>188</v>
      </c>
      <c r="E65">
        <v>312</v>
      </c>
      <c r="F65">
        <v>308</v>
      </c>
      <c r="G65">
        <v>1295</v>
      </c>
      <c r="I65" s="9">
        <v>1999</v>
      </c>
      <c r="J65" s="1">
        <f t="shared" si="15"/>
        <v>21.698841698841697</v>
      </c>
      <c r="K65" s="1">
        <f t="shared" si="16"/>
        <v>15.907335907335906</v>
      </c>
      <c r="L65" s="1">
        <f t="shared" si="17"/>
        <v>14.517374517374519</v>
      </c>
      <c r="M65" s="1">
        <f t="shared" si="18"/>
        <v>24.092664092664094</v>
      </c>
      <c r="N65" s="1">
        <f t="shared" si="19"/>
        <v>23.783783783783786</v>
      </c>
      <c r="O65">
        <f t="shared" si="20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NEBRASKA</v>
      </c>
      <c r="I68" s="4" t="str">
        <f>CONCATENATE("Black New Admissions: ",$A$1)</f>
        <v>Black New Admissions: NEBRASKA</v>
      </c>
    </row>
    <row r="69" spans="1:15" s="4" customFormat="1" ht="12.75">
      <c r="A69" s="18" t="s">
        <v>21</v>
      </c>
      <c r="B69" s="14" t="s">
        <v>15</v>
      </c>
      <c r="C69" s="14" t="s">
        <v>16</v>
      </c>
      <c r="D69" s="14" t="s">
        <v>17</v>
      </c>
      <c r="E69" s="14" t="s">
        <v>18</v>
      </c>
      <c r="F69" s="14" t="s">
        <v>19</v>
      </c>
      <c r="G69" s="14" t="s">
        <v>20</v>
      </c>
      <c r="I69" s="18" t="s">
        <v>21</v>
      </c>
      <c r="J69" s="14" t="s">
        <v>15</v>
      </c>
      <c r="K69" s="14" t="s">
        <v>16</v>
      </c>
      <c r="L69" s="14" t="s">
        <v>17</v>
      </c>
      <c r="M69" s="14" t="s">
        <v>18</v>
      </c>
      <c r="N69" s="14" t="s">
        <v>19</v>
      </c>
      <c r="O69" s="14" t="s">
        <v>20</v>
      </c>
    </row>
    <row r="70" spans="1:15" ht="12.75">
      <c r="A70" s="9">
        <v>1983</v>
      </c>
      <c r="B70">
        <v>75</v>
      </c>
      <c r="C70">
        <v>147</v>
      </c>
      <c r="D70">
        <v>98</v>
      </c>
      <c r="E70">
        <v>49</v>
      </c>
      <c r="F70">
        <v>90</v>
      </c>
      <c r="G70">
        <v>459</v>
      </c>
      <c r="I70" s="9">
        <v>1983</v>
      </c>
      <c r="J70">
        <v>29</v>
      </c>
      <c r="K70">
        <v>73</v>
      </c>
      <c r="L70">
        <v>38</v>
      </c>
      <c r="M70">
        <v>11</v>
      </c>
      <c r="N70">
        <v>27</v>
      </c>
      <c r="O70">
        <v>178</v>
      </c>
    </row>
    <row r="71" spans="1:15" ht="12.75">
      <c r="A71" s="9">
        <v>1984</v>
      </c>
      <c r="B71">
        <v>84</v>
      </c>
      <c r="C71">
        <v>122</v>
      </c>
      <c r="D71">
        <v>119</v>
      </c>
      <c r="E71">
        <v>45</v>
      </c>
      <c r="F71">
        <v>82</v>
      </c>
      <c r="G71">
        <v>452</v>
      </c>
      <c r="I71" s="9">
        <v>1984</v>
      </c>
      <c r="J71">
        <v>27</v>
      </c>
      <c r="K71">
        <v>66</v>
      </c>
      <c r="L71">
        <v>59</v>
      </c>
      <c r="M71">
        <v>5</v>
      </c>
      <c r="N71">
        <v>18</v>
      </c>
      <c r="O71">
        <v>175</v>
      </c>
    </row>
    <row r="72" spans="1:15" ht="12.75">
      <c r="A72" s="9">
        <v>1985</v>
      </c>
      <c r="B72">
        <v>130</v>
      </c>
      <c r="C72">
        <v>106</v>
      </c>
      <c r="D72">
        <v>103</v>
      </c>
      <c r="E72">
        <v>45</v>
      </c>
      <c r="F72">
        <v>88</v>
      </c>
      <c r="G72">
        <v>472</v>
      </c>
      <c r="I72" s="9">
        <v>1985</v>
      </c>
      <c r="J72">
        <v>28</v>
      </c>
      <c r="K72">
        <v>53</v>
      </c>
      <c r="L72">
        <v>35</v>
      </c>
      <c r="M72">
        <v>8</v>
      </c>
      <c r="N72">
        <v>23</v>
      </c>
      <c r="O72">
        <v>147</v>
      </c>
    </row>
    <row r="73" spans="1:15" ht="12.75">
      <c r="A73" s="9">
        <v>1986</v>
      </c>
      <c r="B73">
        <v>114</v>
      </c>
      <c r="C73">
        <v>127</v>
      </c>
      <c r="D73">
        <v>118</v>
      </c>
      <c r="E73">
        <v>78</v>
      </c>
      <c r="F73">
        <v>95</v>
      </c>
      <c r="G73">
        <v>532</v>
      </c>
      <c r="I73" s="9">
        <v>1986</v>
      </c>
      <c r="J73">
        <v>28</v>
      </c>
      <c r="K73">
        <v>52</v>
      </c>
      <c r="L73">
        <v>46</v>
      </c>
      <c r="M73">
        <v>16</v>
      </c>
      <c r="N73">
        <v>21</v>
      </c>
      <c r="O73">
        <v>163</v>
      </c>
    </row>
    <row r="74" spans="1:15" ht="12.75">
      <c r="A74" s="9">
        <v>1987</v>
      </c>
      <c r="B74">
        <v>126</v>
      </c>
      <c r="C74">
        <v>153</v>
      </c>
      <c r="D74">
        <v>125</v>
      </c>
      <c r="E74">
        <v>90</v>
      </c>
      <c r="F74">
        <v>92</v>
      </c>
      <c r="G74">
        <v>586</v>
      </c>
      <c r="I74" s="9">
        <v>1987</v>
      </c>
      <c r="J74">
        <v>54</v>
      </c>
      <c r="K74">
        <v>59</v>
      </c>
      <c r="L74">
        <v>48</v>
      </c>
      <c r="M74">
        <v>30</v>
      </c>
      <c r="N74">
        <v>19</v>
      </c>
      <c r="O74">
        <v>210</v>
      </c>
    </row>
    <row r="75" spans="1:15" ht="12.75">
      <c r="A75" s="9">
        <v>1988</v>
      </c>
      <c r="B75">
        <v>147</v>
      </c>
      <c r="C75">
        <v>130</v>
      </c>
      <c r="D75">
        <v>128</v>
      </c>
      <c r="E75">
        <v>80</v>
      </c>
      <c r="F75">
        <v>84</v>
      </c>
      <c r="G75">
        <v>569</v>
      </c>
      <c r="I75" s="9">
        <v>1988</v>
      </c>
      <c r="J75">
        <v>57</v>
      </c>
      <c r="K75">
        <v>45</v>
      </c>
      <c r="L75">
        <v>54</v>
      </c>
      <c r="M75">
        <v>43</v>
      </c>
      <c r="N75">
        <v>13</v>
      </c>
      <c r="O75">
        <v>212</v>
      </c>
    </row>
    <row r="76" spans="1:15" ht="12.75">
      <c r="A76" s="9">
        <v>1989</v>
      </c>
      <c r="B76">
        <v>129</v>
      </c>
      <c r="C76">
        <v>125</v>
      </c>
      <c r="D76">
        <v>115</v>
      </c>
      <c r="E76">
        <v>144</v>
      </c>
      <c r="F76">
        <v>86</v>
      </c>
      <c r="G76">
        <v>599</v>
      </c>
      <c r="I76" s="9">
        <v>1989</v>
      </c>
      <c r="J76">
        <v>53</v>
      </c>
      <c r="K76">
        <v>63</v>
      </c>
      <c r="L76">
        <v>56</v>
      </c>
      <c r="M76">
        <v>150</v>
      </c>
      <c r="N76">
        <v>32</v>
      </c>
      <c r="O76">
        <v>354</v>
      </c>
    </row>
    <row r="77" spans="1:15" ht="12.75">
      <c r="A77" s="9">
        <v>1990</v>
      </c>
      <c r="B77">
        <v>121</v>
      </c>
      <c r="C77">
        <v>129</v>
      </c>
      <c r="D77">
        <v>108</v>
      </c>
      <c r="E77">
        <v>133</v>
      </c>
      <c r="F77">
        <v>98</v>
      </c>
      <c r="G77">
        <v>589</v>
      </c>
      <c r="I77" s="9">
        <v>1990</v>
      </c>
      <c r="J77">
        <v>48</v>
      </c>
      <c r="K77">
        <v>56</v>
      </c>
      <c r="L77">
        <v>69</v>
      </c>
      <c r="M77">
        <v>93</v>
      </c>
      <c r="N77">
        <v>34</v>
      </c>
      <c r="O77">
        <v>300</v>
      </c>
    </row>
    <row r="78" spans="1:15" ht="12.75">
      <c r="A78" s="9">
        <v>1991</v>
      </c>
      <c r="B78">
        <v>124</v>
      </c>
      <c r="C78">
        <v>108</v>
      </c>
      <c r="D78">
        <v>129</v>
      </c>
      <c r="E78">
        <v>122</v>
      </c>
      <c r="F78">
        <v>115</v>
      </c>
      <c r="G78">
        <v>598</v>
      </c>
      <c r="I78" s="9">
        <v>1991</v>
      </c>
      <c r="J78">
        <v>66</v>
      </c>
      <c r="K78">
        <v>57</v>
      </c>
      <c r="L78">
        <v>53</v>
      </c>
      <c r="M78">
        <v>105</v>
      </c>
      <c r="N78">
        <v>33</v>
      </c>
      <c r="O78">
        <v>314</v>
      </c>
    </row>
    <row r="79" spans="1:15" ht="12.75">
      <c r="A79" s="9">
        <v>1992</v>
      </c>
      <c r="B79">
        <v>174</v>
      </c>
      <c r="C79">
        <v>127</v>
      </c>
      <c r="D79">
        <v>92</v>
      </c>
      <c r="E79">
        <v>92</v>
      </c>
      <c r="F79">
        <v>102</v>
      </c>
      <c r="G79">
        <v>587</v>
      </c>
      <c r="I79" s="9">
        <v>1992</v>
      </c>
      <c r="J79">
        <v>78</v>
      </c>
      <c r="K79">
        <v>48</v>
      </c>
      <c r="L79">
        <v>53</v>
      </c>
      <c r="M79">
        <v>126</v>
      </c>
      <c r="N79">
        <v>36</v>
      </c>
      <c r="O79">
        <v>341</v>
      </c>
    </row>
    <row r="80" spans="1:15" ht="12.75">
      <c r="A80" s="9">
        <v>1993</v>
      </c>
      <c r="B80">
        <v>156</v>
      </c>
      <c r="C80">
        <v>118</v>
      </c>
      <c r="D80">
        <v>115</v>
      </c>
      <c r="E80">
        <v>126</v>
      </c>
      <c r="F80">
        <v>109</v>
      </c>
      <c r="G80">
        <v>624</v>
      </c>
      <c r="I80" s="9">
        <v>1993</v>
      </c>
      <c r="J80">
        <v>52</v>
      </c>
      <c r="K80">
        <v>49</v>
      </c>
      <c r="L80">
        <v>63</v>
      </c>
      <c r="M80">
        <v>106</v>
      </c>
      <c r="N80">
        <v>58</v>
      </c>
      <c r="O80">
        <v>328</v>
      </c>
    </row>
    <row r="81" spans="1:15" ht="12.75">
      <c r="A81" s="9">
        <v>1994</v>
      </c>
      <c r="B81">
        <v>175</v>
      </c>
      <c r="C81">
        <v>128</v>
      </c>
      <c r="D81">
        <v>105</v>
      </c>
      <c r="E81">
        <v>96</v>
      </c>
      <c r="F81">
        <v>133</v>
      </c>
      <c r="G81">
        <v>637</v>
      </c>
      <c r="I81" s="9">
        <v>1994</v>
      </c>
      <c r="J81">
        <v>62</v>
      </c>
      <c r="K81">
        <v>69</v>
      </c>
      <c r="L81">
        <v>67</v>
      </c>
      <c r="M81">
        <v>119</v>
      </c>
      <c r="N81">
        <v>48</v>
      </c>
      <c r="O81">
        <v>365</v>
      </c>
    </row>
    <row r="82" spans="1:15" ht="12.75">
      <c r="A82" s="9">
        <v>1995</v>
      </c>
      <c r="B82">
        <v>158</v>
      </c>
      <c r="C82">
        <v>120</v>
      </c>
      <c r="D82">
        <v>124</v>
      </c>
      <c r="E82">
        <v>138</v>
      </c>
      <c r="F82">
        <v>153</v>
      </c>
      <c r="G82">
        <v>693</v>
      </c>
      <c r="I82" s="9">
        <v>1995</v>
      </c>
      <c r="J82">
        <v>53</v>
      </c>
      <c r="K82">
        <v>57</v>
      </c>
      <c r="L82">
        <v>65</v>
      </c>
      <c r="M82">
        <v>124</v>
      </c>
      <c r="N82">
        <v>71</v>
      </c>
      <c r="O82">
        <v>370</v>
      </c>
    </row>
    <row r="83" spans="1:15" ht="12.75">
      <c r="A83" s="9">
        <v>1996</v>
      </c>
      <c r="B83">
        <v>159</v>
      </c>
      <c r="C83">
        <v>115</v>
      </c>
      <c r="D83">
        <v>149</v>
      </c>
      <c r="E83">
        <v>171</v>
      </c>
      <c r="F83">
        <v>172</v>
      </c>
      <c r="G83">
        <v>766</v>
      </c>
      <c r="I83" s="9">
        <v>1996</v>
      </c>
      <c r="J83">
        <v>54</v>
      </c>
      <c r="K83">
        <v>54</v>
      </c>
      <c r="L83">
        <v>69</v>
      </c>
      <c r="M83">
        <v>110</v>
      </c>
      <c r="N83">
        <v>89</v>
      </c>
      <c r="O83">
        <v>376</v>
      </c>
    </row>
    <row r="84" spans="1:15" ht="12.75">
      <c r="A84" s="9">
        <v>1997</v>
      </c>
      <c r="B84">
        <v>146</v>
      </c>
      <c r="C84">
        <v>104</v>
      </c>
      <c r="D84">
        <v>133</v>
      </c>
      <c r="E84">
        <v>170</v>
      </c>
      <c r="F84">
        <v>165</v>
      </c>
      <c r="G84">
        <v>718</v>
      </c>
      <c r="I84" s="9">
        <v>1997</v>
      </c>
      <c r="J84">
        <v>48</v>
      </c>
      <c r="K84">
        <v>43</v>
      </c>
      <c r="L84">
        <v>65</v>
      </c>
      <c r="M84">
        <v>87</v>
      </c>
      <c r="N84">
        <v>99</v>
      </c>
      <c r="O84">
        <v>342</v>
      </c>
    </row>
    <row r="85" spans="1:15" ht="12.75">
      <c r="A85" s="9">
        <v>1998</v>
      </c>
      <c r="B85">
        <v>167</v>
      </c>
      <c r="C85">
        <v>138</v>
      </c>
      <c r="D85">
        <v>109</v>
      </c>
      <c r="E85">
        <v>244</v>
      </c>
      <c r="F85">
        <v>191</v>
      </c>
      <c r="G85">
        <v>849</v>
      </c>
      <c r="I85" s="9">
        <v>1998</v>
      </c>
      <c r="J85">
        <v>39</v>
      </c>
      <c r="K85">
        <v>45</v>
      </c>
      <c r="L85">
        <v>53</v>
      </c>
      <c r="M85">
        <v>92</v>
      </c>
      <c r="N85">
        <v>69</v>
      </c>
      <c r="O85">
        <v>298</v>
      </c>
    </row>
    <row r="86" spans="1:15" ht="12.75">
      <c r="A86" s="9">
        <v>1999</v>
      </c>
      <c r="B86">
        <v>159</v>
      </c>
      <c r="C86">
        <v>127</v>
      </c>
      <c r="D86">
        <v>119</v>
      </c>
      <c r="E86">
        <v>171</v>
      </c>
      <c r="F86">
        <v>175</v>
      </c>
      <c r="G86">
        <v>751</v>
      </c>
      <c r="I86" s="9">
        <v>1999</v>
      </c>
      <c r="J86">
        <v>67</v>
      </c>
      <c r="K86">
        <v>54</v>
      </c>
      <c r="L86">
        <v>50</v>
      </c>
      <c r="M86">
        <v>61</v>
      </c>
      <c r="N86">
        <v>78</v>
      </c>
      <c r="O86">
        <v>310</v>
      </c>
    </row>
    <row r="88" spans="1:9" ht="12.75">
      <c r="A88" s="4" t="str">
        <f>CONCATENATE("Percent of Total Offenses, White New Admissions: ",$A$1)</f>
        <v>Percent of Total Offenses, White New Admissions: NEBRASKA</v>
      </c>
      <c r="I88" s="4" t="str">
        <f>CONCATENATE("Percent of Total Offenses, Black New Admissions: ",$A$1)</f>
        <v>Percent of Total Offenses, Black New Admissions: NEBRASKA</v>
      </c>
    </row>
    <row r="89" spans="1:15" s="4" customFormat="1" ht="12.75">
      <c r="A89" s="18" t="s">
        <v>21</v>
      </c>
      <c r="B89" s="14" t="s">
        <v>15</v>
      </c>
      <c r="C89" s="14" t="s">
        <v>16</v>
      </c>
      <c r="D89" s="14" t="s">
        <v>17</v>
      </c>
      <c r="E89" s="14" t="s">
        <v>18</v>
      </c>
      <c r="F89" s="14" t="s">
        <v>19</v>
      </c>
      <c r="G89" s="14" t="s">
        <v>20</v>
      </c>
      <c r="I89" s="18" t="s">
        <v>21</v>
      </c>
      <c r="J89" s="14" t="s">
        <v>15</v>
      </c>
      <c r="K89" s="14" t="s">
        <v>16</v>
      </c>
      <c r="L89" s="14" t="s">
        <v>17</v>
      </c>
      <c r="M89" s="14" t="s">
        <v>18</v>
      </c>
      <c r="N89" s="14" t="s">
        <v>19</v>
      </c>
      <c r="O89" s="14" t="s">
        <v>20</v>
      </c>
    </row>
    <row r="90" spans="1:15" ht="12.75">
      <c r="A90" s="9">
        <v>1983</v>
      </c>
      <c r="B90" s="1">
        <f aca="true" t="shared" si="21" ref="B90:G90">(B70/$G70)*100</f>
        <v>16.33986928104575</v>
      </c>
      <c r="C90" s="1">
        <f t="shared" si="21"/>
        <v>32.02614379084967</v>
      </c>
      <c r="D90" s="1">
        <f t="shared" si="21"/>
        <v>21.350762527233115</v>
      </c>
      <c r="E90" s="1">
        <f t="shared" si="21"/>
        <v>10.675381263616558</v>
      </c>
      <c r="F90" s="1">
        <f t="shared" si="21"/>
        <v>19.607843137254903</v>
      </c>
      <c r="G90" s="1">
        <f t="shared" si="21"/>
        <v>100</v>
      </c>
      <c r="I90" s="9">
        <v>1983</v>
      </c>
      <c r="J90" s="1">
        <f aca="true" t="shared" si="22" ref="J90:O90">(J70/$O70)*100</f>
        <v>16.292134831460675</v>
      </c>
      <c r="K90" s="1">
        <f t="shared" si="22"/>
        <v>41.01123595505618</v>
      </c>
      <c r="L90" s="1">
        <f t="shared" si="22"/>
        <v>21.34831460674157</v>
      </c>
      <c r="M90" s="1">
        <f t="shared" si="22"/>
        <v>6.179775280898876</v>
      </c>
      <c r="N90" s="1">
        <f t="shared" si="22"/>
        <v>15.168539325842698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18.58407079646018</v>
      </c>
      <c r="C91" s="1">
        <f t="shared" si="23"/>
        <v>26.991150442477874</v>
      </c>
      <c r="D91" s="1">
        <f t="shared" si="23"/>
        <v>26.327433628318587</v>
      </c>
      <c r="E91" s="1">
        <f t="shared" si="23"/>
        <v>9.955752212389381</v>
      </c>
      <c r="F91" s="1">
        <f t="shared" si="23"/>
        <v>18.141592920353983</v>
      </c>
      <c r="G91" s="1">
        <f t="shared" si="23"/>
        <v>100</v>
      </c>
      <c r="I91" s="9">
        <v>1984</v>
      </c>
      <c r="J91" s="1">
        <f aca="true" t="shared" si="24" ref="J91:O91">(J71/$O71)*100</f>
        <v>15.428571428571427</v>
      </c>
      <c r="K91" s="1">
        <f t="shared" si="24"/>
        <v>37.714285714285715</v>
      </c>
      <c r="L91" s="1">
        <f t="shared" si="24"/>
        <v>33.714285714285715</v>
      </c>
      <c r="M91" s="1">
        <f t="shared" si="24"/>
        <v>2.857142857142857</v>
      </c>
      <c r="N91" s="1">
        <f t="shared" si="24"/>
        <v>10.285714285714285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27.54237288135593</v>
      </c>
      <c r="C92" s="1">
        <f t="shared" si="25"/>
        <v>22.45762711864407</v>
      </c>
      <c r="D92" s="1">
        <f t="shared" si="25"/>
        <v>21.822033898305087</v>
      </c>
      <c r="E92" s="1">
        <f t="shared" si="25"/>
        <v>9.533898305084746</v>
      </c>
      <c r="F92" s="1">
        <f t="shared" si="25"/>
        <v>18.64406779661017</v>
      </c>
      <c r="G92" s="1">
        <f t="shared" si="25"/>
        <v>100</v>
      </c>
      <c r="I92" s="9">
        <v>1985</v>
      </c>
      <c r="J92" s="1">
        <f aca="true" t="shared" si="26" ref="J92:O92">(J72/$O72)*100</f>
        <v>19.047619047619047</v>
      </c>
      <c r="K92" s="1">
        <f t="shared" si="26"/>
        <v>36.054421768707485</v>
      </c>
      <c r="L92" s="1">
        <f t="shared" si="26"/>
        <v>23.809523809523807</v>
      </c>
      <c r="M92" s="1">
        <f t="shared" si="26"/>
        <v>5.442176870748299</v>
      </c>
      <c r="N92" s="1">
        <f t="shared" si="26"/>
        <v>15.646258503401361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21.428571428571427</v>
      </c>
      <c r="C93" s="1">
        <f t="shared" si="27"/>
        <v>23.872180451127818</v>
      </c>
      <c r="D93" s="1">
        <f t="shared" si="27"/>
        <v>22.18045112781955</v>
      </c>
      <c r="E93" s="1">
        <f t="shared" si="27"/>
        <v>14.661654135338345</v>
      </c>
      <c r="F93" s="1">
        <f t="shared" si="27"/>
        <v>17.857142857142858</v>
      </c>
      <c r="G93" s="1">
        <f t="shared" si="27"/>
        <v>100</v>
      </c>
      <c r="I93" s="9">
        <v>1986</v>
      </c>
      <c r="J93" s="1">
        <f aca="true" t="shared" si="28" ref="J93:O93">(J73/$O73)*100</f>
        <v>17.177914110429448</v>
      </c>
      <c r="K93" s="1">
        <f t="shared" si="28"/>
        <v>31.901840490797547</v>
      </c>
      <c r="L93" s="1">
        <f t="shared" si="28"/>
        <v>28.22085889570552</v>
      </c>
      <c r="M93" s="1">
        <f t="shared" si="28"/>
        <v>9.815950920245399</v>
      </c>
      <c r="N93" s="1">
        <f t="shared" si="28"/>
        <v>12.883435582822086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94">(B74/$G74)*100</f>
        <v>21.501706484641637</v>
      </c>
      <c r="C94" s="1">
        <f t="shared" si="29"/>
        <v>26.109215017064848</v>
      </c>
      <c r="D94" s="1">
        <f t="shared" si="29"/>
        <v>21.331058020477816</v>
      </c>
      <c r="E94" s="1">
        <f t="shared" si="29"/>
        <v>15.358361774744028</v>
      </c>
      <c r="F94" s="1">
        <f t="shared" si="29"/>
        <v>15.699658703071673</v>
      </c>
      <c r="G94" s="1">
        <f t="shared" si="29"/>
        <v>100</v>
      </c>
      <c r="I94" s="9">
        <v>1987</v>
      </c>
      <c r="J94" s="1">
        <f aca="true" t="shared" si="30" ref="J94:O94">(J74/$O74)*100</f>
        <v>25.71428571428571</v>
      </c>
      <c r="K94" s="1">
        <f t="shared" si="30"/>
        <v>28.095238095238095</v>
      </c>
      <c r="L94" s="1">
        <f t="shared" si="30"/>
        <v>22.857142857142858</v>
      </c>
      <c r="M94" s="1">
        <f t="shared" si="30"/>
        <v>14.285714285714285</v>
      </c>
      <c r="N94" s="1">
        <f t="shared" si="30"/>
        <v>9.047619047619047</v>
      </c>
      <c r="O94" s="1">
        <f t="shared" si="30"/>
        <v>100</v>
      </c>
    </row>
    <row r="95" spans="1:15" ht="12.75">
      <c r="A95" s="9">
        <v>1988</v>
      </c>
      <c r="B95" s="1">
        <f aca="true" t="shared" si="31" ref="B95:G95">(B75/$G75)*100</f>
        <v>25.83479789103691</v>
      </c>
      <c r="C95" s="1">
        <f t="shared" si="31"/>
        <v>22.847100175746924</v>
      </c>
      <c r="D95" s="1">
        <f t="shared" si="31"/>
        <v>22.495606326889277</v>
      </c>
      <c r="E95" s="1">
        <f t="shared" si="31"/>
        <v>14.059753954305801</v>
      </c>
      <c r="F95" s="1">
        <f t="shared" si="31"/>
        <v>14.762741652021088</v>
      </c>
      <c r="G95" s="1">
        <f t="shared" si="31"/>
        <v>100</v>
      </c>
      <c r="I95" s="9">
        <v>1988</v>
      </c>
      <c r="J95" s="1">
        <f aca="true" t="shared" si="32" ref="J95:O95">(J75/$O75)*100</f>
        <v>26.88679245283019</v>
      </c>
      <c r="K95" s="1">
        <f t="shared" si="32"/>
        <v>21.22641509433962</v>
      </c>
      <c r="L95" s="1">
        <f t="shared" si="32"/>
        <v>25.471698113207548</v>
      </c>
      <c r="M95" s="1">
        <f t="shared" si="32"/>
        <v>20.28301886792453</v>
      </c>
      <c r="N95" s="1">
        <f t="shared" si="32"/>
        <v>6.132075471698113</v>
      </c>
      <c r="O95" s="1">
        <f t="shared" si="32"/>
        <v>100</v>
      </c>
    </row>
    <row r="96" spans="1:15" ht="12.75">
      <c r="A96" s="9">
        <v>1989</v>
      </c>
      <c r="B96" s="1">
        <f aca="true" t="shared" si="33" ref="B96:G96">(B76/$G76)*100</f>
        <v>21.535893155258766</v>
      </c>
      <c r="C96" s="1">
        <f t="shared" si="33"/>
        <v>20.868113522537563</v>
      </c>
      <c r="D96" s="1">
        <f t="shared" si="33"/>
        <v>19.198664440734557</v>
      </c>
      <c r="E96" s="1">
        <f t="shared" si="33"/>
        <v>24.040066777963272</v>
      </c>
      <c r="F96" s="1">
        <f t="shared" si="33"/>
        <v>14.357262103505844</v>
      </c>
      <c r="G96" s="1">
        <f t="shared" si="33"/>
        <v>100</v>
      </c>
      <c r="I96" s="9">
        <v>1989</v>
      </c>
      <c r="J96" s="1">
        <f aca="true" t="shared" si="34" ref="J96:O104">(J76/$O76)*100</f>
        <v>14.971751412429379</v>
      </c>
      <c r="K96" s="1">
        <f t="shared" si="34"/>
        <v>17.796610169491526</v>
      </c>
      <c r="L96" s="1">
        <f t="shared" si="34"/>
        <v>15.819209039548024</v>
      </c>
      <c r="M96" s="1">
        <f t="shared" si="34"/>
        <v>42.3728813559322</v>
      </c>
      <c r="N96" s="1">
        <f t="shared" si="34"/>
        <v>9.03954802259887</v>
      </c>
      <c r="O96" s="1">
        <f t="shared" si="34"/>
        <v>100</v>
      </c>
    </row>
    <row r="97" spans="1:15" ht="12.75">
      <c r="A97" s="9">
        <v>1990</v>
      </c>
      <c r="B97" s="1">
        <f aca="true" t="shared" si="35" ref="B97:G106">(B77/$G77)*100</f>
        <v>20.54329371816638</v>
      </c>
      <c r="C97" s="1">
        <f t="shared" si="35"/>
        <v>21.901528013582343</v>
      </c>
      <c r="D97" s="1">
        <f t="shared" si="35"/>
        <v>18.33616298811545</v>
      </c>
      <c r="E97" s="1">
        <f t="shared" si="35"/>
        <v>22.58064516129032</v>
      </c>
      <c r="F97" s="1">
        <f t="shared" si="35"/>
        <v>16.6383701188455</v>
      </c>
      <c r="G97" s="1">
        <f t="shared" si="35"/>
        <v>100</v>
      </c>
      <c r="I97" s="9">
        <v>1990</v>
      </c>
      <c r="J97" s="1">
        <f t="shared" si="34"/>
        <v>16</v>
      </c>
      <c r="K97" s="1">
        <f t="shared" si="34"/>
        <v>18.666666666666668</v>
      </c>
      <c r="L97" s="1">
        <f t="shared" si="34"/>
        <v>23</v>
      </c>
      <c r="M97" s="1">
        <f t="shared" si="34"/>
        <v>31</v>
      </c>
      <c r="N97" s="1">
        <f t="shared" si="34"/>
        <v>11.333333333333332</v>
      </c>
      <c r="O97" s="1">
        <f t="shared" si="34"/>
        <v>100</v>
      </c>
    </row>
    <row r="98" spans="1:15" ht="12.75">
      <c r="A98" s="9">
        <v>1991</v>
      </c>
      <c r="B98" s="1">
        <f t="shared" si="35"/>
        <v>20.735785953177256</v>
      </c>
      <c r="C98" s="1">
        <f t="shared" si="35"/>
        <v>18.06020066889632</v>
      </c>
      <c r="D98" s="1">
        <f t="shared" si="35"/>
        <v>21.57190635451505</v>
      </c>
      <c r="E98" s="1">
        <f t="shared" si="35"/>
        <v>20.401337792642142</v>
      </c>
      <c r="F98" s="1">
        <f t="shared" si="35"/>
        <v>19.230769230769234</v>
      </c>
      <c r="G98" s="1">
        <f t="shared" si="35"/>
        <v>100</v>
      </c>
      <c r="I98" s="9">
        <v>1991</v>
      </c>
      <c r="J98" s="1">
        <f t="shared" si="34"/>
        <v>21.019108280254777</v>
      </c>
      <c r="K98" s="1">
        <f t="shared" si="34"/>
        <v>18.152866242038215</v>
      </c>
      <c r="L98" s="1">
        <f t="shared" si="34"/>
        <v>16.878980891719745</v>
      </c>
      <c r="M98" s="1">
        <f t="shared" si="34"/>
        <v>33.43949044585987</v>
      </c>
      <c r="N98" s="1">
        <f t="shared" si="34"/>
        <v>10.509554140127388</v>
      </c>
      <c r="O98" s="1">
        <f t="shared" si="34"/>
        <v>100</v>
      </c>
    </row>
    <row r="99" spans="1:15" ht="12.75">
      <c r="A99" s="9">
        <v>1992</v>
      </c>
      <c r="B99" s="1">
        <f t="shared" si="35"/>
        <v>29.642248722316864</v>
      </c>
      <c r="C99" s="1">
        <f t="shared" si="35"/>
        <v>21.63543441226576</v>
      </c>
      <c r="D99" s="1">
        <f t="shared" si="35"/>
        <v>15.67291311754685</v>
      </c>
      <c r="E99" s="1">
        <f t="shared" si="35"/>
        <v>15.67291311754685</v>
      </c>
      <c r="F99" s="1">
        <f t="shared" si="35"/>
        <v>17.37649063032368</v>
      </c>
      <c r="G99" s="1">
        <f t="shared" si="35"/>
        <v>100</v>
      </c>
      <c r="I99" s="9">
        <v>1992</v>
      </c>
      <c r="J99" s="1">
        <f t="shared" si="34"/>
        <v>22.87390029325513</v>
      </c>
      <c r="K99" s="1">
        <f t="shared" si="34"/>
        <v>14.076246334310852</v>
      </c>
      <c r="L99" s="1">
        <f t="shared" si="34"/>
        <v>15.542521994134898</v>
      </c>
      <c r="M99" s="1">
        <f t="shared" si="34"/>
        <v>36.950146627565985</v>
      </c>
      <c r="N99" s="1">
        <f t="shared" si="34"/>
        <v>10.557184750733137</v>
      </c>
      <c r="O99" s="1">
        <f t="shared" si="34"/>
        <v>100</v>
      </c>
    </row>
    <row r="100" spans="1:15" ht="12.75">
      <c r="A100" s="9">
        <v>1993</v>
      </c>
      <c r="B100" s="1">
        <f t="shared" si="35"/>
        <v>25</v>
      </c>
      <c r="C100" s="1">
        <f t="shared" si="35"/>
        <v>18.91025641025641</v>
      </c>
      <c r="D100" s="1">
        <f t="shared" si="35"/>
        <v>18.429487179487182</v>
      </c>
      <c r="E100" s="1">
        <f t="shared" si="35"/>
        <v>20.192307692307693</v>
      </c>
      <c r="F100" s="1">
        <f t="shared" si="35"/>
        <v>17.467948717948715</v>
      </c>
      <c r="G100" s="1">
        <f t="shared" si="35"/>
        <v>100</v>
      </c>
      <c r="I100" s="9">
        <v>1993</v>
      </c>
      <c r="J100" s="1">
        <f t="shared" si="34"/>
        <v>15.853658536585366</v>
      </c>
      <c r="K100" s="1">
        <f t="shared" si="34"/>
        <v>14.939024390243901</v>
      </c>
      <c r="L100" s="1">
        <f t="shared" si="34"/>
        <v>19.20731707317073</v>
      </c>
      <c r="M100" s="1">
        <f t="shared" si="34"/>
        <v>32.31707317073171</v>
      </c>
      <c r="N100" s="1">
        <f t="shared" si="34"/>
        <v>17.682926829268293</v>
      </c>
      <c r="O100" s="1">
        <f t="shared" si="34"/>
        <v>100</v>
      </c>
    </row>
    <row r="101" spans="1:15" ht="12.75">
      <c r="A101" s="9">
        <v>1994</v>
      </c>
      <c r="B101" s="1">
        <f t="shared" si="35"/>
        <v>27.472527472527474</v>
      </c>
      <c r="C101" s="1">
        <f t="shared" si="35"/>
        <v>20.09419152276295</v>
      </c>
      <c r="D101" s="1">
        <f t="shared" si="35"/>
        <v>16.483516483516482</v>
      </c>
      <c r="E101" s="1">
        <f t="shared" si="35"/>
        <v>15.070643642072213</v>
      </c>
      <c r="F101" s="1">
        <f t="shared" si="35"/>
        <v>20.87912087912088</v>
      </c>
      <c r="G101" s="1">
        <f t="shared" si="35"/>
        <v>100</v>
      </c>
      <c r="I101" s="9">
        <v>1994</v>
      </c>
      <c r="J101" s="1">
        <f t="shared" si="34"/>
        <v>16.986301369863014</v>
      </c>
      <c r="K101" s="1">
        <f t="shared" si="34"/>
        <v>18.904109589041095</v>
      </c>
      <c r="L101" s="1">
        <f t="shared" si="34"/>
        <v>18.356164383561644</v>
      </c>
      <c r="M101" s="1">
        <f t="shared" si="34"/>
        <v>32.602739726027394</v>
      </c>
      <c r="N101" s="1">
        <f t="shared" si="34"/>
        <v>13.150684931506849</v>
      </c>
      <c r="O101" s="1">
        <f t="shared" si="34"/>
        <v>100</v>
      </c>
    </row>
    <row r="102" spans="1:15" ht="12.75">
      <c r="A102" s="9">
        <v>1995</v>
      </c>
      <c r="B102" s="1">
        <f t="shared" si="35"/>
        <v>22.7994227994228</v>
      </c>
      <c r="C102" s="1">
        <f t="shared" si="35"/>
        <v>17.316017316017316</v>
      </c>
      <c r="D102" s="1">
        <f t="shared" si="35"/>
        <v>17.893217893217894</v>
      </c>
      <c r="E102" s="1">
        <f t="shared" si="35"/>
        <v>19.913419913419915</v>
      </c>
      <c r="F102" s="1">
        <f t="shared" si="35"/>
        <v>22.07792207792208</v>
      </c>
      <c r="G102" s="1">
        <f t="shared" si="35"/>
        <v>100</v>
      </c>
      <c r="I102" s="9">
        <v>1995</v>
      </c>
      <c r="J102" s="1">
        <f t="shared" si="34"/>
        <v>14.324324324324325</v>
      </c>
      <c r="K102" s="1">
        <f t="shared" si="34"/>
        <v>15.405405405405407</v>
      </c>
      <c r="L102" s="1">
        <f t="shared" si="34"/>
        <v>17.56756756756757</v>
      </c>
      <c r="M102" s="1">
        <f t="shared" si="34"/>
        <v>33.513513513513516</v>
      </c>
      <c r="N102" s="1">
        <f t="shared" si="34"/>
        <v>19.18918918918919</v>
      </c>
      <c r="O102" s="1">
        <f t="shared" si="34"/>
        <v>100</v>
      </c>
    </row>
    <row r="103" spans="1:15" ht="12.75">
      <c r="A103" s="9">
        <v>1996</v>
      </c>
      <c r="B103" s="1">
        <f t="shared" si="35"/>
        <v>20.757180156657963</v>
      </c>
      <c r="C103" s="1">
        <f t="shared" si="35"/>
        <v>15.013054830287206</v>
      </c>
      <c r="D103" s="1">
        <f t="shared" si="35"/>
        <v>19.451697127937337</v>
      </c>
      <c r="E103" s="1">
        <f t="shared" si="35"/>
        <v>22.323759791122715</v>
      </c>
      <c r="F103" s="1">
        <f t="shared" si="35"/>
        <v>22.45430809399478</v>
      </c>
      <c r="G103" s="1">
        <f t="shared" si="35"/>
        <v>100</v>
      </c>
      <c r="I103" s="9">
        <v>1996</v>
      </c>
      <c r="J103" s="1">
        <f t="shared" si="34"/>
        <v>14.361702127659576</v>
      </c>
      <c r="K103" s="1">
        <f t="shared" si="34"/>
        <v>14.361702127659576</v>
      </c>
      <c r="L103" s="1">
        <f t="shared" si="34"/>
        <v>18.351063829787233</v>
      </c>
      <c r="M103" s="1">
        <f t="shared" si="34"/>
        <v>29.25531914893617</v>
      </c>
      <c r="N103" s="1">
        <f t="shared" si="34"/>
        <v>23.670212765957448</v>
      </c>
      <c r="O103" s="1">
        <f t="shared" si="34"/>
        <v>100</v>
      </c>
    </row>
    <row r="104" spans="1:15" ht="12.75">
      <c r="A104" s="9">
        <v>1997</v>
      </c>
      <c r="B104" s="1">
        <f t="shared" si="35"/>
        <v>20.334261838440113</v>
      </c>
      <c r="C104" s="1">
        <f t="shared" si="35"/>
        <v>14.484679665738161</v>
      </c>
      <c r="D104" s="1">
        <f t="shared" si="35"/>
        <v>18.52367688022284</v>
      </c>
      <c r="E104" s="1">
        <f t="shared" si="35"/>
        <v>23.676880222841227</v>
      </c>
      <c r="F104" s="1">
        <f t="shared" si="35"/>
        <v>22.98050139275766</v>
      </c>
      <c r="G104" s="1">
        <f t="shared" si="35"/>
        <v>100</v>
      </c>
      <c r="I104" s="9">
        <v>1997</v>
      </c>
      <c r="J104" s="1">
        <f t="shared" si="34"/>
        <v>14.035087719298245</v>
      </c>
      <c r="K104" s="1">
        <f t="shared" si="34"/>
        <v>12.573099415204677</v>
      </c>
      <c r="L104" s="1">
        <f t="shared" si="34"/>
        <v>19.005847953216374</v>
      </c>
      <c r="M104" s="1">
        <f t="shared" si="34"/>
        <v>25.438596491228072</v>
      </c>
      <c r="N104" s="1">
        <f t="shared" si="34"/>
        <v>28.947368421052634</v>
      </c>
      <c r="O104" s="1">
        <f t="shared" si="34"/>
        <v>100</v>
      </c>
    </row>
    <row r="105" spans="1:15" ht="12.75">
      <c r="A105" s="9">
        <v>1998</v>
      </c>
      <c r="B105" s="1">
        <f t="shared" si="35"/>
        <v>19.67020023557126</v>
      </c>
      <c r="C105" s="1">
        <f t="shared" si="35"/>
        <v>16.25441696113074</v>
      </c>
      <c r="D105" s="1">
        <f t="shared" si="35"/>
        <v>12.838633686690223</v>
      </c>
      <c r="E105" s="1">
        <f t="shared" si="35"/>
        <v>28.7396937573616</v>
      </c>
      <c r="F105" s="1">
        <f t="shared" si="35"/>
        <v>22.497055359246172</v>
      </c>
      <c r="G105" s="1">
        <f t="shared" si="35"/>
        <v>100</v>
      </c>
      <c r="I105" s="9">
        <v>1998</v>
      </c>
      <c r="J105" s="1">
        <f aca="true" t="shared" si="36" ref="J105:O105">(J85/$O85)*100</f>
        <v>13.087248322147651</v>
      </c>
      <c r="K105" s="1">
        <f t="shared" si="36"/>
        <v>15.100671140939598</v>
      </c>
      <c r="L105" s="1">
        <f t="shared" si="36"/>
        <v>17.78523489932886</v>
      </c>
      <c r="M105" s="1">
        <f t="shared" si="36"/>
        <v>30.87248322147651</v>
      </c>
      <c r="N105" s="1">
        <f t="shared" si="36"/>
        <v>23.154362416107382</v>
      </c>
      <c r="O105" s="1">
        <f t="shared" si="36"/>
        <v>100</v>
      </c>
    </row>
    <row r="106" spans="1:15" ht="12.75">
      <c r="A106" s="9">
        <v>1999</v>
      </c>
      <c r="B106" s="1">
        <f t="shared" si="35"/>
        <v>21.171770972037287</v>
      </c>
      <c r="C106" s="1">
        <f t="shared" si="35"/>
        <v>16.910785619174433</v>
      </c>
      <c r="D106" s="1">
        <f t="shared" si="35"/>
        <v>15.84553928095872</v>
      </c>
      <c r="E106" s="1">
        <f t="shared" si="35"/>
        <v>22.769640479360852</v>
      </c>
      <c r="F106" s="1">
        <f t="shared" si="35"/>
        <v>23.302263648468706</v>
      </c>
      <c r="G106" s="1">
        <f t="shared" si="35"/>
        <v>100</v>
      </c>
      <c r="I106" s="9">
        <v>1999</v>
      </c>
      <c r="J106" s="1">
        <f aca="true" t="shared" si="37" ref="J106:O106">(J86/$O86)*100</f>
        <v>21.612903225806452</v>
      </c>
      <c r="K106" s="1">
        <f t="shared" si="37"/>
        <v>17.419354838709676</v>
      </c>
      <c r="L106" s="1">
        <f t="shared" si="37"/>
        <v>16.129032258064516</v>
      </c>
      <c r="M106" s="1">
        <f t="shared" si="37"/>
        <v>19.67741935483871</v>
      </c>
      <c r="N106" s="1">
        <f t="shared" si="37"/>
        <v>25.161290322580644</v>
      </c>
      <c r="O106" s="1">
        <f t="shared" si="37"/>
        <v>100</v>
      </c>
    </row>
    <row r="108" spans="1:9" ht="12.75">
      <c r="A108" s="4" t="str">
        <f>CONCATENATE("Admissions by Admission-Type, All Races: ",$A$1)</f>
        <v>Admissions by Admission-Type, All Races: NEBRASKA</v>
      </c>
      <c r="I108" s="4" t="str">
        <f>CONCATENATE("Percent of Total, Admissions by Admission-Type, All Races: ",$A$1)</f>
        <v>Percent of Total, Admissions by Admission-Type, All Races: NEBRASKA</v>
      </c>
    </row>
    <row r="109" spans="1:13" s="4" customFormat="1" ht="12.75">
      <c r="A109" s="18" t="s">
        <v>21</v>
      </c>
      <c r="B109" s="14" t="s">
        <v>25</v>
      </c>
      <c r="C109" s="14" t="s">
        <v>22</v>
      </c>
      <c r="D109" s="14" t="s">
        <v>36</v>
      </c>
      <c r="E109" s="14" t="s">
        <v>23</v>
      </c>
      <c r="F109" s="14" t="s">
        <v>37</v>
      </c>
      <c r="G109" s="14" t="s">
        <v>14</v>
      </c>
      <c r="I109" s="18" t="s">
        <v>21</v>
      </c>
      <c r="J109" s="14" t="s">
        <v>25</v>
      </c>
      <c r="K109" s="14" t="s">
        <v>24</v>
      </c>
      <c r="L109" s="14" t="s">
        <v>23</v>
      </c>
      <c r="M109" s="14" t="s">
        <v>14</v>
      </c>
    </row>
    <row r="110" spans="1:13" ht="12.75">
      <c r="A110" s="9">
        <v>1983</v>
      </c>
      <c r="B110">
        <v>691</v>
      </c>
      <c r="C110">
        <v>1</v>
      </c>
      <c r="D110">
        <v>0</v>
      </c>
      <c r="E110">
        <v>2</v>
      </c>
      <c r="F110" s="2">
        <f>C110+D110</f>
        <v>1</v>
      </c>
      <c r="G110">
        <v>694</v>
      </c>
      <c r="H110" s="2"/>
      <c r="I110" s="9">
        <v>1983</v>
      </c>
      <c r="J110" s="1">
        <f>(B110/$G110)*100</f>
        <v>99.56772334293949</v>
      </c>
      <c r="K110" s="1">
        <f>((C110+D110)/$G110)*100</f>
        <v>0.1440922190201729</v>
      </c>
      <c r="L110" s="1">
        <f>(E110/$G110)*100</f>
        <v>0.2881844380403458</v>
      </c>
      <c r="M110" s="1">
        <f>(G110/$G110)*100</f>
        <v>100</v>
      </c>
    </row>
    <row r="111" spans="1:13" ht="12.75">
      <c r="A111" s="9">
        <v>1984</v>
      </c>
      <c r="B111">
        <v>707</v>
      </c>
      <c r="C111">
        <v>0</v>
      </c>
      <c r="D111">
        <v>0</v>
      </c>
      <c r="E111">
        <v>0</v>
      </c>
      <c r="F111" s="2">
        <f aca="true" t="shared" si="38" ref="F111:F126">C111+D111</f>
        <v>0</v>
      </c>
      <c r="G111">
        <v>707</v>
      </c>
      <c r="H111" s="2"/>
      <c r="I111" s="9">
        <v>1984</v>
      </c>
      <c r="J111" s="1">
        <f>(B111/$G111)*100</f>
        <v>100</v>
      </c>
      <c r="K111" s="1">
        <f>((C111+D111)/$G111)*100</f>
        <v>0</v>
      </c>
      <c r="L111" s="1">
        <f>(E111/$G111)*100</f>
        <v>0</v>
      </c>
      <c r="M111" s="1">
        <f>(G111/$G111)*100</f>
        <v>100</v>
      </c>
    </row>
    <row r="112" spans="1:13" ht="12.75">
      <c r="A112" s="9">
        <v>1985</v>
      </c>
      <c r="B112">
        <v>663</v>
      </c>
      <c r="C112">
        <v>0</v>
      </c>
      <c r="D112">
        <v>0</v>
      </c>
      <c r="E112">
        <v>0</v>
      </c>
      <c r="F112" s="2">
        <f t="shared" si="38"/>
        <v>0</v>
      </c>
      <c r="G112">
        <v>663</v>
      </c>
      <c r="H112" s="2"/>
      <c r="I112" s="9">
        <v>1985</v>
      </c>
      <c r="J112" s="1">
        <f>(B112/$G112)*100</f>
        <v>100</v>
      </c>
      <c r="K112" s="1">
        <f>((C112+D112)/$G112)*100</f>
        <v>0</v>
      </c>
      <c r="L112" s="1">
        <f>(E112/$G112)*100</f>
        <v>0</v>
      </c>
      <c r="M112" s="1">
        <f>(G112/$G112)*100</f>
        <v>100</v>
      </c>
    </row>
    <row r="113" spans="1:13" ht="12.75">
      <c r="A113" s="9">
        <v>1986</v>
      </c>
      <c r="B113">
        <v>742</v>
      </c>
      <c r="C113">
        <v>0</v>
      </c>
      <c r="D113">
        <v>0</v>
      </c>
      <c r="E113">
        <v>0</v>
      </c>
      <c r="F113" s="2">
        <f t="shared" si="38"/>
        <v>0</v>
      </c>
      <c r="G113">
        <v>742</v>
      </c>
      <c r="H113" s="2"/>
      <c r="I113" s="9">
        <v>1986</v>
      </c>
      <c r="J113" s="1">
        <f>(B113/$G113)*100</f>
        <v>100</v>
      </c>
      <c r="K113" s="1">
        <f>((C113+D113)/$G113)*100</f>
        <v>0</v>
      </c>
      <c r="L113" s="1">
        <f>(E113/$G113)*100</f>
        <v>0</v>
      </c>
      <c r="M113" s="1">
        <f>(G113/$G113)*100</f>
        <v>100</v>
      </c>
    </row>
    <row r="114" spans="1:13" ht="12.75">
      <c r="A114" s="9">
        <v>1987</v>
      </c>
      <c r="B114">
        <v>857</v>
      </c>
      <c r="C114">
        <v>0</v>
      </c>
      <c r="D114">
        <v>0</v>
      </c>
      <c r="E114">
        <v>0</v>
      </c>
      <c r="F114" s="2">
        <f t="shared" si="38"/>
        <v>0</v>
      </c>
      <c r="G114">
        <v>857</v>
      </c>
      <c r="H114" s="2"/>
      <c r="I114" s="9">
        <v>1987</v>
      </c>
      <c r="J114" s="1">
        <f aca="true" t="shared" si="39" ref="J114:J126">(B114/$G114)*100</f>
        <v>100</v>
      </c>
      <c r="K114" s="1">
        <f aca="true" t="shared" si="40" ref="K114:K126">((C114+D114)/$G114)*100</f>
        <v>0</v>
      </c>
      <c r="L114" s="1">
        <f aca="true" t="shared" si="41" ref="L114:L126">(E114/$G114)*100</f>
        <v>0</v>
      </c>
      <c r="M114" s="1">
        <f aca="true" t="shared" si="42" ref="M114:M126">(G114/$G114)*100</f>
        <v>100</v>
      </c>
    </row>
    <row r="115" spans="1:13" ht="12.75">
      <c r="A115" s="9">
        <v>1988</v>
      </c>
      <c r="B115">
        <v>847</v>
      </c>
      <c r="C115">
        <v>0</v>
      </c>
      <c r="D115">
        <v>0</v>
      </c>
      <c r="E115">
        <v>0</v>
      </c>
      <c r="F115" s="2">
        <f t="shared" si="38"/>
        <v>0</v>
      </c>
      <c r="G115">
        <v>847</v>
      </c>
      <c r="H115" s="2"/>
      <c r="I115" s="9">
        <v>1988</v>
      </c>
      <c r="J115" s="1">
        <f t="shared" si="39"/>
        <v>100</v>
      </c>
      <c r="K115" s="1">
        <f t="shared" si="40"/>
        <v>0</v>
      </c>
      <c r="L115" s="1">
        <f t="shared" si="41"/>
        <v>0</v>
      </c>
      <c r="M115" s="1">
        <f t="shared" si="42"/>
        <v>100</v>
      </c>
    </row>
    <row r="116" spans="1:13" ht="12.75">
      <c r="A116" s="9">
        <v>1989</v>
      </c>
      <c r="B116">
        <v>1049</v>
      </c>
      <c r="C116">
        <v>0</v>
      </c>
      <c r="D116">
        <v>0</v>
      </c>
      <c r="E116">
        <v>0</v>
      </c>
      <c r="F116" s="2">
        <f t="shared" si="38"/>
        <v>0</v>
      </c>
      <c r="G116">
        <v>1049</v>
      </c>
      <c r="H116" s="2"/>
      <c r="I116" s="9">
        <v>1989</v>
      </c>
      <c r="J116" s="1">
        <f t="shared" si="39"/>
        <v>100</v>
      </c>
      <c r="K116" s="1">
        <f t="shared" si="40"/>
        <v>0</v>
      </c>
      <c r="L116" s="1">
        <f t="shared" si="41"/>
        <v>0</v>
      </c>
      <c r="M116" s="1">
        <f t="shared" si="42"/>
        <v>100</v>
      </c>
    </row>
    <row r="117" spans="1:13" ht="12.75">
      <c r="A117" s="9">
        <v>1990</v>
      </c>
      <c r="B117">
        <v>980</v>
      </c>
      <c r="C117">
        <v>208</v>
      </c>
      <c r="D117">
        <v>0</v>
      </c>
      <c r="E117">
        <v>6</v>
      </c>
      <c r="F117" s="2">
        <f t="shared" si="38"/>
        <v>208</v>
      </c>
      <c r="G117">
        <v>1194</v>
      </c>
      <c r="H117" s="2"/>
      <c r="I117" s="9">
        <v>1990</v>
      </c>
      <c r="J117" s="1">
        <f t="shared" si="39"/>
        <v>82.07705192629817</v>
      </c>
      <c r="K117" s="1">
        <f t="shared" si="40"/>
        <v>17.42043551088777</v>
      </c>
      <c r="L117" s="1">
        <f t="shared" si="41"/>
        <v>0.5025125628140703</v>
      </c>
      <c r="M117" s="1">
        <f t="shared" si="42"/>
        <v>100</v>
      </c>
    </row>
    <row r="118" spans="1:13" ht="12.75">
      <c r="A118" s="9">
        <v>1991</v>
      </c>
      <c r="B118">
        <v>1027</v>
      </c>
      <c r="C118">
        <v>307</v>
      </c>
      <c r="D118">
        <v>0</v>
      </c>
      <c r="E118">
        <v>12</v>
      </c>
      <c r="F118" s="2">
        <f t="shared" si="38"/>
        <v>307</v>
      </c>
      <c r="G118">
        <v>1346</v>
      </c>
      <c r="H118" s="2"/>
      <c r="I118" s="9">
        <v>1991</v>
      </c>
      <c r="J118" s="1">
        <f t="shared" si="39"/>
        <v>76.3001485884101</v>
      </c>
      <c r="K118" s="1">
        <f t="shared" si="40"/>
        <v>22.808320950965825</v>
      </c>
      <c r="L118" s="1">
        <f t="shared" si="41"/>
        <v>0.8915304606240713</v>
      </c>
      <c r="M118" s="1">
        <f t="shared" si="42"/>
        <v>100</v>
      </c>
    </row>
    <row r="119" spans="1:13" ht="12.75">
      <c r="A119" s="9">
        <v>1992</v>
      </c>
      <c r="B119">
        <v>1033</v>
      </c>
      <c r="C119">
        <v>291</v>
      </c>
      <c r="D119">
        <v>0</v>
      </c>
      <c r="E119">
        <v>5</v>
      </c>
      <c r="F119" s="2">
        <f t="shared" si="38"/>
        <v>291</v>
      </c>
      <c r="G119">
        <v>1329</v>
      </c>
      <c r="H119" s="2"/>
      <c r="I119" s="9">
        <v>1992</v>
      </c>
      <c r="J119" s="1">
        <f t="shared" si="39"/>
        <v>77.72761474793077</v>
      </c>
      <c r="K119" s="1">
        <f t="shared" si="40"/>
        <v>21.896162528216703</v>
      </c>
      <c r="L119" s="1">
        <f t="shared" si="41"/>
        <v>0.3762227238525207</v>
      </c>
      <c r="M119" s="1">
        <f t="shared" si="42"/>
        <v>100</v>
      </c>
    </row>
    <row r="120" spans="1:13" ht="12.75">
      <c r="A120" s="9">
        <v>1993</v>
      </c>
      <c r="B120">
        <v>1083</v>
      </c>
      <c r="C120">
        <v>304</v>
      </c>
      <c r="D120">
        <v>0</v>
      </c>
      <c r="E120">
        <v>6</v>
      </c>
      <c r="F120" s="2">
        <f t="shared" si="38"/>
        <v>304</v>
      </c>
      <c r="G120">
        <v>1393</v>
      </c>
      <c r="H120" s="2"/>
      <c r="I120" s="9">
        <v>1993</v>
      </c>
      <c r="J120" s="1">
        <f t="shared" si="39"/>
        <v>77.74587221823403</v>
      </c>
      <c r="K120" s="1">
        <f t="shared" si="40"/>
        <v>21.82340272792534</v>
      </c>
      <c r="L120" s="1">
        <f t="shared" si="41"/>
        <v>0.4307250538406317</v>
      </c>
      <c r="M120" s="1">
        <f t="shared" si="42"/>
        <v>100</v>
      </c>
    </row>
    <row r="121" spans="1:13" ht="12.75">
      <c r="A121" s="9">
        <v>1994</v>
      </c>
      <c r="B121">
        <v>1176</v>
      </c>
      <c r="C121">
        <v>336</v>
      </c>
      <c r="D121">
        <v>0</v>
      </c>
      <c r="E121">
        <v>6</v>
      </c>
      <c r="F121" s="2">
        <f t="shared" si="38"/>
        <v>336</v>
      </c>
      <c r="G121">
        <v>1518</v>
      </c>
      <c r="H121" s="2"/>
      <c r="I121" s="9">
        <v>1994</v>
      </c>
      <c r="J121" s="1">
        <f t="shared" si="39"/>
        <v>77.4703557312253</v>
      </c>
      <c r="K121" s="1">
        <f t="shared" si="40"/>
        <v>22.134387351778656</v>
      </c>
      <c r="L121" s="1">
        <f t="shared" si="41"/>
        <v>0.3952569169960474</v>
      </c>
      <c r="M121" s="1">
        <f t="shared" si="42"/>
        <v>100</v>
      </c>
    </row>
    <row r="122" spans="1:13" ht="12.75">
      <c r="A122" s="9">
        <v>1995</v>
      </c>
      <c r="B122">
        <v>1246</v>
      </c>
      <c r="C122">
        <v>326</v>
      </c>
      <c r="D122">
        <v>0</v>
      </c>
      <c r="E122">
        <v>6</v>
      </c>
      <c r="F122" s="2">
        <f t="shared" si="38"/>
        <v>326</v>
      </c>
      <c r="G122">
        <v>1578</v>
      </c>
      <c r="H122" s="2"/>
      <c r="I122" s="9">
        <v>1995</v>
      </c>
      <c r="J122" s="1">
        <f t="shared" si="39"/>
        <v>78.96070975918886</v>
      </c>
      <c r="K122" s="1">
        <f t="shared" si="40"/>
        <v>20.659062103929024</v>
      </c>
      <c r="L122" s="1">
        <f t="shared" si="41"/>
        <v>0.38022813688212925</v>
      </c>
      <c r="M122" s="1">
        <f t="shared" si="42"/>
        <v>100</v>
      </c>
    </row>
    <row r="123" spans="1:13" ht="12.75">
      <c r="A123" s="9">
        <v>1996</v>
      </c>
      <c r="B123">
        <v>1336</v>
      </c>
      <c r="C123">
        <v>331</v>
      </c>
      <c r="D123">
        <v>0</v>
      </c>
      <c r="E123">
        <v>7</v>
      </c>
      <c r="F123" s="2">
        <f t="shared" si="38"/>
        <v>331</v>
      </c>
      <c r="G123">
        <v>1674</v>
      </c>
      <c r="H123" s="2"/>
      <c r="I123" s="9">
        <v>1996</v>
      </c>
      <c r="J123" s="1">
        <f t="shared" si="39"/>
        <v>79.80884109916367</v>
      </c>
      <c r="K123" s="1">
        <f t="shared" si="40"/>
        <v>19.77299880525687</v>
      </c>
      <c r="L123" s="1">
        <f t="shared" si="41"/>
        <v>0.4181600955794504</v>
      </c>
      <c r="M123" s="1">
        <f t="shared" si="42"/>
        <v>100</v>
      </c>
    </row>
    <row r="124" spans="1:13" ht="12.75">
      <c r="A124" s="9">
        <v>1997</v>
      </c>
      <c r="B124">
        <v>1272</v>
      </c>
      <c r="C124">
        <v>307</v>
      </c>
      <c r="D124">
        <v>0</v>
      </c>
      <c r="E124">
        <v>6</v>
      </c>
      <c r="F124" s="2">
        <f t="shared" si="38"/>
        <v>307</v>
      </c>
      <c r="G124">
        <v>1585</v>
      </c>
      <c r="H124" s="2"/>
      <c r="I124" s="9">
        <v>1997</v>
      </c>
      <c r="J124" s="1">
        <f t="shared" si="39"/>
        <v>80.25236593059937</v>
      </c>
      <c r="K124" s="1">
        <f t="shared" si="40"/>
        <v>19.369085173501578</v>
      </c>
      <c r="L124" s="1">
        <f t="shared" si="41"/>
        <v>0.3785488958990536</v>
      </c>
      <c r="M124" s="1">
        <f t="shared" si="42"/>
        <v>100</v>
      </c>
    </row>
    <row r="125" spans="1:13" ht="12.75">
      <c r="A125" s="9">
        <v>1998</v>
      </c>
      <c r="B125">
        <v>1421</v>
      </c>
      <c r="C125">
        <v>308</v>
      </c>
      <c r="D125">
        <v>0</v>
      </c>
      <c r="E125">
        <v>6</v>
      </c>
      <c r="F125" s="2">
        <f t="shared" si="38"/>
        <v>308</v>
      </c>
      <c r="G125">
        <v>1735</v>
      </c>
      <c r="H125" s="2"/>
      <c r="I125" s="9">
        <v>1998</v>
      </c>
      <c r="J125" s="1">
        <f t="shared" si="39"/>
        <v>81.90201729106629</v>
      </c>
      <c r="K125" s="1">
        <f t="shared" si="40"/>
        <v>17.752161383285305</v>
      </c>
      <c r="L125" s="1">
        <f t="shared" si="41"/>
        <v>0.345821325648415</v>
      </c>
      <c r="M125" s="1">
        <f t="shared" si="42"/>
        <v>100</v>
      </c>
    </row>
    <row r="126" spans="1:13" ht="12.75">
      <c r="A126" s="9">
        <v>1999</v>
      </c>
      <c r="B126">
        <v>1295</v>
      </c>
      <c r="C126">
        <v>257</v>
      </c>
      <c r="D126">
        <v>0</v>
      </c>
      <c r="E126">
        <v>6</v>
      </c>
      <c r="F126" s="2">
        <f t="shared" si="38"/>
        <v>257</v>
      </c>
      <c r="G126">
        <v>1558</v>
      </c>
      <c r="H126" s="2"/>
      <c r="I126" s="9">
        <v>1999</v>
      </c>
      <c r="J126" s="1">
        <f t="shared" si="39"/>
        <v>83.1193838254172</v>
      </c>
      <c r="K126" s="1">
        <f t="shared" si="40"/>
        <v>16.49550706033376</v>
      </c>
      <c r="L126" s="1">
        <f t="shared" si="41"/>
        <v>0.38510911424903727</v>
      </c>
      <c r="M126" s="1">
        <f t="shared" si="42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3"/>
  <rowBreaks count="2" manualBreakCount="2">
    <brk id="44" max="255" man="1"/>
    <brk id="8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1">
      <selection activeCell="E56" sqref="E5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0</v>
      </c>
    </row>
    <row r="2" spans="1:44" ht="12.75">
      <c r="A2" s="30" t="str">
        <f>CONCATENATE("Total Admissions, All Races: ",$A$1)</f>
        <v>Total Admissions, All Races: NEBRASKA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NEBRASKA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NEBRASKA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NEBRASKA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NEBRASKA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460</v>
      </c>
      <c r="C4">
        <v>179</v>
      </c>
      <c r="D4">
        <v>28</v>
      </c>
      <c r="E4">
        <v>0</v>
      </c>
      <c r="F4">
        <v>27</v>
      </c>
      <c r="H4" s="2">
        <f aca="true" t="shared" si="1" ref="H4:H20">SUM(B4:G4)</f>
        <v>694</v>
      </c>
      <c r="J4" s="9">
        <v>1983</v>
      </c>
      <c r="K4" s="2">
        <f>B4</f>
        <v>460</v>
      </c>
      <c r="L4" s="2">
        <f>C4</f>
        <v>179</v>
      </c>
      <c r="M4" s="2">
        <f aca="true" t="shared" si="2" ref="M4:M21">N4-K4-L4</f>
        <v>55</v>
      </c>
      <c r="N4" s="2">
        <f>H4</f>
        <v>694</v>
      </c>
      <c r="P4" s="9">
        <f aca="true" t="shared" si="3" ref="P4:P21">A4</f>
        <v>1983</v>
      </c>
      <c r="Q4" s="7">
        <f aca="true" t="shared" si="4" ref="Q4:W7">(B4/$H4)*100</f>
        <v>66.28242074927954</v>
      </c>
      <c r="R4" s="7">
        <f t="shared" si="4"/>
        <v>25.79250720461095</v>
      </c>
      <c r="S4" s="7">
        <f t="shared" si="4"/>
        <v>4.034582132564841</v>
      </c>
      <c r="T4" s="7">
        <f t="shared" si="4"/>
        <v>0</v>
      </c>
      <c r="U4" s="7">
        <f t="shared" si="4"/>
        <v>3.890489913544669</v>
      </c>
      <c r="V4" s="7">
        <f t="shared" si="4"/>
        <v>0</v>
      </c>
      <c r="W4" s="7">
        <f t="shared" si="4"/>
        <v>100</v>
      </c>
      <c r="Z4" s="9">
        <v>1983</v>
      </c>
      <c r="AA4">
        <v>1484368</v>
      </c>
      <c r="AB4">
        <v>50504</v>
      </c>
      <c r="AC4">
        <v>9280</v>
      </c>
      <c r="AD4">
        <v>9264</v>
      </c>
      <c r="AE4">
        <v>30886</v>
      </c>
      <c r="AG4">
        <f>SUM(AA4:AE4)</f>
        <v>1584302</v>
      </c>
      <c r="AJ4" s="9">
        <v>1983</v>
      </c>
      <c r="AK4" s="1">
        <f aca="true" t="shared" si="5" ref="AK4:AO7">(B4/AA4)*100000</f>
        <v>30.989619824733488</v>
      </c>
      <c r="AL4" s="1">
        <f t="shared" si="5"/>
        <v>354.4273720893395</v>
      </c>
      <c r="AM4" s="1">
        <f t="shared" si="5"/>
        <v>301.7241379310345</v>
      </c>
      <c r="AN4" s="1">
        <f t="shared" si="5"/>
        <v>0</v>
      </c>
      <c r="AO4" s="1">
        <f t="shared" si="5"/>
        <v>87.41824774978956</v>
      </c>
      <c r="AP4" s="1"/>
      <c r="AQ4" s="1">
        <f>(H4/AG4)*100000</f>
        <v>43.80477964428499</v>
      </c>
      <c r="AR4" s="1">
        <f>(SUM(D4:F4)/SUM(AC4:AE4))*100000</f>
        <v>111.26846044911996</v>
      </c>
    </row>
    <row r="5" spans="1:44" ht="12.75">
      <c r="A5" s="9">
        <v>1984</v>
      </c>
      <c r="B5">
        <v>452</v>
      </c>
      <c r="C5">
        <v>175</v>
      </c>
      <c r="D5">
        <v>49</v>
      </c>
      <c r="E5">
        <v>0</v>
      </c>
      <c r="F5">
        <v>31</v>
      </c>
      <c r="H5" s="2">
        <f t="shared" si="1"/>
        <v>707</v>
      </c>
      <c r="J5" s="9">
        <v>1984</v>
      </c>
      <c r="K5" s="2">
        <f aca="true" t="shared" si="6" ref="K5:L21">B5</f>
        <v>452</v>
      </c>
      <c r="L5" s="2">
        <f t="shared" si="6"/>
        <v>175</v>
      </c>
      <c r="M5" s="2">
        <f t="shared" si="2"/>
        <v>80</v>
      </c>
      <c r="N5" s="2">
        <f aca="true" t="shared" si="7" ref="N5:N21">H5</f>
        <v>707</v>
      </c>
      <c r="P5" s="9">
        <f t="shared" si="3"/>
        <v>1984</v>
      </c>
      <c r="Q5" s="7">
        <f t="shared" si="4"/>
        <v>63.93210749646393</v>
      </c>
      <c r="R5" s="7">
        <f t="shared" si="4"/>
        <v>24.752475247524753</v>
      </c>
      <c r="S5" s="7">
        <f t="shared" si="4"/>
        <v>6.9306930693069315</v>
      </c>
      <c r="T5" s="7">
        <f t="shared" si="4"/>
        <v>0</v>
      </c>
      <c r="U5" s="7">
        <f t="shared" si="4"/>
        <v>4.384724186704385</v>
      </c>
      <c r="V5" s="7">
        <f t="shared" si="4"/>
        <v>0</v>
      </c>
      <c r="W5" s="7">
        <f t="shared" si="4"/>
        <v>100</v>
      </c>
      <c r="Z5" s="9">
        <v>1984</v>
      </c>
      <c r="AA5">
        <v>1486099</v>
      </c>
      <c r="AB5">
        <v>51444</v>
      </c>
      <c r="AC5">
        <v>9563</v>
      </c>
      <c r="AD5">
        <v>9669</v>
      </c>
      <c r="AE5">
        <v>31854</v>
      </c>
      <c r="AG5">
        <f>SUM(AA5:AE5)</f>
        <v>1588629</v>
      </c>
      <c r="AJ5" s="9">
        <v>1984</v>
      </c>
      <c r="AK5" s="1">
        <f t="shared" si="5"/>
        <v>30.415201140704625</v>
      </c>
      <c r="AL5" s="1">
        <f t="shared" si="5"/>
        <v>340.1757250602597</v>
      </c>
      <c r="AM5" s="1">
        <f t="shared" si="5"/>
        <v>512.391508940709</v>
      </c>
      <c r="AN5" s="1">
        <f t="shared" si="5"/>
        <v>0</v>
      </c>
      <c r="AO5" s="1">
        <f t="shared" si="5"/>
        <v>97.31901801971495</v>
      </c>
      <c r="AP5" s="1"/>
      <c r="AQ5" s="1">
        <f>(H5/AG5)*100000</f>
        <v>44.50378282153983</v>
      </c>
      <c r="AR5" s="1">
        <f>(SUM(D5:F5)/SUM(AC5:AE5))*100000</f>
        <v>156.59867674118155</v>
      </c>
    </row>
    <row r="6" spans="1:44" ht="12.75">
      <c r="A6" s="9">
        <v>1985</v>
      </c>
      <c r="B6">
        <v>472</v>
      </c>
      <c r="C6">
        <v>147</v>
      </c>
      <c r="D6">
        <v>25</v>
      </c>
      <c r="E6">
        <v>0</v>
      </c>
      <c r="F6">
        <v>19</v>
      </c>
      <c r="H6" s="2">
        <f t="shared" si="1"/>
        <v>663</v>
      </c>
      <c r="J6" s="9">
        <v>1985</v>
      </c>
      <c r="K6" s="2">
        <f t="shared" si="6"/>
        <v>472</v>
      </c>
      <c r="L6" s="2">
        <f t="shared" si="6"/>
        <v>147</v>
      </c>
      <c r="M6" s="2">
        <f t="shared" si="2"/>
        <v>44</v>
      </c>
      <c r="N6" s="2">
        <f t="shared" si="7"/>
        <v>663</v>
      </c>
      <c r="P6" s="9">
        <f t="shared" si="3"/>
        <v>1985</v>
      </c>
      <c r="Q6" s="7">
        <f t="shared" si="4"/>
        <v>71.19155354449472</v>
      </c>
      <c r="R6" s="7">
        <f t="shared" si="4"/>
        <v>22.171945701357465</v>
      </c>
      <c r="S6" s="7">
        <f t="shared" si="4"/>
        <v>3.770739064856712</v>
      </c>
      <c r="T6" s="7">
        <f t="shared" si="4"/>
        <v>0</v>
      </c>
      <c r="U6" s="7">
        <f t="shared" si="4"/>
        <v>2.865761689291101</v>
      </c>
      <c r="V6" s="7">
        <f t="shared" si="4"/>
        <v>0</v>
      </c>
      <c r="W6" s="7">
        <f t="shared" si="4"/>
        <v>100</v>
      </c>
      <c r="Z6" s="9">
        <v>1985</v>
      </c>
      <c r="AA6">
        <v>1479808</v>
      </c>
      <c r="AB6">
        <v>52311</v>
      </c>
      <c r="AC6">
        <v>9878</v>
      </c>
      <c r="AD6">
        <v>10080</v>
      </c>
      <c r="AE6">
        <v>32586</v>
      </c>
      <c r="AG6">
        <f>SUM(AA6:AE6)</f>
        <v>1584663</v>
      </c>
      <c r="AJ6" s="9">
        <v>1985</v>
      </c>
      <c r="AK6" s="1">
        <f t="shared" si="5"/>
        <v>31.896029755211487</v>
      </c>
      <c r="AL6" s="1">
        <f t="shared" si="5"/>
        <v>281.0116419108792</v>
      </c>
      <c r="AM6" s="1">
        <f t="shared" si="5"/>
        <v>253.08766956873862</v>
      </c>
      <c r="AN6" s="1">
        <f t="shared" si="5"/>
        <v>0</v>
      </c>
      <c r="AO6" s="1">
        <f t="shared" si="5"/>
        <v>58.30724851163076</v>
      </c>
      <c r="AP6" s="1"/>
      <c r="AQ6" s="1">
        <f>(H6/AG6)*100000</f>
        <v>41.83854863778608</v>
      </c>
      <c r="AR6" s="1">
        <f>(SUM(D6:F6)/SUM(AC6:AE6))*100000</f>
        <v>83.73934226552984</v>
      </c>
    </row>
    <row r="7" spans="1:44" ht="12.75">
      <c r="A7" s="9">
        <v>1986</v>
      </c>
      <c r="B7">
        <v>532</v>
      </c>
      <c r="C7">
        <v>163</v>
      </c>
      <c r="D7">
        <v>24</v>
      </c>
      <c r="E7">
        <v>0</v>
      </c>
      <c r="F7">
        <v>23</v>
      </c>
      <c r="H7" s="2">
        <f t="shared" si="1"/>
        <v>742</v>
      </c>
      <c r="J7" s="9">
        <v>1986</v>
      </c>
      <c r="K7" s="2">
        <f t="shared" si="6"/>
        <v>532</v>
      </c>
      <c r="L7" s="2">
        <f t="shared" si="6"/>
        <v>163</v>
      </c>
      <c r="M7" s="2">
        <f t="shared" si="2"/>
        <v>47</v>
      </c>
      <c r="N7" s="2">
        <f t="shared" si="7"/>
        <v>742</v>
      </c>
      <c r="P7" s="9">
        <f t="shared" si="3"/>
        <v>1986</v>
      </c>
      <c r="Q7" s="7">
        <f t="shared" si="4"/>
        <v>71.69811320754717</v>
      </c>
      <c r="R7" s="7">
        <f t="shared" si="4"/>
        <v>21.96765498652291</v>
      </c>
      <c r="S7" s="7">
        <f t="shared" si="4"/>
        <v>3.234501347708895</v>
      </c>
      <c r="T7" s="7">
        <f t="shared" si="4"/>
        <v>0</v>
      </c>
      <c r="U7" s="7">
        <f t="shared" si="4"/>
        <v>3.0997304582210243</v>
      </c>
      <c r="V7" s="7">
        <f t="shared" si="4"/>
        <v>0</v>
      </c>
      <c r="W7" s="7">
        <f t="shared" si="4"/>
        <v>100</v>
      </c>
      <c r="Z7" s="9">
        <v>1986</v>
      </c>
      <c r="AA7">
        <v>1467671</v>
      </c>
      <c r="AB7">
        <v>52889</v>
      </c>
      <c r="AC7">
        <v>10153</v>
      </c>
      <c r="AD7">
        <v>10439</v>
      </c>
      <c r="AE7">
        <v>33187</v>
      </c>
      <c r="AG7">
        <f>SUM(AA7:AE7)</f>
        <v>1574339</v>
      </c>
      <c r="AJ7" s="9">
        <v>1986</v>
      </c>
      <c r="AK7" s="1">
        <f t="shared" si="5"/>
        <v>36.24790569548625</v>
      </c>
      <c r="AL7" s="1">
        <f t="shared" si="5"/>
        <v>308.1926298474163</v>
      </c>
      <c r="AM7" s="1">
        <f t="shared" si="5"/>
        <v>236.3833349748843</v>
      </c>
      <c r="AN7" s="1">
        <f t="shared" si="5"/>
        <v>0</v>
      </c>
      <c r="AO7" s="1">
        <f t="shared" si="5"/>
        <v>69.30424563835237</v>
      </c>
      <c r="AP7" s="1"/>
      <c r="AQ7" s="1">
        <f>(H7/AG7)*100000</f>
        <v>47.1308911231952</v>
      </c>
      <c r="AR7" s="1">
        <f>(SUM(D7:F7)/SUM(AC7:AE7))*100000</f>
        <v>87.39470797151304</v>
      </c>
    </row>
    <row r="8" spans="1:44" ht="12.75">
      <c r="A8" s="9">
        <v>1987</v>
      </c>
      <c r="B8">
        <v>586</v>
      </c>
      <c r="C8">
        <v>210</v>
      </c>
      <c r="D8">
        <v>35</v>
      </c>
      <c r="E8">
        <v>0</v>
      </c>
      <c r="F8">
        <v>26</v>
      </c>
      <c r="H8" s="2">
        <f t="shared" si="1"/>
        <v>857</v>
      </c>
      <c r="J8" s="9">
        <v>1987</v>
      </c>
      <c r="K8" s="2">
        <f t="shared" si="6"/>
        <v>586</v>
      </c>
      <c r="L8" s="2">
        <f t="shared" si="6"/>
        <v>210</v>
      </c>
      <c r="M8" s="2">
        <f t="shared" si="2"/>
        <v>61</v>
      </c>
      <c r="N8" s="2">
        <f t="shared" si="7"/>
        <v>857</v>
      </c>
      <c r="P8" s="9">
        <f t="shared" si="3"/>
        <v>1987</v>
      </c>
      <c r="Q8" s="7">
        <f aca="true" t="shared" si="8" ref="Q8:Q21">(B8/$H8)*100</f>
        <v>68.37806301050176</v>
      </c>
      <c r="R8" s="7">
        <f aca="true" t="shared" si="9" ref="R8:W19">(C8/$H8)*100</f>
        <v>24.504084014002334</v>
      </c>
      <c r="S8" s="7">
        <f t="shared" si="9"/>
        <v>4.084014002333722</v>
      </c>
      <c r="T8" s="7">
        <f t="shared" si="9"/>
        <v>0</v>
      </c>
      <c r="U8" s="7">
        <f t="shared" si="9"/>
        <v>3.0338389731621938</v>
      </c>
      <c r="V8" s="7">
        <f t="shared" si="9"/>
        <v>0</v>
      </c>
      <c r="W8" s="7">
        <f t="shared" si="9"/>
        <v>100</v>
      </c>
      <c r="Z8" s="9">
        <v>1987</v>
      </c>
      <c r="AA8">
        <v>1457949</v>
      </c>
      <c r="AB8">
        <v>53510</v>
      </c>
      <c r="AC8">
        <v>10438</v>
      </c>
      <c r="AD8">
        <v>10750</v>
      </c>
      <c r="AE8">
        <v>33912</v>
      </c>
      <c r="AG8">
        <f aca="true" t="shared" si="10" ref="AG8:AG20">SUM(AA8:AE8)</f>
        <v>1566559</v>
      </c>
      <c r="AJ8" s="9">
        <v>1987</v>
      </c>
      <c r="AK8" s="1">
        <f aca="true" t="shared" si="11" ref="AK8:AK20">(B8/AA8)*100000</f>
        <v>40.19344983946626</v>
      </c>
      <c r="AL8" s="1">
        <f aca="true" t="shared" si="12" ref="AL8:AO19">(C8/AB8)*100000</f>
        <v>392.4500093440478</v>
      </c>
      <c r="AM8" s="1">
        <f t="shared" si="12"/>
        <v>335.31327840582486</v>
      </c>
      <c r="AN8" s="1">
        <f t="shared" si="12"/>
        <v>0</v>
      </c>
      <c r="AO8" s="1">
        <f t="shared" si="12"/>
        <v>76.6690257136117</v>
      </c>
      <c r="AP8" s="1"/>
      <c r="AQ8" s="1">
        <f aca="true" t="shared" si="13" ref="AQ8:AQ20">(H8/AG8)*100000</f>
        <v>54.705887234378025</v>
      </c>
      <c r="AR8" s="1">
        <f aca="true" t="shared" si="14" ref="AR8:AR20">(SUM(D8:F8)/SUM(AC8:AE8))*100000</f>
        <v>110.70780399274048</v>
      </c>
    </row>
    <row r="9" spans="1:44" ht="12.75">
      <c r="A9" s="9">
        <v>1988</v>
      </c>
      <c r="B9">
        <v>569</v>
      </c>
      <c r="C9">
        <v>212</v>
      </c>
      <c r="D9">
        <v>30</v>
      </c>
      <c r="E9">
        <v>0</v>
      </c>
      <c r="F9">
        <v>36</v>
      </c>
      <c r="H9" s="2">
        <f t="shared" si="1"/>
        <v>847</v>
      </c>
      <c r="J9" s="9">
        <v>1988</v>
      </c>
      <c r="K9" s="2">
        <f t="shared" si="6"/>
        <v>569</v>
      </c>
      <c r="L9" s="2">
        <f t="shared" si="6"/>
        <v>212</v>
      </c>
      <c r="M9" s="2">
        <f t="shared" si="2"/>
        <v>66</v>
      </c>
      <c r="N9" s="2">
        <f t="shared" si="7"/>
        <v>847</v>
      </c>
      <c r="P9" s="9">
        <f t="shared" si="3"/>
        <v>1988</v>
      </c>
      <c r="Q9" s="7">
        <f t="shared" si="8"/>
        <v>67.17827626918536</v>
      </c>
      <c r="R9" s="7">
        <f t="shared" si="9"/>
        <v>25.02951593860685</v>
      </c>
      <c r="S9" s="7">
        <f t="shared" si="9"/>
        <v>3.541912632821724</v>
      </c>
      <c r="T9" s="7">
        <f t="shared" si="9"/>
        <v>0</v>
      </c>
      <c r="U9" s="7">
        <f t="shared" si="9"/>
        <v>4.250295159386068</v>
      </c>
      <c r="V9" s="7">
        <f t="shared" si="9"/>
        <v>0</v>
      </c>
      <c r="W9" s="7">
        <f t="shared" si="9"/>
        <v>100</v>
      </c>
      <c r="Z9" s="9">
        <v>1988</v>
      </c>
      <c r="AA9">
        <v>1459734</v>
      </c>
      <c r="AB9">
        <v>54601</v>
      </c>
      <c r="AC9">
        <v>10894</v>
      </c>
      <c r="AD9">
        <v>11210</v>
      </c>
      <c r="AE9">
        <v>35025</v>
      </c>
      <c r="AG9">
        <f t="shared" si="10"/>
        <v>1571464</v>
      </c>
      <c r="AJ9" s="9">
        <v>1988</v>
      </c>
      <c r="AK9" s="1">
        <f t="shared" si="11"/>
        <v>38.979704521508715</v>
      </c>
      <c r="AL9" s="1">
        <f t="shared" si="12"/>
        <v>388.27127708283734</v>
      </c>
      <c r="AM9" s="1">
        <f t="shared" si="12"/>
        <v>275.3809436387002</v>
      </c>
      <c r="AN9" s="1">
        <f t="shared" si="12"/>
        <v>0</v>
      </c>
      <c r="AO9" s="1">
        <f t="shared" si="12"/>
        <v>102.78372591006423</v>
      </c>
      <c r="AP9" s="1"/>
      <c r="AQ9" s="1">
        <f t="shared" si="13"/>
        <v>53.89878482739662</v>
      </c>
      <c r="AR9" s="1">
        <f t="shared" si="14"/>
        <v>115.52801554376936</v>
      </c>
    </row>
    <row r="10" spans="1:44" ht="12.75">
      <c r="A10" s="9">
        <v>1989</v>
      </c>
      <c r="B10">
        <v>599</v>
      </c>
      <c r="C10">
        <v>354</v>
      </c>
      <c r="D10">
        <v>41</v>
      </c>
      <c r="E10">
        <v>0</v>
      </c>
      <c r="F10">
        <v>55</v>
      </c>
      <c r="H10" s="2">
        <f t="shared" si="1"/>
        <v>1049</v>
      </c>
      <c r="J10" s="9">
        <v>1989</v>
      </c>
      <c r="K10" s="2">
        <f t="shared" si="6"/>
        <v>599</v>
      </c>
      <c r="L10" s="2">
        <f t="shared" si="6"/>
        <v>354</v>
      </c>
      <c r="M10" s="2">
        <f t="shared" si="2"/>
        <v>96</v>
      </c>
      <c r="N10" s="2">
        <f t="shared" si="7"/>
        <v>1049</v>
      </c>
      <c r="P10" s="9">
        <f t="shared" si="3"/>
        <v>1989</v>
      </c>
      <c r="Q10" s="7">
        <f t="shared" si="8"/>
        <v>57.10200190657769</v>
      </c>
      <c r="R10" s="7">
        <f t="shared" si="9"/>
        <v>33.74642516682555</v>
      </c>
      <c r="S10" s="7">
        <f t="shared" si="9"/>
        <v>3.9084842707340326</v>
      </c>
      <c r="T10" s="7">
        <f t="shared" si="9"/>
        <v>0</v>
      </c>
      <c r="U10" s="7">
        <f t="shared" si="9"/>
        <v>5.243088655862726</v>
      </c>
      <c r="V10" s="7">
        <f t="shared" si="9"/>
        <v>0</v>
      </c>
      <c r="W10" s="7">
        <f t="shared" si="9"/>
        <v>100</v>
      </c>
      <c r="Z10" s="9">
        <v>1989</v>
      </c>
      <c r="AA10">
        <v>1459874</v>
      </c>
      <c r="AB10">
        <v>55800</v>
      </c>
      <c r="AC10">
        <v>11393</v>
      </c>
      <c r="AD10">
        <v>11711</v>
      </c>
      <c r="AE10">
        <v>36102</v>
      </c>
      <c r="AG10">
        <f t="shared" si="10"/>
        <v>1574880</v>
      </c>
      <c r="AJ10" s="9">
        <v>1989</v>
      </c>
      <c r="AK10" s="1">
        <f t="shared" si="11"/>
        <v>41.030938286454855</v>
      </c>
      <c r="AL10" s="1">
        <f t="shared" si="12"/>
        <v>634.4086021505376</v>
      </c>
      <c r="AM10" s="1">
        <f t="shared" si="12"/>
        <v>359.87009567278153</v>
      </c>
      <c r="AN10" s="1">
        <f t="shared" si="12"/>
        <v>0</v>
      </c>
      <c r="AO10" s="1">
        <f t="shared" si="12"/>
        <v>152.34613040828762</v>
      </c>
      <c r="AP10" s="1"/>
      <c r="AQ10" s="1">
        <f t="shared" si="13"/>
        <v>66.60824951742354</v>
      </c>
      <c r="AR10" s="1">
        <f t="shared" si="14"/>
        <v>162.14572847346554</v>
      </c>
    </row>
    <row r="11" spans="1:44" ht="12.75">
      <c r="A11" s="9">
        <v>1990</v>
      </c>
      <c r="B11">
        <v>694</v>
      </c>
      <c r="C11">
        <v>395</v>
      </c>
      <c r="D11">
        <v>48</v>
      </c>
      <c r="E11">
        <v>0</v>
      </c>
      <c r="F11">
        <v>57</v>
      </c>
      <c r="H11" s="2">
        <f t="shared" si="1"/>
        <v>1194</v>
      </c>
      <c r="J11" s="9">
        <v>1990</v>
      </c>
      <c r="K11" s="2">
        <f t="shared" si="6"/>
        <v>694</v>
      </c>
      <c r="L11" s="2">
        <f t="shared" si="6"/>
        <v>395</v>
      </c>
      <c r="M11" s="2">
        <f t="shared" si="2"/>
        <v>105</v>
      </c>
      <c r="N11" s="2">
        <f t="shared" si="7"/>
        <v>1194</v>
      </c>
      <c r="P11" s="9">
        <f t="shared" si="3"/>
        <v>1990</v>
      </c>
      <c r="Q11" s="7">
        <f t="shared" si="8"/>
        <v>58.12395309882747</v>
      </c>
      <c r="R11" s="7">
        <f t="shared" si="9"/>
        <v>33.0820770519263</v>
      </c>
      <c r="S11" s="7">
        <f t="shared" si="9"/>
        <v>4.0201005025125625</v>
      </c>
      <c r="T11" s="7">
        <f t="shared" si="9"/>
        <v>0</v>
      </c>
      <c r="U11" s="7">
        <f t="shared" si="9"/>
        <v>4.773869346733668</v>
      </c>
      <c r="V11" s="7">
        <f t="shared" si="9"/>
        <v>0</v>
      </c>
      <c r="W11" s="7">
        <f t="shared" si="9"/>
        <v>100</v>
      </c>
      <c r="Z11" s="9">
        <v>1990</v>
      </c>
      <c r="AA11">
        <v>1462502</v>
      </c>
      <c r="AB11">
        <v>57027</v>
      </c>
      <c r="AC11">
        <v>11746</v>
      </c>
      <c r="AD11">
        <v>12189</v>
      </c>
      <c r="AE11">
        <v>37200</v>
      </c>
      <c r="AG11">
        <f t="shared" si="10"/>
        <v>1580664</v>
      </c>
      <c r="AJ11" s="9">
        <v>1990</v>
      </c>
      <c r="AK11" s="1">
        <f t="shared" si="11"/>
        <v>47.45292656010043</v>
      </c>
      <c r="AL11" s="1">
        <f t="shared" si="12"/>
        <v>692.6543567082259</v>
      </c>
      <c r="AM11" s="1">
        <f t="shared" si="12"/>
        <v>408.6497531074408</v>
      </c>
      <c r="AN11" s="1">
        <f t="shared" si="12"/>
        <v>0</v>
      </c>
      <c r="AO11" s="1">
        <f t="shared" si="12"/>
        <v>153.2258064516129</v>
      </c>
      <c r="AP11" s="1"/>
      <c r="AQ11" s="1">
        <f t="shared" si="13"/>
        <v>75.53787522205857</v>
      </c>
      <c r="AR11" s="1">
        <f t="shared" si="14"/>
        <v>171.75104277418828</v>
      </c>
    </row>
    <row r="12" spans="1:44" ht="12.75">
      <c r="A12" s="9">
        <v>1991</v>
      </c>
      <c r="B12">
        <v>748</v>
      </c>
      <c r="C12">
        <v>457</v>
      </c>
      <c r="D12">
        <v>55</v>
      </c>
      <c r="E12">
        <v>0</v>
      </c>
      <c r="F12">
        <v>86</v>
      </c>
      <c r="H12" s="2">
        <f t="shared" si="1"/>
        <v>1346</v>
      </c>
      <c r="J12" s="9">
        <v>1991</v>
      </c>
      <c r="K12" s="2">
        <f t="shared" si="6"/>
        <v>748</v>
      </c>
      <c r="L12" s="2">
        <f t="shared" si="6"/>
        <v>457</v>
      </c>
      <c r="M12" s="2">
        <f t="shared" si="2"/>
        <v>141</v>
      </c>
      <c r="N12" s="2">
        <f t="shared" si="7"/>
        <v>1346</v>
      </c>
      <c r="P12" s="9">
        <f t="shared" si="3"/>
        <v>1991</v>
      </c>
      <c r="Q12" s="7">
        <f t="shared" si="8"/>
        <v>55.57206537890045</v>
      </c>
      <c r="R12" s="7">
        <f t="shared" si="9"/>
        <v>33.952451708766716</v>
      </c>
      <c r="S12" s="7">
        <f t="shared" si="9"/>
        <v>4.086181277860327</v>
      </c>
      <c r="T12" s="7">
        <f t="shared" si="9"/>
        <v>0</v>
      </c>
      <c r="U12" s="7">
        <f t="shared" si="9"/>
        <v>6.389301634472511</v>
      </c>
      <c r="V12" s="7">
        <f t="shared" si="9"/>
        <v>0</v>
      </c>
      <c r="W12" s="7">
        <f t="shared" si="9"/>
        <v>100</v>
      </c>
      <c r="Z12" s="9">
        <v>1991</v>
      </c>
      <c r="AA12">
        <v>1468361</v>
      </c>
      <c r="AB12">
        <v>57559</v>
      </c>
      <c r="AC12">
        <v>11730</v>
      </c>
      <c r="AD12">
        <v>12775</v>
      </c>
      <c r="AE12">
        <v>40380</v>
      </c>
      <c r="AG12">
        <f t="shared" si="10"/>
        <v>1590805</v>
      </c>
      <c r="AJ12" s="9">
        <v>1991</v>
      </c>
      <c r="AK12" s="1">
        <f t="shared" si="11"/>
        <v>50.941151392607125</v>
      </c>
      <c r="AL12" s="1">
        <f t="shared" si="12"/>
        <v>793.9679285602599</v>
      </c>
      <c r="AM12" s="1">
        <f t="shared" si="12"/>
        <v>468.88320545609554</v>
      </c>
      <c r="AN12" s="1">
        <f t="shared" si="12"/>
        <v>0</v>
      </c>
      <c r="AO12" s="1">
        <f t="shared" si="12"/>
        <v>212.9767211490837</v>
      </c>
      <c r="AP12" s="1"/>
      <c r="AQ12" s="1">
        <f t="shared" si="13"/>
        <v>84.61125027894683</v>
      </c>
      <c r="AR12" s="1">
        <f t="shared" si="14"/>
        <v>217.30754411651384</v>
      </c>
    </row>
    <row r="13" spans="1:44" ht="12.75">
      <c r="A13" s="9">
        <v>1992</v>
      </c>
      <c r="B13">
        <v>719</v>
      </c>
      <c r="C13">
        <v>481</v>
      </c>
      <c r="D13">
        <v>46</v>
      </c>
      <c r="E13">
        <v>0</v>
      </c>
      <c r="F13">
        <v>83</v>
      </c>
      <c r="H13" s="2">
        <f t="shared" si="1"/>
        <v>1329</v>
      </c>
      <c r="J13" s="9">
        <v>1992</v>
      </c>
      <c r="K13" s="2">
        <f t="shared" si="6"/>
        <v>719</v>
      </c>
      <c r="L13" s="2">
        <f t="shared" si="6"/>
        <v>481</v>
      </c>
      <c r="M13" s="2">
        <f t="shared" si="2"/>
        <v>129</v>
      </c>
      <c r="N13" s="2">
        <f t="shared" si="7"/>
        <v>1329</v>
      </c>
      <c r="P13" s="9">
        <f t="shared" si="3"/>
        <v>1992</v>
      </c>
      <c r="Q13" s="7">
        <f t="shared" si="8"/>
        <v>54.10082768999247</v>
      </c>
      <c r="R13" s="7">
        <f t="shared" si="9"/>
        <v>36.19262603461249</v>
      </c>
      <c r="S13" s="7">
        <f t="shared" si="9"/>
        <v>3.4612490594431904</v>
      </c>
      <c r="T13" s="7">
        <f t="shared" si="9"/>
        <v>0</v>
      </c>
      <c r="U13" s="7">
        <f t="shared" si="9"/>
        <v>6.245297215951844</v>
      </c>
      <c r="V13" s="7">
        <f t="shared" si="9"/>
        <v>0</v>
      </c>
      <c r="W13" s="7">
        <f t="shared" si="9"/>
        <v>100</v>
      </c>
      <c r="Z13" s="9">
        <v>1992</v>
      </c>
      <c r="AA13">
        <v>1473950</v>
      </c>
      <c r="AB13">
        <v>58226</v>
      </c>
      <c r="AC13">
        <v>12056</v>
      </c>
      <c r="AD13">
        <v>13930</v>
      </c>
      <c r="AE13">
        <v>44244</v>
      </c>
      <c r="AG13">
        <f t="shared" si="10"/>
        <v>1602406</v>
      </c>
      <c r="AJ13" s="9">
        <v>1992</v>
      </c>
      <c r="AK13" s="1">
        <f t="shared" si="11"/>
        <v>48.78048780487805</v>
      </c>
      <c r="AL13" s="1">
        <f t="shared" si="12"/>
        <v>826.0914368151685</v>
      </c>
      <c r="AM13" s="1">
        <f t="shared" si="12"/>
        <v>381.5527538155276</v>
      </c>
      <c r="AN13" s="1">
        <f t="shared" si="12"/>
        <v>0</v>
      </c>
      <c r="AO13" s="1">
        <f t="shared" si="12"/>
        <v>187.59605822258385</v>
      </c>
      <c r="AP13" s="1"/>
      <c r="AQ13" s="1">
        <f t="shared" si="13"/>
        <v>82.93778230985156</v>
      </c>
      <c r="AR13" s="1">
        <f t="shared" si="14"/>
        <v>183.68218709953013</v>
      </c>
    </row>
    <row r="14" spans="1:44" ht="12.75">
      <c r="A14" s="9">
        <v>1993</v>
      </c>
      <c r="B14">
        <v>760</v>
      </c>
      <c r="C14">
        <v>478</v>
      </c>
      <c r="D14">
        <v>49</v>
      </c>
      <c r="E14">
        <v>2</v>
      </c>
      <c r="F14">
        <v>104</v>
      </c>
      <c r="H14" s="2">
        <f t="shared" si="1"/>
        <v>1393</v>
      </c>
      <c r="J14" s="9">
        <v>1993</v>
      </c>
      <c r="K14" s="2">
        <f t="shared" si="6"/>
        <v>760</v>
      </c>
      <c r="L14" s="2">
        <f t="shared" si="6"/>
        <v>478</v>
      </c>
      <c r="M14" s="2">
        <f t="shared" si="2"/>
        <v>155</v>
      </c>
      <c r="N14" s="2">
        <f t="shared" si="7"/>
        <v>1393</v>
      </c>
      <c r="P14" s="9">
        <f t="shared" si="3"/>
        <v>1993</v>
      </c>
      <c r="Q14" s="7">
        <f t="shared" si="8"/>
        <v>54.55850681981336</v>
      </c>
      <c r="R14" s="7">
        <f t="shared" si="9"/>
        <v>34.31442928930366</v>
      </c>
      <c r="S14" s="7">
        <f t="shared" si="9"/>
        <v>3.5175879396984926</v>
      </c>
      <c r="T14" s="7">
        <f t="shared" si="9"/>
        <v>0.14357501794687724</v>
      </c>
      <c r="U14" s="7">
        <f t="shared" si="9"/>
        <v>7.4659009332376165</v>
      </c>
      <c r="V14" s="7">
        <f t="shared" si="9"/>
        <v>0</v>
      </c>
      <c r="W14" s="7">
        <f t="shared" si="9"/>
        <v>100</v>
      </c>
      <c r="Z14" s="9">
        <v>1993</v>
      </c>
      <c r="AA14">
        <v>1477241</v>
      </c>
      <c r="AB14">
        <v>58512</v>
      </c>
      <c r="AC14">
        <v>12404</v>
      </c>
      <c r="AD14">
        <v>15267</v>
      </c>
      <c r="AE14">
        <v>48725</v>
      </c>
      <c r="AG14">
        <f t="shared" si="10"/>
        <v>1612149</v>
      </c>
      <c r="AJ14" s="9">
        <v>1993</v>
      </c>
      <c r="AK14" s="1">
        <f t="shared" si="11"/>
        <v>51.44725877497307</v>
      </c>
      <c r="AL14" s="1">
        <f t="shared" si="12"/>
        <v>816.9264424391578</v>
      </c>
      <c r="AM14" s="1">
        <f t="shared" si="12"/>
        <v>395.03386004514675</v>
      </c>
      <c r="AN14" s="1">
        <f t="shared" si="12"/>
        <v>13.100150651732493</v>
      </c>
      <c r="AO14" s="1">
        <f t="shared" si="12"/>
        <v>213.44279117496149</v>
      </c>
      <c r="AP14" s="1"/>
      <c r="AQ14" s="1">
        <f t="shared" si="13"/>
        <v>86.40640536327598</v>
      </c>
      <c r="AR14" s="1">
        <f t="shared" si="14"/>
        <v>202.8902036755851</v>
      </c>
    </row>
    <row r="15" spans="1:44" ht="12.75">
      <c r="A15" s="9">
        <v>1994</v>
      </c>
      <c r="B15">
        <v>780</v>
      </c>
      <c r="C15">
        <v>541</v>
      </c>
      <c r="D15">
        <v>63</v>
      </c>
      <c r="E15">
        <v>0</v>
      </c>
      <c r="F15">
        <v>134</v>
      </c>
      <c r="H15" s="2">
        <f t="shared" si="1"/>
        <v>1518</v>
      </c>
      <c r="J15" s="9">
        <v>1994</v>
      </c>
      <c r="K15" s="2">
        <f t="shared" si="6"/>
        <v>780</v>
      </c>
      <c r="L15" s="2">
        <f t="shared" si="6"/>
        <v>541</v>
      </c>
      <c r="M15" s="2">
        <f t="shared" si="2"/>
        <v>197</v>
      </c>
      <c r="N15" s="2">
        <f t="shared" si="7"/>
        <v>1518</v>
      </c>
      <c r="P15" s="9">
        <f t="shared" si="3"/>
        <v>1994</v>
      </c>
      <c r="Q15" s="7">
        <f t="shared" si="8"/>
        <v>51.38339920948617</v>
      </c>
      <c r="R15" s="7">
        <f t="shared" si="9"/>
        <v>35.63899868247694</v>
      </c>
      <c r="S15" s="7">
        <f t="shared" si="9"/>
        <v>4.150197628458498</v>
      </c>
      <c r="T15" s="7">
        <f t="shared" si="9"/>
        <v>0</v>
      </c>
      <c r="U15" s="7">
        <f t="shared" si="9"/>
        <v>8.827404479578393</v>
      </c>
      <c r="V15" s="7">
        <f t="shared" si="9"/>
        <v>0</v>
      </c>
      <c r="W15" s="7">
        <f t="shared" si="9"/>
        <v>100</v>
      </c>
      <c r="Z15" s="9">
        <v>1994</v>
      </c>
      <c r="AA15">
        <v>1480322</v>
      </c>
      <c r="AB15">
        <v>59648</v>
      </c>
      <c r="AC15">
        <v>12597</v>
      </c>
      <c r="AD15">
        <v>16013</v>
      </c>
      <c r="AE15">
        <v>52971</v>
      </c>
      <c r="AG15">
        <f t="shared" si="10"/>
        <v>1621551</v>
      </c>
      <c r="AJ15" s="9">
        <v>1994</v>
      </c>
      <c r="AK15" s="1">
        <f t="shared" si="11"/>
        <v>52.69123879804529</v>
      </c>
      <c r="AL15" s="1">
        <f t="shared" si="12"/>
        <v>906.987660944206</v>
      </c>
      <c r="AM15" s="1">
        <f t="shared" si="12"/>
        <v>500.11907597046917</v>
      </c>
      <c r="AN15" s="1">
        <f t="shared" si="12"/>
        <v>0</v>
      </c>
      <c r="AO15" s="1">
        <f t="shared" si="12"/>
        <v>252.96860546336674</v>
      </c>
      <c r="AP15" s="1"/>
      <c r="AQ15" s="1">
        <f t="shared" si="13"/>
        <v>93.61407689304869</v>
      </c>
      <c r="AR15" s="1">
        <f t="shared" si="14"/>
        <v>241.47779507483358</v>
      </c>
    </row>
    <row r="16" spans="1:44" ht="12.75">
      <c r="A16" s="9">
        <v>1995</v>
      </c>
      <c r="B16">
        <v>827</v>
      </c>
      <c r="C16">
        <v>537</v>
      </c>
      <c r="D16">
        <v>64</v>
      </c>
      <c r="E16">
        <v>5</v>
      </c>
      <c r="F16">
        <v>145</v>
      </c>
      <c r="H16" s="2">
        <f t="shared" si="1"/>
        <v>1578</v>
      </c>
      <c r="J16" s="9">
        <v>1995</v>
      </c>
      <c r="K16" s="2">
        <f t="shared" si="6"/>
        <v>827</v>
      </c>
      <c r="L16" s="2">
        <f t="shared" si="6"/>
        <v>537</v>
      </c>
      <c r="M16" s="2">
        <f t="shared" si="2"/>
        <v>214</v>
      </c>
      <c r="N16" s="2">
        <f t="shared" si="7"/>
        <v>1578</v>
      </c>
      <c r="P16" s="9">
        <f t="shared" si="3"/>
        <v>1995</v>
      </c>
      <c r="Q16" s="7">
        <f t="shared" si="8"/>
        <v>52.40811153358682</v>
      </c>
      <c r="R16" s="7">
        <f t="shared" si="9"/>
        <v>34.030418250950575</v>
      </c>
      <c r="S16" s="7">
        <f t="shared" si="9"/>
        <v>4.055766793409378</v>
      </c>
      <c r="T16" s="7">
        <f t="shared" si="9"/>
        <v>0.3168567807351077</v>
      </c>
      <c r="U16" s="7">
        <f t="shared" si="9"/>
        <v>9.188846641318124</v>
      </c>
      <c r="V16" s="7">
        <f t="shared" si="9"/>
        <v>0</v>
      </c>
      <c r="W16" s="7">
        <f t="shared" si="9"/>
        <v>100</v>
      </c>
      <c r="Z16" s="9">
        <v>1995</v>
      </c>
      <c r="AA16">
        <v>1485973</v>
      </c>
      <c r="AB16">
        <v>60493</v>
      </c>
      <c r="AC16">
        <v>12956</v>
      </c>
      <c r="AD16">
        <v>17608</v>
      </c>
      <c r="AE16">
        <v>58112</v>
      </c>
      <c r="AG16">
        <f t="shared" si="10"/>
        <v>1635142</v>
      </c>
      <c r="AJ16" s="9">
        <v>1995</v>
      </c>
      <c r="AK16" s="1">
        <f t="shared" si="11"/>
        <v>55.653770290577285</v>
      </c>
      <c r="AL16" s="1">
        <f t="shared" si="12"/>
        <v>887.7060155720496</v>
      </c>
      <c r="AM16" s="1">
        <f t="shared" si="12"/>
        <v>493.9796233405372</v>
      </c>
      <c r="AN16" s="1">
        <f t="shared" si="12"/>
        <v>28.396183552930488</v>
      </c>
      <c r="AO16" s="1">
        <f t="shared" si="12"/>
        <v>249.5181718061674</v>
      </c>
      <c r="AP16" s="1"/>
      <c r="AQ16" s="1">
        <f t="shared" si="13"/>
        <v>96.50537996088413</v>
      </c>
      <c r="AR16" s="1">
        <f t="shared" si="14"/>
        <v>241.3279805133294</v>
      </c>
    </row>
    <row r="17" spans="1:44" ht="12.75">
      <c r="A17" s="9">
        <v>1996</v>
      </c>
      <c r="B17">
        <v>937</v>
      </c>
      <c r="C17">
        <v>510</v>
      </c>
      <c r="D17">
        <v>65</v>
      </c>
      <c r="E17">
        <v>13</v>
      </c>
      <c r="F17">
        <v>149</v>
      </c>
      <c r="H17" s="2">
        <f t="shared" si="1"/>
        <v>1674</v>
      </c>
      <c r="J17" s="9">
        <v>1996</v>
      </c>
      <c r="K17" s="2">
        <f t="shared" si="6"/>
        <v>937</v>
      </c>
      <c r="L17" s="2">
        <f t="shared" si="6"/>
        <v>510</v>
      </c>
      <c r="M17" s="2">
        <f t="shared" si="2"/>
        <v>227</v>
      </c>
      <c r="N17" s="2">
        <f t="shared" si="7"/>
        <v>1674</v>
      </c>
      <c r="P17" s="9">
        <f t="shared" si="3"/>
        <v>1996</v>
      </c>
      <c r="Q17" s="7">
        <f t="shared" si="8"/>
        <v>55.973715651135</v>
      </c>
      <c r="R17" s="7">
        <f t="shared" si="9"/>
        <v>30.46594982078853</v>
      </c>
      <c r="S17" s="7">
        <f t="shared" si="9"/>
        <v>3.882915173237754</v>
      </c>
      <c r="T17" s="7">
        <f t="shared" si="9"/>
        <v>0.7765830346475507</v>
      </c>
      <c r="U17" s="7">
        <f t="shared" si="9"/>
        <v>8.900836320191159</v>
      </c>
      <c r="V17" s="7">
        <f t="shared" si="9"/>
        <v>0</v>
      </c>
      <c r="W17" s="7">
        <f t="shared" si="9"/>
        <v>100</v>
      </c>
      <c r="Z17" s="9">
        <v>1996</v>
      </c>
      <c r="AA17">
        <v>1490916</v>
      </c>
      <c r="AB17">
        <v>61514</v>
      </c>
      <c r="AC17">
        <v>13042</v>
      </c>
      <c r="AD17">
        <v>18883</v>
      </c>
      <c r="AE17">
        <v>63302</v>
      </c>
      <c r="AG17">
        <f t="shared" si="10"/>
        <v>1647657</v>
      </c>
      <c r="AJ17" s="9">
        <v>1996</v>
      </c>
      <c r="AK17" s="1">
        <f t="shared" si="11"/>
        <v>62.847269732164655</v>
      </c>
      <c r="AL17" s="1">
        <f t="shared" si="12"/>
        <v>829.0795591247521</v>
      </c>
      <c r="AM17" s="1">
        <f t="shared" si="12"/>
        <v>498.38981751265146</v>
      </c>
      <c r="AN17" s="1">
        <f t="shared" si="12"/>
        <v>68.84499285071227</v>
      </c>
      <c r="AO17" s="1">
        <f t="shared" si="12"/>
        <v>235.37960885911977</v>
      </c>
      <c r="AP17" s="1"/>
      <c r="AQ17" s="1">
        <f t="shared" si="13"/>
        <v>101.59881577294304</v>
      </c>
      <c r="AR17" s="1">
        <f t="shared" si="14"/>
        <v>238.37777101032273</v>
      </c>
    </row>
    <row r="18" spans="1:44" ht="12.75">
      <c r="A18" s="9">
        <v>1997</v>
      </c>
      <c r="B18">
        <v>878</v>
      </c>
      <c r="C18">
        <v>463</v>
      </c>
      <c r="D18">
        <v>72</v>
      </c>
      <c r="E18">
        <v>9</v>
      </c>
      <c r="F18">
        <v>163</v>
      </c>
      <c r="H18" s="2">
        <f t="shared" si="1"/>
        <v>1585</v>
      </c>
      <c r="J18" s="9">
        <v>1997</v>
      </c>
      <c r="K18" s="2">
        <f t="shared" si="6"/>
        <v>878</v>
      </c>
      <c r="L18" s="2">
        <f t="shared" si="6"/>
        <v>463</v>
      </c>
      <c r="M18" s="2">
        <f t="shared" si="2"/>
        <v>244</v>
      </c>
      <c r="N18" s="2">
        <f t="shared" si="7"/>
        <v>1585</v>
      </c>
      <c r="P18" s="9">
        <f t="shared" si="3"/>
        <v>1997</v>
      </c>
      <c r="Q18" s="7">
        <f t="shared" si="8"/>
        <v>55.39432176656152</v>
      </c>
      <c r="R18" s="7">
        <f t="shared" si="9"/>
        <v>29.21135646687697</v>
      </c>
      <c r="S18" s="7">
        <f t="shared" si="9"/>
        <v>4.542586750788644</v>
      </c>
      <c r="T18" s="7">
        <f t="shared" si="9"/>
        <v>0.5678233438485805</v>
      </c>
      <c r="U18" s="7">
        <f t="shared" si="9"/>
        <v>10.28391167192429</v>
      </c>
      <c r="V18" s="7">
        <f t="shared" si="9"/>
        <v>0</v>
      </c>
      <c r="W18" s="7">
        <f t="shared" si="9"/>
        <v>100</v>
      </c>
      <c r="Z18" s="9">
        <v>1997</v>
      </c>
      <c r="AA18">
        <v>1492719</v>
      </c>
      <c r="AB18">
        <v>62798</v>
      </c>
      <c r="AC18">
        <v>13193</v>
      </c>
      <c r="AD18">
        <v>19591</v>
      </c>
      <c r="AE18">
        <v>67741</v>
      </c>
      <c r="AG18">
        <f t="shared" si="10"/>
        <v>1656042</v>
      </c>
      <c r="AJ18" s="9">
        <v>1997</v>
      </c>
      <c r="AK18" s="1">
        <f t="shared" si="11"/>
        <v>58.818839982608914</v>
      </c>
      <c r="AL18" s="1">
        <f t="shared" si="12"/>
        <v>737.2846268989458</v>
      </c>
      <c r="AM18" s="1">
        <f t="shared" si="12"/>
        <v>545.7439551277192</v>
      </c>
      <c r="AN18" s="1">
        <f t="shared" si="12"/>
        <v>45.93946199785616</v>
      </c>
      <c r="AO18" s="1">
        <f t="shared" si="12"/>
        <v>240.62237049940214</v>
      </c>
      <c r="AP18" s="1"/>
      <c r="AQ18" s="1">
        <f t="shared" si="13"/>
        <v>95.71013295556513</v>
      </c>
      <c r="AR18" s="1">
        <f t="shared" si="14"/>
        <v>242.72569012683414</v>
      </c>
    </row>
    <row r="19" spans="1:44" ht="12.75">
      <c r="A19" s="9">
        <v>1998</v>
      </c>
      <c r="B19">
        <v>1010</v>
      </c>
      <c r="C19">
        <v>422</v>
      </c>
      <c r="D19">
        <v>81</v>
      </c>
      <c r="E19">
        <v>11</v>
      </c>
      <c r="F19">
        <v>211</v>
      </c>
      <c r="H19" s="2">
        <f t="shared" si="1"/>
        <v>1735</v>
      </c>
      <c r="J19" s="9">
        <v>1998</v>
      </c>
      <c r="K19" s="2">
        <f t="shared" si="6"/>
        <v>1010</v>
      </c>
      <c r="L19" s="2">
        <f t="shared" si="6"/>
        <v>422</v>
      </c>
      <c r="M19" s="2">
        <f t="shared" si="2"/>
        <v>303</v>
      </c>
      <c r="N19" s="2">
        <f t="shared" si="7"/>
        <v>1735</v>
      </c>
      <c r="P19" s="9">
        <f t="shared" si="3"/>
        <v>1998</v>
      </c>
      <c r="Q19" s="7">
        <f t="shared" si="8"/>
        <v>58.21325648414985</v>
      </c>
      <c r="R19" s="7">
        <f t="shared" si="9"/>
        <v>24.322766570605186</v>
      </c>
      <c r="S19" s="7">
        <f t="shared" si="9"/>
        <v>4.6685878962536025</v>
      </c>
      <c r="T19" s="7">
        <f t="shared" si="9"/>
        <v>0.6340057636887608</v>
      </c>
      <c r="U19" s="7">
        <f t="shared" si="9"/>
        <v>12.161383285302593</v>
      </c>
      <c r="V19" s="7">
        <f t="shared" si="9"/>
        <v>0</v>
      </c>
      <c r="W19" s="7">
        <f t="shared" si="9"/>
        <v>100</v>
      </c>
      <c r="Z19" s="9">
        <v>1998</v>
      </c>
      <c r="AA19">
        <v>1491773</v>
      </c>
      <c r="AB19">
        <v>63632</v>
      </c>
      <c r="AC19">
        <v>13239</v>
      </c>
      <c r="AD19">
        <v>20065</v>
      </c>
      <c r="AE19">
        <v>72063</v>
      </c>
      <c r="AG19">
        <f t="shared" si="10"/>
        <v>1660772</v>
      </c>
      <c r="AJ19" s="9">
        <v>1998</v>
      </c>
      <c r="AK19" s="1">
        <f t="shared" si="11"/>
        <v>67.70467088491345</v>
      </c>
      <c r="AL19" s="1">
        <f t="shared" si="12"/>
        <v>663.188332914257</v>
      </c>
      <c r="AM19" s="1">
        <f t="shared" si="12"/>
        <v>611.8286879673691</v>
      </c>
      <c r="AN19" s="1">
        <f t="shared" si="12"/>
        <v>54.8218290555694</v>
      </c>
      <c r="AO19" s="1">
        <f t="shared" si="12"/>
        <v>292.7993561189515</v>
      </c>
      <c r="AP19" s="1"/>
      <c r="AQ19" s="1">
        <f t="shared" si="13"/>
        <v>104.46948768404091</v>
      </c>
      <c r="AR19" s="1">
        <f t="shared" si="14"/>
        <v>287.56631582943425</v>
      </c>
    </row>
    <row r="20" spans="1:44" ht="12.75">
      <c r="A20" s="9">
        <v>1999</v>
      </c>
      <c r="B20">
        <v>885</v>
      </c>
      <c r="C20">
        <v>399</v>
      </c>
      <c r="D20">
        <v>78</v>
      </c>
      <c r="E20">
        <v>9</v>
      </c>
      <c r="F20">
        <v>187</v>
      </c>
      <c r="H20" s="2">
        <f t="shared" si="1"/>
        <v>1558</v>
      </c>
      <c r="J20" s="9">
        <v>1999</v>
      </c>
      <c r="K20" s="2">
        <f t="shared" si="6"/>
        <v>885</v>
      </c>
      <c r="L20" s="2">
        <f t="shared" si="6"/>
        <v>399</v>
      </c>
      <c r="M20" s="2">
        <f t="shared" si="2"/>
        <v>274</v>
      </c>
      <c r="N20" s="2">
        <f t="shared" si="7"/>
        <v>1558</v>
      </c>
      <c r="P20" s="9">
        <f t="shared" si="3"/>
        <v>1999</v>
      </c>
      <c r="Q20" s="7">
        <f t="shared" si="8"/>
        <v>56.80359435173299</v>
      </c>
      <c r="R20" s="7">
        <f aca="true" t="shared" si="15" ref="R20:W21">(C20/$H20)*100</f>
        <v>25.609756097560975</v>
      </c>
      <c r="S20" s="7">
        <f t="shared" si="15"/>
        <v>5.006418485237484</v>
      </c>
      <c r="T20" s="7">
        <f t="shared" si="15"/>
        <v>0.5776636713735559</v>
      </c>
      <c r="U20" s="7">
        <f t="shared" si="15"/>
        <v>12.002567394094994</v>
      </c>
      <c r="V20" s="7">
        <f t="shared" si="15"/>
        <v>0</v>
      </c>
      <c r="W20" s="7">
        <f t="shared" si="15"/>
        <v>100</v>
      </c>
      <c r="Z20" s="9">
        <v>1999</v>
      </c>
      <c r="AA20">
        <v>1490199</v>
      </c>
      <c r="AB20" s="2">
        <v>64376</v>
      </c>
      <c r="AC20">
        <v>13548</v>
      </c>
      <c r="AD20">
        <v>20907</v>
      </c>
      <c r="AE20">
        <v>76998</v>
      </c>
      <c r="AG20">
        <f t="shared" si="10"/>
        <v>1666028</v>
      </c>
      <c r="AJ20" s="9">
        <v>1999</v>
      </c>
      <c r="AK20" s="1">
        <f t="shared" si="11"/>
        <v>59.38804146291871</v>
      </c>
      <c r="AL20" s="1">
        <f>(C20/AB20)*100000</f>
        <v>619.7961973406238</v>
      </c>
      <c r="AM20" s="1">
        <f>(D20/AC20)*100000</f>
        <v>575.7307351638618</v>
      </c>
      <c r="AN20" s="1">
        <f>(E20/AD20)*100000</f>
        <v>43.04778303917348</v>
      </c>
      <c r="AO20" s="1">
        <f>(F20/AE20)*100000</f>
        <v>242.86345099872722</v>
      </c>
      <c r="AP20" s="1"/>
      <c r="AQ20" s="1">
        <f t="shared" si="13"/>
        <v>93.51583526807472</v>
      </c>
      <c r="AR20" s="1">
        <f t="shared" si="14"/>
        <v>245.84353942917642</v>
      </c>
    </row>
    <row r="21" spans="1:23" s="4" customFormat="1" ht="12.75">
      <c r="A21" s="13" t="s">
        <v>14</v>
      </c>
      <c r="B21" s="21">
        <f aca="true" t="shared" si="16" ref="B21:G21">SUM(B4:B20)</f>
        <v>11908</v>
      </c>
      <c r="C21" s="21">
        <f t="shared" si="16"/>
        <v>6123</v>
      </c>
      <c r="D21" s="21">
        <f t="shared" si="16"/>
        <v>853</v>
      </c>
      <c r="E21" s="21">
        <f t="shared" si="16"/>
        <v>49</v>
      </c>
      <c r="F21" s="21">
        <f t="shared" si="16"/>
        <v>1536</v>
      </c>
      <c r="G21" s="21">
        <f t="shared" si="16"/>
        <v>0</v>
      </c>
      <c r="H21" s="21">
        <f>SUM(B21:G21)</f>
        <v>20469</v>
      </c>
      <c r="J21" s="13" t="s">
        <v>14</v>
      </c>
      <c r="K21" s="21">
        <f t="shared" si="6"/>
        <v>11908</v>
      </c>
      <c r="L21" s="21">
        <f t="shared" si="6"/>
        <v>6123</v>
      </c>
      <c r="M21" s="21">
        <f t="shared" si="2"/>
        <v>2438</v>
      </c>
      <c r="N21" s="21">
        <f t="shared" si="7"/>
        <v>20469</v>
      </c>
      <c r="P21" s="13" t="str">
        <f t="shared" si="3"/>
        <v>Total</v>
      </c>
      <c r="Q21" s="22">
        <f t="shared" si="8"/>
        <v>58.17577800576481</v>
      </c>
      <c r="R21" s="22">
        <f t="shared" si="15"/>
        <v>29.913527773706583</v>
      </c>
      <c r="S21" s="22">
        <f t="shared" si="15"/>
        <v>4.167277346230885</v>
      </c>
      <c r="T21" s="22">
        <f t="shared" si="15"/>
        <v>0.23938638917387267</v>
      </c>
      <c r="U21" s="22">
        <f t="shared" si="15"/>
        <v>7.504030485123845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NEBRASKA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NEBRASKA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NEBRASKA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NEBRASKA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NEBRASKA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459</v>
      </c>
      <c r="C25">
        <v>178</v>
      </c>
      <c r="D25">
        <v>27</v>
      </c>
      <c r="E25">
        <v>0</v>
      </c>
      <c r="F25">
        <v>27</v>
      </c>
      <c r="H25" s="2">
        <f>SUM(B25:G25)</f>
        <v>691</v>
      </c>
      <c r="J25" s="9">
        <v>1983</v>
      </c>
      <c r="K25" s="2">
        <f>B25</f>
        <v>459</v>
      </c>
      <c r="L25" s="2">
        <f>C25</f>
        <v>178</v>
      </c>
      <c r="M25" s="2">
        <f>N25-K25-L25</f>
        <v>54</v>
      </c>
      <c r="N25" s="2">
        <f>H25</f>
        <v>691</v>
      </c>
      <c r="P25" s="9">
        <f aca="true" t="shared" si="18" ref="P25:P42">A25</f>
        <v>1983</v>
      </c>
      <c r="Q25" s="2">
        <f aca="true" t="shared" si="19" ref="Q25:W26">(B25/$H25)*100</f>
        <v>66.42547033285095</v>
      </c>
      <c r="R25" s="2">
        <f t="shared" si="19"/>
        <v>25.759768451519538</v>
      </c>
      <c r="S25" s="1">
        <f t="shared" si="19"/>
        <v>3.907380607814761</v>
      </c>
      <c r="T25" s="1">
        <f t="shared" si="19"/>
        <v>0</v>
      </c>
      <c r="U25" s="1">
        <f t="shared" si="19"/>
        <v>3.907380607814761</v>
      </c>
      <c r="V25" s="1">
        <f t="shared" si="19"/>
        <v>0</v>
      </c>
      <c r="W25" s="2">
        <f t="shared" si="19"/>
        <v>100</v>
      </c>
      <c r="Z25" s="9">
        <v>1983</v>
      </c>
      <c r="AA25" s="2">
        <f>AA4</f>
        <v>1484368</v>
      </c>
      <c r="AB25" s="2">
        <f>AB4</f>
        <v>50504</v>
      </c>
      <c r="AC25" s="1">
        <f>AC4</f>
        <v>9280</v>
      </c>
      <c r="AD25" s="1">
        <f>AD4</f>
        <v>9264</v>
      </c>
      <c r="AE25" s="1">
        <f>AE4</f>
        <v>30886</v>
      </c>
      <c r="AF25" s="1"/>
      <c r="AG25" s="2">
        <f aca="true" t="shared" si="20" ref="AG25:AG41">AG4</f>
        <v>1584302</v>
      </c>
      <c r="AJ25" s="9">
        <v>1983</v>
      </c>
      <c r="AK25" s="1">
        <f aca="true" t="shared" si="21" ref="AK25:AO26">(B25/AA25)*100000</f>
        <v>30.92225108598407</v>
      </c>
      <c r="AL25" s="1">
        <f t="shared" si="21"/>
        <v>352.4473309044828</v>
      </c>
      <c r="AM25" s="1">
        <f t="shared" si="21"/>
        <v>290.948275862069</v>
      </c>
      <c r="AN25" s="1">
        <f t="shared" si="21"/>
        <v>0</v>
      </c>
      <c r="AO25" s="1">
        <f t="shared" si="21"/>
        <v>87.41824774978956</v>
      </c>
      <c r="AP25" s="1"/>
      <c r="AQ25" s="1">
        <f>(H25/AG25)*100000</f>
        <v>43.61542180720595</v>
      </c>
      <c r="AR25" s="1">
        <f>(SUM(D25:F25)/SUM(AC25:AE25))*100000</f>
        <v>109.24539753186325</v>
      </c>
    </row>
    <row r="26" spans="1:44" ht="12.75">
      <c r="A26" s="9">
        <v>1984</v>
      </c>
      <c r="B26">
        <v>452</v>
      </c>
      <c r="C26">
        <v>175</v>
      </c>
      <c r="D26">
        <v>49</v>
      </c>
      <c r="E26">
        <v>0</v>
      </c>
      <c r="F26">
        <v>31</v>
      </c>
      <c r="H26" s="2">
        <f aca="true" t="shared" si="22" ref="H26:H41">SUM(B26:G26)</f>
        <v>707</v>
      </c>
      <c r="J26" s="9">
        <v>1984</v>
      </c>
      <c r="K26" s="2">
        <f aca="true" t="shared" si="23" ref="K26:K41">B26</f>
        <v>452</v>
      </c>
      <c r="L26" s="2">
        <f aca="true" t="shared" si="24" ref="L26:L41">C26</f>
        <v>175</v>
      </c>
      <c r="M26" s="2">
        <f aca="true" t="shared" si="25" ref="M26:M41">N26-K26-L26</f>
        <v>80</v>
      </c>
      <c r="N26" s="2">
        <f aca="true" t="shared" si="26" ref="N26:N41">H26</f>
        <v>707</v>
      </c>
      <c r="P26" s="9">
        <f t="shared" si="18"/>
        <v>1984</v>
      </c>
      <c r="Q26" s="2">
        <f t="shared" si="19"/>
        <v>63.93210749646393</v>
      </c>
      <c r="R26" s="2">
        <f t="shared" si="19"/>
        <v>24.752475247524753</v>
      </c>
      <c r="S26" s="1">
        <f t="shared" si="19"/>
        <v>6.9306930693069315</v>
      </c>
      <c r="T26" s="1">
        <f t="shared" si="19"/>
        <v>0</v>
      </c>
      <c r="U26" s="1">
        <f t="shared" si="19"/>
        <v>4.384724186704385</v>
      </c>
      <c r="V26" s="1">
        <f t="shared" si="19"/>
        <v>0</v>
      </c>
      <c r="W26" s="2">
        <f t="shared" si="19"/>
        <v>100</v>
      </c>
      <c r="Z26" s="9">
        <v>1984</v>
      </c>
      <c r="AA26" s="2">
        <f aca="true" t="shared" si="27" ref="AA26:AE41">AA5</f>
        <v>1486099</v>
      </c>
      <c r="AB26" s="2">
        <f t="shared" si="27"/>
        <v>51444</v>
      </c>
      <c r="AC26" s="1">
        <f t="shared" si="27"/>
        <v>9563</v>
      </c>
      <c r="AD26" s="1">
        <f t="shared" si="27"/>
        <v>9669</v>
      </c>
      <c r="AE26" s="1">
        <f t="shared" si="27"/>
        <v>31854</v>
      </c>
      <c r="AF26" s="1"/>
      <c r="AG26" s="2">
        <f t="shared" si="20"/>
        <v>1588629</v>
      </c>
      <c r="AJ26" s="9">
        <v>1984</v>
      </c>
      <c r="AK26" s="1">
        <f t="shared" si="21"/>
        <v>30.415201140704625</v>
      </c>
      <c r="AL26" s="1">
        <f t="shared" si="21"/>
        <v>340.1757250602597</v>
      </c>
      <c r="AM26" s="1">
        <f t="shared" si="21"/>
        <v>512.391508940709</v>
      </c>
      <c r="AN26" s="1">
        <f t="shared" si="21"/>
        <v>0</v>
      </c>
      <c r="AO26" s="1">
        <f t="shared" si="21"/>
        <v>97.31901801971495</v>
      </c>
      <c r="AP26" s="1"/>
      <c r="AQ26" s="1">
        <f>(H26/AG26)*100000</f>
        <v>44.50378282153983</v>
      </c>
      <c r="AR26" s="1">
        <f>(SUM(D26:F26)/SUM(AC26:AE26))*100000</f>
        <v>156.59867674118155</v>
      </c>
    </row>
    <row r="27" spans="1:44" ht="12.75">
      <c r="A27" s="9">
        <v>1985</v>
      </c>
      <c r="B27">
        <v>472</v>
      </c>
      <c r="C27">
        <v>147</v>
      </c>
      <c r="D27">
        <v>25</v>
      </c>
      <c r="E27">
        <v>0</v>
      </c>
      <c r="F27">
        <v>19</v>
      </c>
      <c r="H27" s="2">
        <f t="shared" si="22"/>
        <v>663</v>
      </c>
      <c r="J27" s="9">
        <v>1985</v>
      </c>
      <c r="K27" s="2">
        <f t="shared" si="23"/>
        <v>472</v>
      </c>
      <c r="L27" s="2">
        <f t="shared" si="24"/>
        <v>147</v>
      </c>
      <c r="M27" s="2">
        <f t="shared" si="25"/>
        <v>44</v>
      </c>
      <c r="N27" s="2">
        <f t="shared" si="26"/>
        <v>663</v>
      </c>
      <c r="P27" s="9">
        <f t="shared" si="18"/>
        <v>1985</v>
      </c>
      <c r="Q27" s="2"/>
      <c r="R27" s="2"/>
      <c r="S27" s="1"/>
      <c r="T27" s="1"/>
      <c r="U27" s="1"/>
      <c r="V27" s="1"/>
      <c r="W27" s="2"/>
      <c r="Z27" s="9">
        <v>1985</v>
      </c>
      <c r="AA27" s="2">
        <f t="shared" si="27"/>
        <v>1479808</v>
      </c>
      <c r="AB27" s="2">
        <f t="shared" si="27"/>
        <v>52311</v>
      </c>
      <c r="AC27" s="1">
        <f t="shared" si="27"/>
        <v>9878</v>
      </c>
      <c r="AD27" s="1">
        <f t="shared" si="27"/>
        <v>10080</v>
      </c>
      <c r="AE27" s="1">
        <f t="shared" si="27"/>
        <v>32586</v>
      </c>
      <c r="AF27" s="1"/>
      <c r="AG27" s="2">
        <f t="shared" si="20"/>
        <v>1584663</v>
      </c>
      <c r="AJ27" s="9">
        <v>1985</v>
      </c>
      <c r="AK27" s="1">
        <f aca="true" t="shared" si="28" ref="AK27:AK33">(B27/AA27)*100000</f>
        <v>31.896029755211487</v>
      </c>
      <c r="AL27" s="1">
        <f aca="true" t="shared" si="29" ref="AL27:AL33">(C27/AB27)*100000</f>
        <v>281.0116419108792</v>
      </c>
      <c r="AM27" s="1">
        <f aca="true" t="shared" si="30" ref="AM27:AM33">(D27/AC27)*100000</f>
        <v>253.08766956873862</v>
      </c>
      <c r="AN27" s="1">
        <f aca="true" t="shared" si="31" ref="AN27:AN33">(E27/AD27)*100000</f>
        <v>0</v>
      </c>
      <c r="AO27" s="1">
        <f aca="true" t="shared" si="32" ref="AO27:AO33">(F27/AE27)*100000</f>
        <v>58.30724851163076</v>
      </c>
      <c r="AP27" s="1"/>
      <c r="AQ27" s="1">
        <f aca="true" t="shared" si="33" ref="AQ27:AQ33">(H27/AG27)*100000</f>
        <v>41.83854863778608</v>
      </c>
      <c r="AR27" s="1">
        <f aca="true" t="shared" si="34" ref="AR27:AR33">(SUM(D27:F27)/SUM(AC27:AE27))*100000</f>
        <v>83.73934226552984</v>
      </c>
    </row>
    <row r="28" spans="1:44" ht="12.75">
      <c r="A28" s="9">
        <v>1986</v>
      </c>
      <c r="B28">
        <v>532</v>
      </c>
      <c r="C28">
        <v>163</v>
      </c>
      <c r="D28">
        <v>24</v>
      </c>
      <c r="E28">
        <v>0</v>
      </c>
      <c r="F28">
        <v>23</v>
      </c>
      <c r="H28" s="2">
        <f t="shared" si="22"/>
        <v>742</v>
      </c>
      <c r="J28" s="9">
        <v>1986</v>
      </c>
      <c r="K28" s="2">
        <f t="shared" si="23"/>
        <v>532</v>
      </c>
      <c r="L28" s="2">
        <f t="shared" si="24"/>
        <v>163</v>
      </c>
      <c r="M28" s="2">
        <f t="shared" si="25"/>
        <v>47</v>
      </c>
      <c r="N28" s="2">
        <f t="shared" si="26"/>
        <v>742</v>
      </c>
      <c r="P28" s="9">
        <f t="shared" si="18"/>
        <v>1986</v>
      </c>
      <c r="Q28" s="2"/>
      <c r="R28" s="2"/>
      <c r="S28" s="1"/>
      <c r="T28" s="1"/>
      <c r="U28" s="1"/>
      <c r="V28" s="1"/>
      <c r="W28" s="2"/>
      <c r="Z28" s="9">
        <v>1986</v>
      </c>
      <c r="AA28" s="2">
        <f t="shared" si="27"/>
        <v>1467671</v>
      </c>
      <c r="AB28" s="2">
        <f t="shared" si="27"/>
        <v>52889</v>
      </c>
      <c r="AC28" s="1">
        <f t="shared" si="27"/>
        <v>10153</v>
      </c>
      <c r="AD28" s="1">
        <f t="shared" si="27"/>
        <v>10439</v>
      </c>
      <c r="AE28" s="1">
        <f t="shared" si="27"/>
        <v>33187</v>
      </c>
      <c r="AF28" s="1"/>
      <c r="AG28" s="2">
        <f t="shared" si="20"/>
        <v>1574339</v>
      </c>
      <c r="AJ28" s="9">
        <v>1986</v>
      </c>
      <c r="AK28" s="1">
        <f t="shared" si="28"/>
        <v>36.24790569548625</v>
      </c>
      <c r="AL28" s="1">
        <f t="shared" si="29"/>
        <v>308.1926298474163</v>
      </c>
      <c r="AM28" s="1">
        <f t="shared" si="30"/>
        <v>236.3833349748843</v>
      </c>
      <c r="AN28" s="1">
        <f t="shared" si="31"/>
        <v>0</v>
      </c>
      <c r="AO28" s="1">
        <f t="shared" si="32"/>
        <v>69.30424563835237</v>
      </c>
      <c r="AP28" s="1"/>
      <c r="AQ28" s="1">
        <f t="shared" si="33"/>
        <v>47.1308911231952</v>
      </c>
      <c r="AR28" s="1">
        <f t="shared" si="34"/>
        <v>87.39470797151304</v>
      </c>
    </row>
    <row r="29" spans="1:44" ht="12.75">
      <c r="A29" s="9">
        <v>1987</v>
      </c>
      <c r="B29">
        <v>586</v>
      </c>
      <c r="C29">
        <v>210</v>
      </c>
      <c r="D29">
        <v>35</v>
      </c>
      <c r="E29">
        <v>0</v>
      </c>
      <c r="F29">
        <v>26</v>
      </c>
      <c r="H29" s="2">
        <f t="shared" si="22"/>
        <v>857</v>
      </c>
      <c r="J29" s="9">
        <v>1987</v>
      </c>
      <c r="K29" s="2">
        <f t="shared" si="23"/>
        <v>586</v>
      </c>
      <c r="L29" s="2">
        <f t="shared" si="24"/>
        <v>210</v>
      </c>
      <c r="M29" s="2">
        <f t="shared" si="25"/>
        <v>61</v>
      </c>
      <c r="N29" s="2">
        <f t="shared" si="26"/>
        <v>857</v>
      </c>
      <c r="P29" s="9">
        <f t="shared" si="18"/>
        <v>1987</v>
      </c>
      <c r="Q29" s="2">
        <f aca="true" t="shared" si="35" ref="Q29:Q42">(B29/$H29)*100</f>
        <v>68.37806301050176</v>
      </c>
      <c r="R29" s="2">
        <f aca="true" t="shared" si="36" ref="R29:W40">(C29/$H29)*100</f>
        <v>24.504084014002334</v>
      </c>
      <c r="S29" s="1">
        <f t="shared" si="36"/>
        <v>4.084014002333722</v>
      </c>
      <c r="T29" s="1">
        <f t="shared" si="36"/>
        <v>0</v>
      </c>
      <c r="U29" s="1">
        <f t="shared" si="36"/>
        <v>3.0338389731621938</v>
      </c>
      <c r="V29" s="1">
        <f t="shared" si="36"/>
        <v>0</v>
      </c>
      <c r="W29" s="2">
        <f t="shared" si="36"/>
        <v>100</v>
      </c>
      <c r="Z29" s="9">
        <v>1987</v>
      </c>
      <c r="AA29" s="2">
        <f t="shared" si="27"/>
        <v>1457949</v>
      </c>
      <c r="AB29" s="2">
        <f t="shared" si="27"/>
        <v>53510</v>
      </c>
      <c r="AC29" s="1">
        <f t="shared" si="27"/>
        <v>10438</v>
      </c>
      <c r="AD29" s="1">
        <f t="shared" si="27"/>
        <v>10750</v>
      </c>
      <c r="AE29" s="1">
        <f t="shared" si="27"/>
        <v>33912</v>
      </c>
      <c r="AF29" s="1"/>
      <c r="AG29" s="2">
        <f t="shared" si="20"/>
        <v>1566559</v>
      </c>
      <c r="AJ29" s="9">
        <v>1987</v>
      </c>
      <c r="AK29" s="1">
        <f t="shared" si="28"/>
        <v>40.19344983946626</v>
      </c>
      <c r="AL29" s="1">
        <f t="shared" si="29"/>
        <v>392.4500093440478</v>
      </c>
      <c r="AM29" s="1">
        <f t="shared" si="30"/>
        <v>335.31327840582486</v>
      </c>
      <c r="AN29" s="1">
        <f t="shared" si="31"/>
        <v>0</v>
      </c>
      <c r="AO29" s="1">
        <f t="shared" si="32"/>
        <v>76.6690257136117</v>
      </c>
      <c r="AP29" s="1"/>
      <c r="AQ29" s="1">
        <f t="shared" si="33"/>
        <v>54.705887234378025</v>
      </c>
      <c r="AR29" s="1">
        <f t="shared" si="34"/>
        <v>110.70780399274048</v>
      </c>
    </row>
    <row r="30" spans="1:44" ht="12.75">
      <c r="A30" s="9">
        <v>1988</v>
      </c>
      <c r="B30">
        <v>569</v>
      </c>
      <c r="C30">
        <v>212</v>
      </c>
      <c r="D30">
        <v>30</v>
      </c>
      <c r="E30">
        <v>0</v>
      </c>
      <c r="F30">
        <v>36</v>
      </c>
      <c r="H30" s="2">
        <f t="shared" si="22"/>
        <v>847</v>
      </c>
      <c r="J30" s="9">
        <v>1988</v>
      </c>
      <c r="K30" s="2">
        <f t="shared" si="23"/>
        <v>569</v>
      </c>
      <c r="L30" s="2">
        <f t="shared" si="24"/>
        <v>212</v>
      </c>
      <c r="M30" s="2">
        <f t="shared" si="25"/>
        <v>66</v>
      </c>
      <c r="N30" s="2">
        <f t="shared" si="26"/>
        <v>847</v>
      </c>
      <c r="P30" s="9">
        <f t="shared" si="18"/>
        <v>1988</v>
      </c>
      <c r="Q30" s="2"/>
      <c r="R30" s="2"/>
      <c r="S30" s="1"/>
      <c r="T30" s="1"/>
      <c r="U30" s="1"/>
      <c r="V30" s="1"/>
      <c r="W30" s="2"/>
      <c r="Z30" s="9">
        <v>1988</v>
      </c>
      <c r="AA30" s="2">
        <f t="shared" si="27"/>
        <v>1459734</v>
      </c>
      <c r="AB30" s="2">
        <f t="shared" si="27"/>
        <v>54601</v>
      </c>
      <c r="AC30" s="1">
        <f t="shared" si="27"/>
        <v>10894</v>
      </c>
      <c r="AD30" s="1">
        <f t="shared" si="27"/>
        <v>11210</v>
      </c>
      <c r="AE30" s="1">
        <f t="shared" si="27"/>
        <v>35025</v>
      </c>
      <c r="AF30" s="1"/>
      <c r="AG30" s="2">
        <f t="shared" si="20"/>
        <v>1571464</v>
      </c>
      <c r="AJ30" s="9">
        <v>1988</v>
      </c>
      <c r="AK30" s="1">
        <f t="shared" si="28"/>
        <v>38.979704521508715</v>
      </c>
      <c r="AL30" s="1">
        <f t="shared" si="29"/>
        <v>388.27127708283734</v>
      </c>
      <c r="AM30" s="1">
        <f t="shared" si="30"/>
        <v>275.3809436387002</v>
      </c>
      <c r="AN30" s="1">
        <f t="shared" si="31"/>
        <v>0</v>
      </c>
      <c r="AO30" s="1">
        <f t="shared" si="32"/>
        <v>102.78372591006423</v>
      </c>
      <c r="AP30" s="1"/>
      <c r="AQ30" s="1">
        <f t="shared" si="33"/>
        <v>53.89878482739662</v>
      </c>
      <c r="AR30" s="1">
        <f t="shared" si="34"/>
        <v>115.52801554376936</v>
      </c>
    </row>
    <row r="31" spans="1:44" ht="12.75">
      <c r="A31" s="9">
        <v>1989</v>
      </c>
      <c r="B31">
        <v>599</v>
      </c>
      <c r="C31">
        <v>354</v>
      </c>
      <c r="D31">
        <v>41</v>
      </c>
      <c r="E31">
        <v>0</v>
      </c>
      <c r="F31">
        <v>55</v>
      </c>
      <c r="H31" s="2">
        <f t="shared" si="22"/>
        <v>1049</v>
      </c>
      <c r="J31" s="9">
        <v>1989</v>
      </c>
      <c r="K31" s="2">
        <f t="shared" si="23"/>
        <v>599</v>
      </c>
      <c r="L31" s="2">
        <f t="shared" si="24"/>
        <v>354</v>
      </c>
      <c r="M31" s="2">
        <f t="shared" si="25"/>
        <v>96</v>
      </c>
      <c r="N31" s="2">
        <f t="shared" si="26"/>
        <v>1049</v>
      </c>
      <c r="P31" s="9">
        <f t="shared" si="18"/>
        <v>1989</v>
      </c>
      <c r="Q31" s="2">
        <f t="shared" si="35"/>
        <v>57.10200190657769</v>
      </c>
      <c r="R31" s="2">
        <f t="shared" si="36"/>
        <v>33.74642516682555</v>
      </c>
      <c r="S31" s="1">
        <f t="shared" si="36"/>
        <v>3.9084842707340326</v>
      </c>
      <c r="T31" s="1">
        <f t="shared" si="36"/>
        <v>0</v>
      </c>
      <c r="U31" s="1">
        <f t="shared" si="36"/>
        <v>5.243088655862726</v>
      </c>
      <c r="V31" s="1">
        <f t="shared" si="36"/>
        <v>0</v>
      </c>
      <c r="W31" s="2">
        <f t="shared" si="36"/>
        <v>100</v>
      </c>
      <c r="Z31" s="9">
        <v>1989</v>
      </c>
      <c r="AA31" s="2">
        <f t="shared" si="27"/>
        <v>1459874</v>
      </c>
      <c r="AB31" s="2">
        <f t="shared" si="27"/>
        <v>55800</v>
      </c>
      <c r="AC31" s="1">
        <f t="shared" si="27"/>
        <v>11393</v>
      </c>
      <c r="AD31" s="1">
        <f t="shared" si="27"/>
        <v>11711</v>
      </c>
      <c r="AE31" s="1">
        <f t="shared" si="27"/>
        <v>36102</v>
      </c>
      <c r="AF31" s="1"/>
      <c r="AG31" s="2">
        <f t="shared" si="20"/>
        <v>1574880</v>
      </c>
      <c r="AJ31" s="9">
        <v>1989</v>
      </c>
      <c r="AK31" s="1">
        <f t="shared" si="28"/>
        <v>41.030938286454855</v>
      </c>
      <c r="AL31" s="1">
        <f t="shared" si="29"/>
        <v>634.4086021505376</v>
      </c>
      <c r="AM31" s="1">
        <f t="shared" si="30"/>
        <v>359.87009567278153</v>
      </c>
      <c r="AN31" s="1">
        <f t="shared" si="31"/>
        <v>0</v>
      </c>
      <c r="AO31" s="1">
        <f t="shared" si="32"/>
        <v>152.34613040828762</v>
      </c>
      <c r="AP31" s="1"/>
      <c r="AQ31" s="1">
        <f t="shared" si="33"/>
        <v>66.60824951742354</v>
      </c>
      <c r="AR31" s="1">
        <f t="shared" si="34"/>
        <v>162.14572847346554</v>
      </c>
    </row>
    <row r="32" spans="1:44" ht="12.75">
      <c r="A32" s="9">
        <v>1990</v>
      </c>
      <c r="B32">
        <v>589</v>
      </c>
      <c r="C32">
        <v>300</v>
      </c>
      <c r="D32">
        <v>39</v>
      </c>
      <c r="E32">
        <v>0</v>
      </c>
      <c r="F32">
        <v>52</v>
      </c>
      <c r="H32" s="2">
        <f t="shared" si="22"/>
        <v>980</v>
      </c>
      <c r="J32" s="9">
        <v>1990</v>
      </c>
      <c r="K32" s="2">
        <f t="shared" si="23"/>
        <v>589</v>
      </c>
      <c r="L32" s="2">
        <f t="shared" si="24"/>
        <v>300</v>
      </c>
      <c r="M32" s="2">
        <f t="shared" si="25"/>
        <v>91</v>
      </c>
      <c r="N32" s="2">
        <f t="shared" si="26"/>
        <v>980</v>
      </c>
      <c r="P32" s="9">
        <f t="shared" si="18"/>
        <v>1990</v>
      </c>
      <c r="Q32" s="2">
        <f t="shared" si="35"/>
        <v>60.10204081632653</v>
      </c>
      <c r="R32" s="2">
        <f t="shared" si="36"/>
        <v>30.612244897959183</v>
      </c>
      <c r="S32" s="1">
        <f t="shared" si="36"/>
        <v>3.9795918367346936</v>
      </c>
      <c r="T32" s="1">
        <f t="shared" si="36"/>
        <v>0</v>
      </c>
      <c r="U32" s="1">
        <f t="shared" si="36"/>
        <v>5.3061224489795915</v>
      </c>
      <c r="V32" s="1">
        <f t="shared" si="36"/>
        <v>0</v>
      </c>
      <c r="W32" s="2">
        <f t="shared" si="36"/>
        <v>100</v>
      </c>
      <c r="Z32" s="9">
        <v>1990</v>
      </c>
      <c r="AA32" s="2">
        <f t="shared" si="27"/>
        <v>1462502</v>
      </c>
      <c r="AB32" s="2">
        <f t="shared" si="27"/>
        <v>57027</v>
      </c>
      <c r="AC32" s="1">
        <f t="shared" si="27"/>
        <v>11746</v>
      </c>
      <c r="AD32" s="1">
        <f t="shared" si="27"/>
        <v>12189</v>
      </c>
      <c r="AE32" s="1">
        <f t="shared" si="27"/>
        <v>37200</v>
      </c>
      <c r="AF32" s="1"/>
      <c r="AG32" s="2">
        <f t="shared" si="20"/>
        <v>1580664</v>
      </c>
      <c r="AJ32" s="9">
        <v>1990</v>
      </c>
      <c r="AK32" s="1">
        <f t="shared" si="28"/>
        <v>40.273449198701954</v>
      </c>
      <c r="AL32" s="1">
        <f t="shared" si="29"/>
        <v>526.066600031564</v>
      </c>
      <c r="AM32" s="1">
        <f t="shared" si="30"/>
        <v>332.02792439979567</v>
      </c>
      <c r="AN32" s="1">
        <f t="shared" si="31"/>
        <v>0</v>
      </c>
      <c r="AO32" s="1">
        <f t="shared" si="32"/>
        <v>139.78494623655914</v>
      </c>
      <c r="AP32" s="1"/>
      <c r="AQ32" s="1">
        <f t="shared" si="33"/>
        <v>61.99926107003133</v>
      </c>
      <c r="AR32" s="1">
        <f t="shared" si="34"/>
        <v>148.85090373762984</v>
      </c>
    </row>
    <row r="33" spans="1:44" ht="12.75">
      <c r="A33" s="9">
        <v>1991</v>
      </c>
      <c r="B33">
        <v>598</v>
      </c>
      <c r="C33">
        <v>314</v>
      </c>
      <c r="D33">
        <v>43</v>
      </c>
      <c r="E33">
        <v>0</v>
      </c>
      <c r="F33">
        <v>72</v>
      </c>
      <c r="H33" s="2">
        <f t="shared" si="22"/>
        <v>1027</v>
      </c>
      <c r="J33" s="9">
        <v>1991</v>
      </c>
      <c r="K33" s="2">
        <f t="shared" si="23"/>
        <v>598</v>
      </c>
      <c r="L33" s="2">
        <f t="shared" si="24"/>
        <v>314</v>
      </c>
      <c r="M33" s="2">
        <f t="shared" si="25"/>
        <v>115</v>
      </c>
      <c r="N33" s="2">
        <f t="shared" si="26"/>
        <v>1027</v>
      </c>
      <c r="P33" s="9">
        <f t="shared" si="18"/>
        <v>1991</v>
      </c>
      <c r="Q33" s="2">
        <f t="shared" si="35"/>
        <v>58.22784810126582</v>
      </c>
      <c r="R33" s="2">
        <f t="shared" si="36"/>
        <v>30.5744888023369</v>
      </c>
      <c r="S33" s="1">
        <f t="shared" si="36"/>
        <v>4.186952288218111</v>
      </c>
      <c r="T33" s="1">
        <f t="shared" si="36"/>
        <v>0</v>
      </c>
      <c r="U33" s="1">
        <f t="shared" si="36"/>
        <v>7.010710808179163</v>
      </c>
      <c r="V33" s="1">
        <f t="shared" si="36"/>
        <v>0</v>
      </c>
      <c r="W33" s="2">
        <f t="shared" si="36"/>
        <v>100</v>
      </c>
      <c r="Z33" s="9">
        <v>1991</v>
      </c>
      <c r="AA33" s="2">
        <f t="shared" si="27"/>
        <v>1468361</v>
      </c>
      <c r="AB33" s="2">
        <f t="shared" si="27"/>
        <v>57559</v>
      </c>
      <c r="AC33" s="1">
        <f t="shared" si="27"/>
        <v>11730</v>
      </c>
      <c r="AD33" s="1">
        <f t="shared" si="27"/>
        <v>12775</v>
      </c>
      <c r="AE33" s="1">
        <f t="shared" si="27"/>
        <v>40380</v>
      </c>
      <c r="AF33" s="1"/>
      <c r="AG33" s="2">
        <f t="shared" si="20"/>
        <v>1590805</v>
      </c>
      <c r="AJ33" s="9">
        <v>1991</v>
      </c>
      <c r="AK33" s="1">
        <f t="shared" si="28"/>
        <v>40.725679856656505</v>
      </c>
      <c r="AL33" s="1">
        <f t="shared" si="29"/>
        <v>545.5271981792596</v>
      </c>
      <c r="AM33" s="1">
        <f t="shared" si="30"/>
        <v>366.58141517476554</v>
      </c>
      <c r="AN33" s="1">
        <f t="shared" si="31"/>
        <v>0</v>
      </c>
      <c r="AO33" s="1">
        <f t="shared" si="32"/>
        <v>178.30609212481426</v>
      </c>
      <c r="AP33" s="1"/>
      <c r="AQ33" s="1">
        <f t="shared" si="33"/>
        <v>64.55850968534799</v>
      </c>
      <c r="AR33" s="1">
        <f t="shared" si="34"/>
        <v>177.23664945673113</v>
      </c>
    </row>
    <row r="34" spans="1:44" ht="12.75">
      <c r="A34" s="9">
        <v>1992</v>
      </c>
      <c r="B34">
        <v>587</v>
      </c>
      <c r="C34">
        <v>341</v>
      </c>
      <c r="D34">
        <v>31</v>
      </c>
      <c r="E34">
        <v>0</v>
      </c>
      <c r="F34">
        <v>74</v>
      </c>
      <c r="H34" s="2">
        <f t="shared" si="22"/>
        <v>1033</v>
      </c>
      <c r="J34" s="9">
        <v>1992</v>
      </c>
      <c r="K34" s="2">
        <f t="shared" si="23"/>
        <v>587</v>
      </c>
      <c r="L34" s="2">
        <f t="shared" si="24"/>
        <v>341</v>
      </c>
      <c r="M34" s="2">
        <f t="shared" si="25"/>
        <v>105</v>
      </c>
      <c r="N34" s="2">
        <f t="shared" si="26"/>
        <v>1033</v>
      </c>
      <c r="P34" s="9">
        <f t="shared" si="18"/>
        <v>1992</v>
      </c>
      <c r="Q34" s="2">
        <f t="shared" si="35"/>
        <v>56.82478218780251</v>
      </c>
      <c r="R34" s="2">
        <f t="shared" si="36"/>
        <v>33.010648596321396</v>
      </c>
      <c r="S34" s="1">
        <f t="shared" si="36"/>
        <v>3.0009680542110355</v>
      </c>
      <c r="T34" s="1">
        <f t="shared" si="36"/>
        <v>0</v>
      </c>
      <c r="U34" s="1">
        <f t="shared" si="36"/>
        <v>7.163601161665054</v>
      </c>
      <c r="V34" s="1">
        <f t="shared" si="36"/>
        <v>0</v>
      </c>
      <c r="W34" s="2">
        <f t="shared" si="36"/>
        <v>100</v>
      </c>
      <c r="Z34" s="9">
        <v>1992</v>
      </c>
      <c r="AA34" s="2">
        <f t="shared" si="27"/>
        <v>1473950</v>
      </c>
      <c r="AB34" s="2">
        <f t="shared" si="27"/>
        <v>58226</v>
      </c>
      <c r="AC34" s="1">
        <f t="shared" si="27"/>
        <v>12056</v>
      </c>
      <c r="AD34" s="1">
        <f t="shared" si="27"/>
        <v>13930</v>
      </c>
      <c r="AE34" s="1">
        <f t="shared" si="27"/>
        <v>44244</v>
      </c>
      <c r="AF34" s="1"/>
      <c r="AG34" s="2">
        <f t="shared" si="20"/>
        <v>1602406</v>
      </c>
      <c r="AJ34" s="9">
        <v>1992</v>
      </c>
      <c r="AK34" s="1">
        <f aca="true" t="shared" si="37" ref="AK34:AK41">(B34/AA34)*100000</f>
        <v>39.82496014111741</v>
      </c>
      <c r="AL34" s="1">
        <f aca="true" t="shared" si="38" ref="AL34:AL40">(C34/AB34)*100000</f>
        <v>585.6490227733315</v>
      </c>
      <c r="AM34" s="1">
        <f aca="true" t="shared" si="39" ref="AM34:AM40">(D34/AC34)*100000</f>
        <v>257.13337757133377</v>
      </c>
      <c r="AN34" s="1">
        <f aca="true" t="shared" si="40" ref="AN34:AN40">(E34/AD34)*100000</f>
        <v>0</v>
      </c>
      <c r="AO34" s="1">
        <f aca="true" t="shared" si="41" ref="AO34:AO40">(F34/AE34)*100000</f>
        <v>167.2543169695326</v>
      </c>
      <c r="AP34" s="1"/>
      <c r="AQ34" s="1">
        <f aca="true" t="shared" si="42" ref="AQ34:AQ41">(H34/AG34)*100000</f>
        <v>64.4655599142789</v>
      </c>
      <c r="AR34" s="1">
        <f aca="true" t="shared" si="43" ref="AR34:AR41">(SUM(D34:F34)/SUM(AC34:AE34))*100000</f>
        <v>149.508756941478</v>
      </c>
    </row>
    <row r="35" spans="1:44" ht="12.75">
      <c r="A35" s="9">
        <v>1993</v>
      </c>
      <c r="B35">
        <v>624</v>
      </c>
      <c r="C35">
        <v>328</v>
      </c>
      <c r="D35">
        <v>35</v>
      </c>
      <c r="E35">
        <v>2</v>
      </c>
      <c r="F35">
        <v>94</v>
      </c>
      <c r="H35" s="2">
        <f t="shared" si="22"/>
        <v>1083</v>
      </c>
      <c r="J35" s="9">
        <v>1993</v>
      </c>
      <c r="K35" s="2">
        <f t="shared" si="23"/>
        <v>624</v>
      </c>
      <c r="L35" s="2">
        <f t="shared" si="24"/>
        <v>328</v>
      </c>
      <c r="M35" s="2">
        <f t="shared" si="25"/>
        <v>131</v>
      </c>
      <c r="N35" s="2">
        <f t="shared" si="26"/>
        <v>1083</v>
      </c>
      <c r="P35" s="9">
        <f t="shared" si="18"/>
        <v>1993</v>
      </c>
      <c r="Q35" s="2">
        <f t="shared" si="35"/>
        <v>57.61772853185596</v>
      </c>
      <c r="R35" s="2">
        <f t="shared" si="36"/>
        <v>30.28624192059095</v>
      </c>
      <c r="S35" s="1">
        <f t="shared" si="36"/>
        <v>3.2317636195752537</v>
      </c>
      <c r="T35" s="1">
        <f t="shared" si="36"/>
        <v>0.18467220683287164</v>
      </c>
      <c r="U35" s="1">
        <f t="shared" si="36"/>
        <v>8.679593721144968</v>
      </c>
      <c r="V35" s="1">
        <f t="shared" si="36"/>
        <v>0</v>
      </c>
      <c r="W35" s="2">
        <f t="shared" si="36"/>
        <v>100</v>
      </c>
      <c r="Z35" s="9">
        <v>1993</v>
      </c>
      <c r="AA35" s="2">
        <f t="shared" si="27"/>
        <v>1477241</v>
      </c>
      <c r="AB35" s="2">
        <f t="shared" si="27"/>
        <v>58512</v>
      </c>
      <c r="AC35" s="1">
        <f t="shared" si="27"/>
        <v>12404</v>
      </c>
      <c r="AD35" s="1">
        <f t="shared" si="27"/>
        <v>15267</v>
      </c>
      <c r="AE35" s="1">
        <f t="shared" si="27"/>
        <v>48725</v>
      </c>
      <c r="AF35" s="1"/>
      <c r="AG35" s="2">
        <f t="shared" si="20"/>
        <v>1612149</v>
      </c>
      <c r="AJ35" s="9">
        <v>1993</v>
      </c>
      <c r="AK35" s="1">
        <f t="shared" si="37"/>
        <v>42.24090720471473</v>
      </c>
      <c r="AL35" s="1">
        <f t="shared" si="38"/>
        <v>560.5687722176647</v>
      </c>
      <c r="AM35" s="1">
        <f t="shared" si="39"/>
        <v>282.16704288939053</v>
      </c>
      <c r="AN35" s="1">
        <f t="shared" si="40"/>
        <v>13.100150651732493</v>
      </c>
      <c r="AO35" s="1">
        <f t="shared" si="41"/>
        <v>192.91944586967676</v>
      </c>
      <c r="AP35" s="1"/>
      <c r="AQ35" s="1">
        <f t="shared" si="42"/>
        <v>67.17741350210186</v>
      </c>
      <c r="AR35" s="1">
        <f t="shared" si="43"/>
        <v>171.4749463322687</v>
      </c>
    </row>
    <row r="36" spans="1:44" ht="12.75">
      <c r="A36" s="9">
        <v>1994</v>
      </c>
      <c r="B36">
        <v>637</v>
      </c>
      <c r="C36">
        <v>365</v>
      </c>
      <c r="D36">
        <v>52</v>
      </c>
      <c r="E36">
        <v>0</v>
      </c>
      <c r="F36">
        <v>122</v>
      </c>
      <c r="H36" s="2">
        <f t="shared" si="22"/>
        <v>1176</v>
      </c>
      <c r="J36" s="9">
        <v>1994</v>
      </c>
      <c r="K36" s="2">
        <f t="shared" si="23"/>
        <v>637</v>
      </c>
      <c r="L36" s="2">
        <f t="shared" si="24"/>
        <v>365</v>
      </c>
      <c r="M36" s="2">
        <f t="shared" si="25"/>
        <v>174</v>
      </c>
      <c r="N36" s="2">
        <f t="shared" si="26"/>
        <v>1176</v>
      </c>
      <c r="P36" s="9">
        <f t="shared" si="18"/>
        <v>1994</v>
      </c>
      <c r="Q36" s="2">
        <f t="shared" si="35"/>
        <v>54.166666666666664</v>
      </c>
      <c r="R36" s="2">
        <f t="shared" si="36"/>
        <v>31.037414965986393</v>
      </c>
      <c r="S36" s="1">
        <f t="shared" si="36"/>
        <v>4.421768707482993</v>
      </c>
      <c r="T36" s="1">
        <f t="shared" si="36"/>
        <v>0</v>
      </c>
      <c r="U36" s="1">
        <f t="shared" si="36"/>
        <v>10.374149659863946</v>
      </c>
      <c r="V36" s="1">
        <f t="shared" si="36"/>
        <v>0</v>
      </c>
      <c r="W36" s="2">
        <f t="shared" si="36"/>
        <v>100</v>
      </c>
      <c r="Z36" s="9">
        <v>1994</v>
      </c>
      <c r="AA36" s="2">
        <f t="shared" si="27"/>
        <v>1480322</v>
      </c>
      <c r="AB36" s="2">
        <f t="shared" si="27"/>
        <v>59648</v>
      </c>
      <c r="AC36" s="1">
        <f t="shared" si="27"/>
        <v>12597</v>
      </c>
      <c r="AD36" s="1">
        <f t="shared" si="27"/>
        <v>16013</v>
      </c>
      <c r="AE36" s="1">
        <f t="shared" si="27"/>
        <v>52971</v>
      </c>
      <c r="AF36" s="1"/>
      <c r="AG36" s="2">
        <f t="shared" si="20"/>
        <v>1621551</v>
      </c>
      <c r="AJ36" s="9">
        <v>1994</v>
      </c>
      <c r="AK36" s="1">
        <f t="shared" si="37"/>
        <v>43.03117835173698</v>
      </c>
      <c r="AL36" s="1">
        <f t="shared" si="38"/>
        <v>611.9232832618026</v>
      </c>
      <c r="AM36" s="1">
        <f t="shared" si="39"/>
        <v>412.79669762641896</v>
      </c>
      <c r="AN36" s="1">
        <f t="shared" si="40"/>
        <v>0</v>
      </c>
      <c r="AO36" s="1">
        <f t="shared" si="41"/>
        <v>230.3147004964981</v>
      </c>
      <c r="AP36" s="1"/>
      <c r="AQ36" s="1">
        <f t="shared" si="42"/>
        <v>72.52315838354761</v>
      </c>
      <c r="AR36" s="1">
        <f t="shared" si="43"/>
        <v>213.2849560559444</v>
      </c>
    </row>
    <row r="37" spans="1:44" ht="12.75">
      <c r="A37" s="9">
        <v>1995</v>
      </c>
      <c r="B37">
        <v>693</v>
      </c>
      <c r="C37">
        <v>370</v>
      </c>
      <c r="D37">
        <v>51</v>
      </c>
      <c r="E37">
        <v>4</v>
      </c>
      <c r="F37">
        <v>128</v>
      </c>
      <c r="H37" s="2">
        <f t="shared" si="22"/>
        <v>1246</v>
      </c>
      <c r="J37" s="9">
        <v>1995</v>
      </c>
      <c r="K37" s="2">
        <f t="shared" si="23"/>
        <v>693</v>
      </c>
      <c r="L37" s="2">
        <f t="shared" si="24"/>
        <v>370</v>
      </c>
      <c r="M37" s="2">
        <f t="shared" si="25"/>
        <v>183</v>
      </c>
      <c r="N37" s="2">
        <f t="shared" si="26"/>
        <v>1246</v>
      </c>
      <c r="P37" s="9">
        <f t="shared" si="18"/>
        <v>1995</v>
      </c>
      <c r="Q37" s="2">
        <f t="shared" si="35"/>
        <v>55.61797752808989</v>
      </c>
      <c r="R37" s="2">
        <f t="shared" si="36"/>
        <v>29.69502407704655</v>
      </c>
      <c r="S37" s="1">
        <f t="shared" si="36"/>
        <v>4.093097913322633</v>
      </c>
      <c r="T37" s="1">
        <f t="shared" si="36"/>
        <v>0.32102728731942215</v>
      </c>
      <c r="U37" s="1">
        <f t="shared" si="36"/>
        <v>10.272873194221509</v>
      </c>
      <c r="V37" s="1">
        <f t="shared" si="36"/>
        <v>0</v>
      </c>
      <c r="W37" s="2">
        <f t="shared" si="36"/>
        <v>100</v>
      </c>
      <c r="Z37" s="9">
        <v>1995</v>
      </c>
      <c r="AA37" s="2">
        <f t="shared" si="27"/>
        <v>1485973</v>
      </c>
      <c r="AB37" s="2">
        <f t="shared" si="27"/>
        <v>60493</v>
      </c>
      <c r="AC37" s="1">
        <f t="shared" si="27"/>
        <v>12956</v>
      </c>
      <c r="AD37" s="1">
        <f t="shared" si="27"/>
        <v>17608</v>
      </c>
      <c r="AE37" s="1">
        <f t="shared" si="27"/>
        <v>58112</v>
      </c>
      <c r="AF37" s="1"/>
      <c r="AG37" s="2">
        <f t="shared" si="20"/>
        <v>1635142</v>
      </c>
      <c r="AJ37" s="9">
        <v>1995</v>
      </c>
      <c r="AK37" s="1">
        <f t="shared" si="37"/>
        <v>46.63610980818629</v>
      </c>
      <c r="AL37" s="1">
        <f t="shared" si="38"/>
        <v>611.6410163159375</v>
      </c>
      <c r="AM37" s="1">
        <f t="shared" si="39"/>
        <v>393.6400123494906</v>
      </c>
      <c r="AN37" s="1">
        <f t="shared" si="40"/>
        <v>22.716946842344388</v>
      </c>
      <c r="AO37" s="1">
        <f t="shared" si="41"/>
        <v>220.26431718061676</v>
      </c>
      <c r="AP37" s="1"/>
      <c r="AQ37" s="1">
        <f t="shared" si="42"/>
        <v>76.20133297291612</v>
      </c>
      <c r="AR37" s="1">
        <f t="shared" si="43"/>
        <v>206.36925436420228</v>
      </c>
    </row>
    <row r="38" spans="1:44" ht="12.75">
      <c r="A38" s="9">
        <v>1996</v>
      </c>
      <c r="B38">
        <v>766</v>
      </c>
      <c r="C38">
        <v>376</v>
      </c>
      <c r="D38">
        <v>51</v>
      </c>
      <c r="E38">
        <v>11</v>
      </c>
      <c r="F38">
        <v>132</v>
      </c>
      <c r="H38" s="2">
        <f t="shared" si="22"/>
        <v>1336</v>
      </c>
      <c r="J38" s="9">
        <v>1996</v>
      </c>
      <c r="K38" s="2">
        <f t="shared" si="23"/>
        <v>766</v>
      </c>
      <c r="L38" s="2">
        <f t="shared" si="24"/>
        <v>376</v>
      </c>
      <c r="M38" s="2">
        <f t="shared" si="25"/>
        <v>194</v>
      </c>
      <c r="N38" s="2">
        <f t="shared" si="26"/>
        <v>1336</v>
      </c>
      <c r="P38" s="9">
        <f t="shared" si="18"/>
        <v>1996</v>
      </c>
      <c r="Q38" s="2">
        <f t="shared" si="35"/>
        <v>57.33532934131736</v>
      </c>
      <c r="R38" s="2">
        <f t="shared" si="36"/>
        <v>28.143712574850298</v>
      </c>
      <c r="S38" s="1">
        <f t="shared" si="36"/>
        <v>3.817365269461078</v>
      </c>
      <c r="T38" s="1">
        <f t="shared" si="36"/>
        <v>0.8233532934131738</v>
      </c>
      <c r="U38" s="1">
        <f t="shared" si="36"/>
        <v>9.880239520958083</v>
      </c>
      <c r="V38" s="1">
        <f t="shared" si="36"/>
        <v>0</v>
      </c>
      <c r="W38" s="2">
        <f t="shared" si="36"/>
        <v>100</v>
      </c>
      <c r="Z38" s="9">
        <v>1996</v>
      </c>
      <c r="AA38" s="2">
        <f t="shared" si="27"/>
        <v>1490916</v>
      </c>
      <c r="AB38" s="2">
        <f t="shared" si="27"/>
        <v>61514</v>
      </c>
      <c r="AC38" s="1">
        <f t="shared" si="27"/>
        <v>13042</v>
      </c>
      <c r="AD38" s="1">
        <f t="shared" si="27"/>
        <v>18883</v>
      </c>
      <c r="AE38" s="1">
        <f t="shared" si="27"/>
        <v>63302</v>
      </c>
      <c r="AF38" s="1"/>
      <c r="AG38" s="2">
        <f t="shared" si="20"/>
        <v>1647657</v>
      </c>
      <c r="AJ38" s="9">
        <v>1996</v>
      </c>
      <c r="AK38" s="1">
        <f t="shared" si="37"/>
        <v>51.37781068819437</v>
      </c>
      <c r="AL38" s="1">
        <f t="shared" si="38"/>
        <v>611.2429690802094</v>
      </c>
      <c r="AM38" s="1">
        <f t="shared" si="39"/>
        <v>391.04431835608034</v>
      </c>
      <c r="AN38" s="1">
        <f t="shared" si="40"/>
        <v>58.25345548906424</v>
      </c>
      <c r="AO38" s="1">
        <f t="shared" si="41"/>
        <v>208.52421724432088</v>
      </c>
      <c r="AP38" s="1"/>
      <c r="AQ38" s="1">
        <f t="shared" si="42"/>
        <v>81.08483743886015</v>
      </c>
      <c r="AR38" s="1">
        <f t="shared" si="43"/>
        <v>203.72373381498943</v>
      </c>
    </row>
    <row r="39" spans="1:44" ht="12.75">
      <c r="A39" s="9">
        <v>1997</v>
      </c>
      <c r="B39">
        <v>718</v>
      </c>
      <c r="C39">
        <v>342</v>
      </c>
      <c r="D39">
        <v>50</v>
      </c>
      <c r="E39">
        <v>9</v>
      </c>
      <c r="F39">
        <v>153</v>
      </c>
      <c r="H39" s="2">
        <f t="shared" si="22"/>
        <v>1272</v>
      </c>
      <c r="J39" s="9">
        <v>1997</v>
      </c>
      <c r="K39" s="2">
        <f t="shared" si="23"/>
        <v>718</v>
      </c>
      <c r="L39" s="2">
        <f t="shared" si="24"/>
        <v>342</v>
      </c>
      <c r="M39" s="2">
        <f t="shared" si="25"/>
        <v>212</v>
      </c>
      <c r="N39" s="2">
        <f t="shared" si="26"/>
        <v>1272</v>
      </c>
      <c r="P39" s="9">
        <f t="shared" si="18"/>
        <v>1997</v>
      </c>
      <c r="Q39" s="2">
        <f t="shared" si="35"/>
        <v>56.44654088050315</v>
      </c>
      <c r="R39" s="2">
        <f t="shared" si="36"/>
        <v>26.88679245283019</v>
      </c>
      <c r="S39" s="1">
        <f t="shared" si="36"/>
        <v>3.930817610062893</v>
      </c>
      <c r="T39" s="1">
        <f t="shared" si="36"/>
        <v>0.7075471698113208</v>
      </c>
      <c r="U39" s="1">
        <f t="shared" si="36"/>
        <v>12.028301886792454</v>
      </c>
      <c r="V39" s="1">
        <f t="shared" si="36"/>
        <v>0</v>
      </c>
      <c r="W39" s="2">
        <f t="shared" si="36"/>
        <v>100</v>
      </c>
      <c r="Z39" s="9">
        <v>1997</v>
      </c>
      <c r="AA39" s="2">
        <f t="shared" si="27"/>
        <v>1492719</v>
      </c>
      <c r="AB39" s="2">
        <f t="shared" si="27"/>
        <v>62798</v>
      </c>
      <c r="AC39" s="1">
        <f t="shared" si="27"/>
        <v>13193</v>
      </c>
      <c r="AD39" s="1">
        <f t="shared" si="27"/>
        <v>19591</v>
      </c>
      <c r="AE39" s="1">
        <f t="shared" si="27"/>
        <v>67741</v>
      </c>
      <c r="AF39" s="1"/>
      <c r="AG39" s="2">
        <f t="shared" si="20"/>
        <v>1656042</v>
      </c>
      <c r="AJ39" s="9">
        <v>1997</v>
      </c>
      <c r="AK39" s="1">
        <f t="shared" si="37"/>
        <v>48.10014476937722</v>
      </c>
      <c r="AL39" s="1">
        <f t="shared" si="38"/>
        <v>544.603331316284</v>
      </c>
      <c r="AM39" s="1">
        <f t="shared" si="39"/>
        <v>378.9888577275828</v>
      </c>
      <c r="AN39" s="1">
        <f t="shared" si="40"/>
        <v>45.93946199785616</v>
      </c>
      <c r="AO39" s="1">
        <f t="shared" si="41"/>
        <v>225.8602618798069</v>
      </c>
      <c r="AP39" s="1"/>
      <c r="AQ39" s="1">
        <f t="shared" si="42"/>
        <v>76.80964613216331</v>
      </c>
      <c r="AR39" s="1">
        <f t="shared" si="43"/>
        <v>210.89281273315095</v>
      </c>
    </row>
    <row r="40" spans="1:44" ht="12.75">
      <c r="A40" s="9">
        <v>1998</v>
      </c>
      <c r="B40">
        <v>849</v>
      </c>
      <c r="C40">
        <v>298</v>
      </c>
      <c r="D40">
        <v>68</v>
      </c>
      <c r="E40">
        <v>9</v>
      </c>
      <c r="F40">
        <v>197</v>
      </c>
      <c r="H40" s="2">
        <f t="shared" si="22"/>
        <v>1421</v>
      </c>
      <c r="J40" s="9">
        <v>1998</v>
      </c>
      <c r="K40" s="2">
        <f t="shared" si="23"/>
        <v>849</v>
      </c>
      <c r="L40" s="2">
        <f t="shared" si="24"/>
        <v>298</v>
      </c>
      <c r="M40" s="2">
        <f t="shared" si="25"/>
        <v>274</v>
      </c>
      <c r="N40" s="2">
        <f t="shared" si="26"/>
        <v>1421</v>
      </c>
      <c r="P40" s="9">
        <f t="shared" si="18"/>
        <v>1998</v>
      </c>
      <c r="Q40" s="2">
        <f t="shared" si="35"/>
        <v>59.7466572836031</v>
      </c>
      <c r="R40" s="2">
        <f t="shared" si="36"/>
        <v>20.97114707952146</v>
      </c>
      <c r="S40" s="1">
        <f t="shared" si="36"/>
        <v>4.785362420830401</v>
      </c>
      <c r="T40" s="1">
        <f t="shared" si="36"/>
        <v>0.633356790992259</v>
      </c>
      <c r="U40" s="1">
        <f t="shared" si="36"/>
        <v>13.863476425052779</v>
      </c>
      <c r="V40" s="1">
        <f t="shared" si="36"/>
        <v>0</v>
      </c>
      <c r="W40" s="2">
        <f t="shared" si="36"/>
        <v>100</v>
      </c>
      <c r="Z40" s="9">
        <v>1998</v>
      </c>
      <c r="AA40" s="2">
        <f t="shared" si="27"/>
        <v>1491773</v>
      </c>
      <c r="AB40" s="2">
        <f t="shared" si="27"/>
        <v>63632</v>
      </c>
      <c r="AC40" s="1">
        <f t="shared" si="27"/>
        <v>13239</v>
      </c>
      <c r="AD40" s="1">
        <f t="shared" si="27"/>
        <v>20065</v>
      </c>
      <c r="AE40" s="1">
        <f t="shared" si="27"/>
        <v>72063</v>
      </c>
      <c r="AF40" s="1"/>
      <c r="AG40" s="2">
        <f t="shared" si="20"/>
        <v>1660772</v>
      </c>
      <c r="AJ40" s="9">
        <v>1998</v>
      </c>
      <c r="AK40" s="1">
        <f t="shared" si="37"/>
        <v>56.9121441398926</v>
      </c>
      <c r="AL40" s="1">
        <f t="shared" si="38"/>
        <v>468.317827508172</v>
      </c>
      <c r="AM40" s="1">
        <f t="shared" si="39"/>
        <v>513.6339602689025</v>
      </c>
      <c r="AN40" s="1">
        <f t="shared" si="40"/>
        <v>44.8542237727386</v>
      </c>
      <c r="AO40" s="1">
        <f t="shared" si="41"/>
        <v>273.371910689258</v>
      </c>
      <c r="AP40" s="1"/>
      <c r="AQ40" s="1">
        <f t="shared" si="42"/>
        <v>85.56261786687155</v>
      </c>
      <c r="AR40" s="1">
        <f t="shared" si="43"/>
        <v>260.0434671196864</v>
      </c>
    </row>
    <row r="41" spans="1:44" ht="12.75">
      <c r="A41" s="9">
        <v>1999</v>
      </c>
      <c r="B41">
        <v>751</v>
      </c>
      <c r="C41">
        <v>310</v>
      </c>
      <c r="D41">
        <v>61</v>
      </c>
      <c r="E41">
        <v>8</v>
      </c>
      <c r="F41">
        <v>165</v>
      </c>
      <c r="H41" s="2">
        <f t="shared" si="22"/>
        <v>1295</v>
      </c>
      <c r="J41" s="9">
        <v>1999</v>
      </c>
      <c r="K41" s="2">
        <f t="shared" si="23"/>
        <v>751</v>
      </c>
      <c r="L41" s="2">
        <f t="shared" si="24"/>
        <v>310</v>
      </c>
      <c r="M41" s="2">
        <f t="shared" si="25"/>
        <v>234</v>
      </c>
      <c r="N41" s="2">
        <f t="shared" si="26"/>
        <v>1295</v>
      </c>
      <c r="P41" s="9">
        <f t="shared" si="18"/>
        <v>1999</v>
      </c>
      <c r="Q41" s="2">
        <f t="shared" si="35"/>
        <v>57.992277992278</v>
      </c>
      <c r="R41" s="2">
        <f aca="true" t="shared" si="44" ref="R41:W42">(C41/$H41)*100</f>
        <v>23.93822393822394</v>
      </c>
      <c r="S41" s="1">
        <f t="shared" si="44"/>
        <v>4.710424710424711</v>
      </c>
      <c r="T41" s="1">
        <f t="shared" si="44"/>
        <v>0.6177606177606177</v>
      </c>
      <c r="U41" s="1">
        <f t="shared" si="44"/>
        <v>12.741312741312742</v>
      </c>
      <c r="V41" s="1">
        <f t="shared" si="44"/>
        <v>0</v>
      </c>
      <c r="W41" s="2">
        <f t="shared" si="44"/>
        <v>100</v>
      </c>
      <c r="Z41" s="9">
        <v>1999</v>
      </c>
      <c r="AA41" s="2">
        <f t="shared" si="27"/>
        <v>1490199</v>
      </c>
      <c r="AB41" s="2">
        <f t="shared" si="27"/>
        <v>64376</v>
      </c>
      <c r="AC41" s="1">
        <f t="shared" si="27"/>
        <v>13548</v>
      </c>
      <c r="AD41" s="1">
        <f t="shared" si="27"/>
        <v>20907</v>
      </c>
      <c r="AE41" s="1">
        <f t="shared" si="27"/>
        <v>76998</v>
      </c>
      <c r="AF41" s="1"/>
      <c r="AG41" s="2">
        <f t="shared" si="20"/>
        <v>1666028</v>
      </c>
      <c r="AJ41" s="9">
        <v>1999</v>
      </c>
      <c r="AK41" s="1">
        <f t="shared" si="37"/>
        <v>50.395953828985256</v>
      </c>
      <c r="AL41" s="1">
        <f>(C41/AB41)*100000</f>
        <v>481.54591773331674</v>
      </c>
      <c r="AM41" s="1">
        <f>(D41/AC41)*100000</f>
        <v>450.25095955122526</v>
      </c>
      <c r="AN41" s="1">
        <f>(E41/AD41)*100000</f>
        <v>38.26469603482087</v>
      </c>
      <c r="AO41" s="1">
        <f>(F41/AE41)*100000</f>
        <v>214.29128029299463</v>
      </c>
      <c r="AP41" s="1"/>
      <c r="AQ41" s="1">
        <f t="shared" si="42"/>
        <v>77.7297860540159</v>
      </c>
      <c r="AR41" s="1">
        <f t="shared" si="43"/>
        <v>209.95397162929663</v>
      </c>
    </row>
    <row r="42" spans="1:23" s="4" customFormat="1" ht="12.75">
      <c r="A42" s="13" t="s">
        <v>14</v>
      </c>
      <c r="B42" s="21">
        <f aca="true" t="shared" si="45" ref="B42:G42">SUM(B25:B41)</f>
        <v>10481</v>
      </c>
      <c r="C42" s="21">
        <f t="shared" si="45"/>
        <v>4783</v>
      </c>
      <c r="D42" s="21">
        <f t="shared" si="45"/>
        <v>712</v>
      </c>
      <c r="E42" s="21">
        <f t="shared" si="45"/>
        <v>43</v>
      </c>
      <c r="F42" s="21">
        <f t="shared" si="45"/>
        <v>1406</v>
      </c>
      <c r="G42" s="21">
        <f t="shared" si="45"/>
        <v>0</v>
      </c>
      <c r="H42" s="21">
        <f>SUM(B42:G42)</f>
        <v>17425</v>
      </c>
      <c r="J42" s="13" t="s">
        <v>14</v>
      </c>
      <c r="K42" s="21">
        <f>B42</f>
        <v>10481</v>
      </c>
      <c r="L42" s="21">
        <f>C42</f>
        <v>4783</v>
      </c>
      <c r="M42" s="21">
        <f>N42-K42-L42</f>
        <v>2161</v>
      </c>
      <c r="N42" s="21">
        <f>H42</f>
        <v>17425</v>
      </c>
      <c r="P42" s="13" t="str">
        <f t="shared" si="18"/>
        <v>Total</v>
      </c>
      <c r="Q42" s="21">
        <f t="shared" si="35"/>
        <v>60.14921090387374</v>
      </c>
      <c r="R42" s="21">
        <f t="shared" si="44"/>
        <v>27.44906743185079</v>
      </c>
      <c r="S42" s="23">
        <f t="shared" si="44"/>
        <v>4.086083213773314</v>
      </c>
      <c r="T42" s="23">
        <f t="shared" si="44"/>
        <v>0.2467718794835007</v>
      </c>
      <c r="U42" s="23">
        <f t="shared" si="44"/>
        <v>8.068866571018651</v>
      </c>
      <c r="V42" s="23">
        <f t="shared" si="44"/>
        <v>0</v>
      </c>
      <c r="W42" s="21">
        <f t="shared" si="44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NEBRASKA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NEBRASKA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NEBRASKA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NEBRASKA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NEBRASKA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46" ref="P46:W46">A46</f>
        <v>Year</v>
      </c>
      <c r="Q46" s="19" t="str">
        <f t="shared" si="46"/>
        <v>White, NH</v>
      </c>
      <c r="R46" s="19" t="str">
        <f t="shared" si="46"/>
        <v>Black, NH</v>
      </c>
      <c r="S46" s="19" t="str">
        <f t="shared" si="46"/>
        <v>Amerind, NH</v>
      </c>
      <c r="T46" s="19" t="str">
        <f t="shared" si="46"/>
        <v>Asian/PI, NH</v>
      </c>
      <c r="U46" s="19" t="str">
        <f t="shared" si="46"/>
        <v>Hisp, All</v>
      </c>
      <c r="V46" s="19" t="str">
        <f t="shared" si="46"/>
        <v>Race/Hisp NK</v>
      </c>
      <c r="W46" s="19" t="str">
        <f t="shared" si="46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47" ref="B47:H47">B4-B25</f>
        <v>1</v>
      </c>
      <c r="C47" s="2">
        <f t="shared" si="47"/>
        <v>1</v>
      </c>
      <c r="D47">
        <f t="shared" si="47"/>
        <v>1</v>
      </c>
      <c r="E47">
        <f t="shared" si="47"/>
        <v>0</v>
      </c>
      <c r="F47">
        <f t="shared" si="47"/>
        <v>0</v>
      </c>
      <c r="G47">
        <f t="shared" si="47"/>
        <v>0</v>
      </c>
      <c r="H47" s="2">
        <f t="shared" si="47"/>
        <v>3</v>
      </c>
      <c r="J47" s="9">
        <v>1983</v>
      </c>
      <c r="K47" s="2">
        <f aca="true" t="shared" si="48" ref="K47:N64">K4-K25</f>
        <v>1</v>
      </c>
      <c r="L47" s="2">
        <f t="shared" si="48"/>
        <v>1</v>
      </c>
      <c r="M47" s="2">
        <f t="shared" si="48"/>
        <v>1</v>
      </c>
      <c r="N47" s="2">
        <f t="shared" si="48"/>
        <v>3</v>
      </c>
      <c r="P47" s="9">
        <f>A47</f>
        <v>1983</v>
      </c>
      <c r="Q47" s="2">
        <f aca="true" t="shared" si="49" ref="Q47:W50">(B47/$H47)*100</f>
        <v>33.33333333333333</v>
      </c>
      <c r="R47" s="2">
        <f t="shared" si="49"/>
        <v>33.33333333333333</v>
      </c>
      <c r="S47" s="1">
        <f t="shared" si="49"/>
        <v>33.33333333333333</v>
      </c>
      <c r="T47" s="1">
        <f t="shared" si="49"/>
        <v>0</v>
      </c>
      <c r="U47" s="1">
        <f t="shared" si="49"/>
        <v>0</v>
      </c>
      <c r="V47" s="1">
        <f t="shared" si="49"/>
        <v>0</v>
      </c>
      <c r="W47" s="2">
        <f t="shared" si="49"/>
        <v>100</v>
      </c>
      <c r="Z47" s="9">
        <v>1983</v>
      </c>
      <c r="AA47" s="2">
        <f>AA25</f>
        <v>1484368</v>
      </c>
      <c r="AB47" s="2">
        <f aca="true" t="shared" si="50" ref="AB47:AG47">AB25</f>
        <v>50504</v>
      </c>
      <c r="AC47" s="1">
        <f t="shared" si="50"/>
        <v>9280</v>
      </c>
      <c r="AD47" s="1">
        <f t="shared" si="50"/>
        <v>9264</v>
      </c>
      <c r="AE47" s="1">
        <f t="shared" si="50"/>
        <v>30886</v>
      </c>
      <c r="AF47" s="1"/>
      <c r="AG47" s="2">
        <f t="shared" si="50"/>
        <v>1584302</v>
      </c>
      <c r="AJ47" s="9">
        <v>1983</v>
      </c>
      <c r="AK47" s="1">
        <f aca="true" t="shared" si="51" ref="AK47:AO50">(B47/AA47)*100000</f>
        <v>0.06736873874942063</v>
      </c>
      <c r="AL47" s="1">
        <f t="shared" si="51"/>
        <v>1.980041184856645</v>
      </c>
      <c r="AM47" s="1">
        <f t="shared" si="51"/>
        <v>10.775862068965518</v>
      </c>
      <c r="AN47" s="1">
        <f t="shared" si="51"/>
        <v>0</v>
      </c>
      <c r="AO47" s="1">
        <f t="shared" si="51"/>
        <v>0</v>
      </c>
      <c r="AP47" s="1"/>
      <c r="AQ47" s="1">
        <f>(H47/AG47)*100000</f>
        <v>0.18935783707904175</v>
      </c>
      <c r="AR47" s="1">
        <f>(SUM(D47:F47)/SUM(AC47:AE47))*100000</f>
        <v>2.023062917256727</v>
      </c>
    </row>
    <row r="48" spans="1:44" ht="12.75">
      <c r="A48" s="9">
        <v>1984</v>
      </c>
      <c r="B48" s="2">
        <f aca="true" t="shared" si="52" ref="B48:H48">B5-B26</f>
        <v>0</v>
      </c>
      <c r="C48" s="2">
        <f t="shared" si="52"/>
        <v>0</v>
      </c>
      <c r="D48">
        <f t="shared" si="52"/>
        <v>0</v>
      </c>
      <c r="E48">
        <f t="shared" si="52"/>
        <v>0</v>
      </c>
      <c r="F48">
        <f t="shared" si="52"/>
        <v>0</v>
      </c>
      <c r="G48">
        <f t="shared" si="52"/>
        <v>0</v>
      </c>
      <c r="H48" s="2">
        <f t="shared" si="52"/>
        <v>0</v>
      </c>
      <c r="J48" s="9">
        <v>1984</v>
      </c>
      <c r="K48" s="2">
        <f aca="true" t="shared" si="53" ref="K48:N54">K5-K26</f>
        <v>0</v>
      </c>
      <c r="L48" s="2">
        <f t="shared" si="53"/>
        <v>0</v>
      </c>
      <c r="M48" s="2">
        <f t="shared" si="53"/>
        <v>0</v>
      </c>
      <c r="N48" s="2">
        <f t="shared" si="53"/>
        <v>0</v>
      </c>
      <c r="P48" s="9">
        <f aca="true" t="shared" si="54" ref="P48:P64">A48</f>
        <v>1984</v>
      </c>
      <c r="Q48" s="2"/>
      <c r="R48" s="2"/>
      <c r="S48" s="1"/>
      <c r="T48" s="1"/>
      <c r="U48" s="1"/>
      <c r="V48" s="1"/>
      <c r="W48" s="2"/>
      <c r="Z48" s="9">
        <v>1984</v>
      </c>
      <c r="AA48" s="2">
        <f aca="true" t="shared" si="55" ref="AA48:AG63">AA26</f>
        <v>1486099</v>
      </c>
      <c r="AB48" s="2">
        <f t="shared" si="55"/>
        <v>51444</v>
      </c>
      <c r="AC48" s="1">
        <f t="shared" si="55"/>
        <v>9563</v>
      </c>
      <c r="AD48" s="1">
        <f t="shared" si="55"/>
        <v>9669</v>
      </c>
      <c r="AE48" s="1">
        <f t="shared" si="55"/>
        <v>31854</v>
      </c>
      <c r="AF48" s="1"/>
      <c r="AG48" s="2">
        <f t="shared" si="55"/>
        <v>1588629</v>
      </c>
      <c r="AJ48" s="9">
        <v>1984</v>
      </c>
      <c r="AK48" s="1">
        <f t="shared" si="51"/>
        <v>0</v>
      </c>
      <c r="AL48" s="1">
        <f t="shared" si="51"/>
        <v>0</v>
      </c>
      <c r="AM48" s="1">
        <f t="shared" si="51"/>
        <v>0</v>
      </c>
      <c r="AN48" s="1">
        <f t="shared" si="51"/>
        <v>0</v>
      </c>
      <c r="AO48" s="1">
        <f t="shared" si="51"/>
        <v>0</v>
      </c>
      <c r="AP48" s="1"/>
      <c r="AQ48" s="1">
        <f>(H48/AG48)*100000</f>
        <v>0</v>
      </c>
      <c r="AR48" s="1">
        <f>(SUM(D48:F48)/SUM(AC48:AE48))*100000</f>
        <v>0</v>
      </c>
    </row>
    <row r="49" spans="1:44" ht="12.75">
      <c r="A49" s="9">
        <v>1985</v>
      </c>
      <c r="B49" s="2">
        <f aca="true" t="shared" si="56" ref="B49:H49">B6-B27</f>
        <v>0</v>
      </c>
      <c r="C49" s="2">
        <f t="shared" si="56"/>
        <v>0</v>
      </c>
      <c r="D49">
        <f t="shared" si="56"/>
        <v>0</v>
      </c>
      <c r="E49">
        <f t="shared" si="56"/>
        <v>0</v>
      </c>
      <c r="F49">
        <f t="shared" si="56"/>
        <v>0</v>
      </c>
      <c r="G49">
        <f t="shared" si="56"/>
        <v>0</v>
      </c>
      <c r="H49" s="2">
        <f t="shared" si="56"/>
        <v>0</v>
      </c>
      <c r="J49" s="9">
        <v>1985</v>
      </c>
      <c r="K49" s="2">
        <f t="shared" si="53"/>
        <v>0</v>
      </c>
      <c r="L49" s="2">
        <f t="shared" si="53"/>
        <v>0</v>
      </c>
      <c r="M49" s="2">
        <f t="shared" si="53"/>
        <v>0</v>
      </c>
      <c r="N49" s="2">
        <f t="shared" si="53"/>
        <v>0</v>
      </c>
      <c r="O49" s="2"/>
      <c r="P49" s="9">
        <f t="shared" si="54"/>
        <v>1985</v>
      </c>
      <c r="Q49" s="2" t="e">
        <f t="shared" si="49"/>
        <v>#DIV/0!</v>
      </c>
      <c r="R49" s="2" t="e">
        <f t="shared" si="49"/>
        <v>#DIV/0!</v>
      </c>
      <c r="S49" s="1" t="e">
        <f t="shared" si="49"/>
        <v>#DIV/0!</v>
      </c>
      <c r="T49" s="1" t="e">
        <f t="shared" si="49"/>
        <v>#DIV/0!</v>
      </c>
      <c r="U49" s="1" t="e">
        <f t="shared" si="49"/>
        <v>#DIV/0!</v>
      </c>
      <c r="V49" s="1" t="e">
        <f t="shared" si="49"/>
        <v>#DIV/0!</v>
      </c>
      <c r="W49" s="2" t="e">
        <f t="shared" si="49"/>
        <v>#DIV/0!</v>
      </c>
      <c r="Z49" s="9">
        <v>1985</v>
      </c>
      <c r="AA49" s="2">
        <f t="shared" si="55"/>
        <v>1479808</v>
      </c>
      <c r="AB49" s="2">
        <f t="shared" si="55"/>
        <v>52311</v>
      </c>
      <c r="AC49" s="1">
        <f t="shared" si="55"/>
        <v>9878</v>
      </c>
      <c r="AD49" s="1">
        <f t="shared" si="55"/>
        <v>10080</v>
      </c>
      <c r="AE49" s="1">
        <f t="shared" si="55"/>
        <v>32586</v>
      </c>
      <c r="AF49" s="1"/>
      <c r="AG49" s="2">
        <f t="shared" si="55"/>
        <v>1584663</v>
      </c>
      <c r="AJ49" s="9">
        <v>1985</v>
      </c>
      <c r="AK49" s="1">
        <f t="shared" si="51"/>
        <v>0</v>
      </c>
      <c r="AL49" s="1">
        <f t="shared" si="51"/>
        <v>0</v>
      </c>
      <c r="AM49" s="1">
        <f t="shared" si="51"/>
        <v>0</v>
      </c>
      <c r="AN49" s="1">
        <f t="shared" si="51"/>
        <v>0</v>
      </c>
      <c r="AO49" s="1">
        <f t="shared" si="51"/>
        <v>0</v>
      </c>
      <c r="AP49" s="1"/>
      <c r="AQ49" s="1">
        <f>(H49/AG49)*100000</f>
        <v>0</v>
      </c>
      <c r="AR49" s="1">
        <f>(SUM(D49:F49)/SUM(AC49:AE49))*100000</f>
        <v>0</v>
      </c>
    </row>
    <row r="50" spans="1:44" ht="12.75">
      <c r="A50" s="9">
        <v>1986</v>
      </c>
      <c r="B50" s="2">
        <f aca="true" t="shared" si="57" ref="B50:H50">B7-B28</f>
        <v>0</v>
      </c>
      <c r="C50" s="2">
        <f t="shared" si="57"/>
        <v>0</v>
      </c>
      <c r="D50">
        <f t="shared" si="57"/>
        <v>0</v>
      </c>
      <c r="E50">
        <f t="shared" si="57"/>
        <v>0</v>
      </c>
      <c r="F50">
        <f t="shared" si="57"/>
        <v>0</v>
      </c>
      <c r="G50">
        <f t="shared" si="57"/>
        <v>0</v>
      </c>
      <c r="H50" s="2">
        <f t="shared" si="57"/>
        <v>0</v>
      </c>
      <c r="J50" s="9">
        <v>1986</v>
      </c>
      <c r="K50" s="2">
        <f t="shared" si="53"/>
        <v>0</v>
      </c>
      <c r="L50" s="2">
        <f t="shared" si="53"/>
        <v>0</v>
      </c>
      <c r="M50" s="2">
        <f t="shared" si="53"/>
        <v>0</v>
      </c>
      <c r="N50" s="2">
        <f t="shared" si="53"/>
        <v>0</v>
      </c>
      <c r="O50" s="2"/>
      <c r="P50" s="9">
        <f t="shared" si="54"/>
        <v>1986</v>
      </c>
      <c r="Q50" s="2" t="e">
        <f t="shared" si="49"/>
        <v>#DIV/0!</v>
      </c>
      <c r="R50" s="2" t="e">
        <f t="shared" si="49"/>
        <v>#DIV/0!</v>
      </c>
      <c r="S50" s="1" t="e">
        <f t="shared" si="49"/>
        <v>#DIV/0!</v>
      </c>
      <c r="T50" s="1" t="e">
        <f t="shared" si="49"/>
        <v>#DIV/0!</v>
      </c>
      <c r="U50" s="1" t="e">
        <f t="shared" si="49"/>
        <v>#DIV/0!</v>
      </c>
      <c r="V50" s="1" t="e">
        <f t="shared" si="49"/>
        <v>#DIV/0!</v>
      </c>
      <c r="W50" s="2" t="e">
        <f t="shared" si="49"/>
        <v>#DIV/0!</v>
      </c>
      <c r="Z50" s="9">
        <v>1986</v>
      </c>
      <c r="AA50" s="2">
        <f t="shared" si="55"/>
        <v>1467671</v>
      </c>
      <c r="AB50" s="2">
        <f t="shared" si="55"/>
        <v>52889</v>
      </c>
      <c r="AC50" s="1">
        <f t="shared" si="55"/>
        <v>10153</v>
      </c>
      <c r="AD50" s="1">
        <f t="shared" si="55"/>
        <v>10439</v>
      </c>
      <c r="AE50" s="1">
        <f t="shared" si="55"/>
        <v>33187</v>
      </c>
      <c r="AF50" s="1"/>
      <c r="AG50" s="2">
        <f t="shared" si="55"/>
        <v>1574339</v>
      </c>
      <c r="AJ50" s="9">
        <v>1986</v>
      </c>
      <c r="AK50" s="1">
        <f t="shared" si="51"/>
        <v>0</v>
      </c>
      <c r="AL50" s="1">
        <f t="shared" si="51"/>
        <v>0</v>
      </c>
      <c r="AM50" s="1">
        <f t="shared" si="51"/>
        <v>0</v>
      </c>
      <c r="AN50" s="1">
        <f t="shared" si="51"/>
        <v>0</v>
      </c>
      <c r="AO50" s="1">
        <f t="shared" si="51"/>
        <v>0</v>
      </c>
      <c r="AP50" s="1"/>
      <c r="AQ50" s="1">
        <f>(H50/AG50)*100000</f>
        <v>0</v>
      </c>
      <c r="AR50" s="1">
        <f>(SUM(D50:F50)/SUM(AC50:AE50))*100000</f>
        <v>0</v>
      </c>
    </row>
    <row r="51" spans="1:44" ht="12.75">
      <c r="A51" s="9">
        <v>1987</v>
      </c>
      <c r="B51" s="2">
        <f aca="true" t="shared" si="58" ref="B51:H51">B8-B29</f>
        <v>0</v>
      </c>
      <c r="C51" s="2">
        <f t="shared" si="58"/>
        <v>0</v>
      </c>
      <c r="D51">
        <f t="shared" si="58"/>
        <v>0</v>
      </c>
      <c r="E51">
        <f t="shared" si="58"/>
        <v>0</v>
      </c>
      <c r="F51">
        <f t="shared" si="58"/>
        <v>0</v>
      </c>
      <c r="G51">
        <f t="shared" si="58"/>
        <v>0</v>
      </c>
      <c r="H51" s="2">
        <f t="shared" si="58"/>
        <v>0</v>
      </c>
      <c r="J51" s="9">
        <v>1987</v>
      </c>
      <c r="K51" s="2">
        <f t="shared" si="53"/>
        <v>0</v>
      </c>
      <c r="L51" s="2">
        <f t="shared" si="53"/>
        <v>0</v>
      </c>
      <c r="M51" s="2">
        <f t="shared" si="53"/>
        <v>0</v>
      </c>
      <c r="N51" s="2">
        <f t="shared" si="53"/>
        <v>0</v>
      </c>
      <c r="O51" s="2"/>
      <c r="P51" s="9">
        <f t="shared" si="54"/>
        <v>1987</v>
      </c>
      <c r="Q51" s="2"/>
      <c r="R51" s="2"/>
      <c r="S51" s="1"/>
      <c r="T51" s="1"/>
      <c r="U51" s="1"/>
      <c r="V51" s="1"/>
      <c r="W51" s="2"/>
      <c r="Z51" s="9">
        <v>1987</v>
      </c>
      <c r="AA51" s="2">
        <f t="shared" si="55"/>
        <v>1457949</v>
      </c>
      <c r="AB51" s="2">
        <f t="shared" si="55"/>
        <v>53510</v>
      </c>
      <c r="AC51" s="1">
        <f t="shared" si="55"/>
        <v>10438</v>
      </c>
      <c r="AD51" s="1">
        <f t="shared" si="55"/>
        <v>10750</v>
      </c>
      <c r="AE51" s="1">
        <f t="shared" si="55"/>
        <v>33912</v>
      </c>
      <c r="AF51" s="1"/>
      <c r="AG51" s="2">
        <f t="shared" si="55"/>
        <v>1566559</v>
      </c>
      <c r="AJ51" s="9">
        <v>1987</v>
      </c>
      <c r="AK51" s="1">
        <f aca="true" t="shared" si="59" ref="AK51:AK63">(B51/AA51)*100000</f>
        <v>0</v>
      </c>
      <c r="AL51" s="1">
        <f aca="true" t="shared" si="60" ref="AL51:AL62">(C51/AB51)*100000</f>
        <v>0</v>
      </c>
      <c r="AM51" s="1">
        <f aca="true" t="shared" si="61" ref="AM51:AM62">(D51/AC51)*100000</f>
        <v>0</v>
      </c>
      <c r="AN51" s="1">
        <f aca="true" t="shared" si="62" ref="AN51:AN62">(E51/AD51)*100000</f>
        <v>0</v>
      </c>
      <c r="AO51" s="1">
        <f aca="true" t="shared" si="63" ref="AO51:AO62">(F51/AE51)*100000</f>
        <v>0</v>
      </c>
      <c r="AP51" s="1"/>
      <c r="AQ51" s="1">
        <f aca="true" t="shared" si="64" ref="AQ51:AQ63">(H51/AG51)*100000</f>
        <v>0</v>
      </c>
      <c r="AR51" s="1">
        <f aca="true" t="shared" si="65" ref="AR51:AR63">(SUM(D51:F51)/SUM(AC51:AE51))*100000</f>
        <v>0</v>
      </c>
    </row>
    <row r="52" spans="1:44" ht="12.75">
      <c r="A52" s="9">
        <v>1988</v>
      </c>
      <c r="B52" s="2">
        <f aca="true" t="shared" si="66" ref="B52:H52">B9-B30</f>
        <v>0</v>
      </c>
      <c r="C52" s="2">
        <f t="shared" si="66"/>
        <v>0</v>
      </c>
      <c r="D52">
        <f t="shared" si="66"/>
        <v>0</v>
      </c>
      <c r="E52">
        <f t="shared" si="66"/>
        <v>0</v>
      </c>
      <c r="F52">
        <f t="shared" si="66"/>
        <v>0</v>
      </c>
      <c r="G52">
        <f t="shared" si="66"/>
        <v>0</v>
      </c>
      <c r="H52" s="2">
        <f t="shared" si="66"/>
        <v>0</v>
      </c>
      <c r="J52" s="9">
        <v>1988</v>
      </c>
      <c r="K52" s="2">
        <f t="shared" si="53"/>
        <v>0</v>
      </c>
      <c r="L52" s="2">
        <f t="shared" si="53"/>
        <v>0</v>
      </c>
      <c r="M52" s="2">
        <f t="shared" si="53"/>
        <v>0</v>
      </c>
      <c r="N52" s="2">
        <f t="shared" si="53"/>
        <v>0</v>
      </c>
      <c r="O52" s="2"/>
      <c r="P52" s="9">
        <f t="shared" si="54"/>
        <v>1988</v>
      </c>
      <c r="Q52" s="2" t="e">
        <f aca="true" t="shared" si="67" ref="Q52:Q64">(B52/$H52)*100</f>
        <v>#DIV/0!</v>
      </c>
      <c r="R52" s="2" t="e">
        <f aca="true" t="shared" si="68" ref="R52:R64">(C52/$H52)*100</f>
        <v>#DIV/0!</v>
      </c>
      <c r="S52" s="1" t="e">
        <f aca="true" t="shared" si="69" ref="S52:S64">(D52/$H52)*100</f>
        <v>#DIV/0!</v>
      </c>
      <c r="T52" s="1" t="e">
        <f aca="true" t="shared" si="70" ref="T52:T64">(E52/$H52)*100</f>
        <v>#DIV/0!</v>
      </c>
      <c r="U52" s="1" t="e">
        <f aca="true" t="shared" si="71" ref="U52:U64">(F52/$H52)*100</f>
        <v>#DIV/0!</v>
      </c>
      <c r="V52" s="1" t="e">
        <f aca="true" t="shared" si="72" ref="V52:V64">(G52/$H52)*100</f>
        <v>#DIV/0!</v>
      </c>
      <c r="W52" s="2" t="e">
        <f aca="true" t="shared" si="73" ref="W52:W64">(H52/$H52)*100</f>
        <v>#DIV/0!</v>
      </c>
      <c r="Z52" s="9">
        <v>1988</v>
      </c>
      <c r="AA52" s="2">
        <f t="shared" si="55"/>
        <v>1459734</v>
      </c>
      <c r="AB52" s="2">
        <f t="shared" si="55"/>
        <v>54601</v>
      </c>
      <c r="AC52" s="1">
        <f t="shared" si="55"/>
        <v>10894</v>
      </c>
      <c r="AD52" s="1">
        <f t="shared" si="55"/>
        <v>11210</v>
      </c>
      <c r="AE52" s="1">
        <f t="shared" si="55"/>
        <v>35025</v>
      </c>
      <c r="AF52" s="1"/>
      <c r="AG52" s="2">
        <f t="shared" si="55"/>
        <v>1571464</v>
      </c>
      <c r="AJ52" s="9">
        <v>1988</v>
      </c>
      <c r="AK52" s="1">
        <f t="shared" si="59"/>
        <v>0</v>
      </c>
      <c r="AL52" s="1">
        <f t="shared" si="60"/>
        <v>0</v>
      </c>
      <c r="AM52" s="1">
        <f t="shared" si="61"/>
        <v>0</v>
      </c>
      <c r="AN52" s="1">
        <f t="shared" si="62"/>
        <v>0</v>
      </c>
      <c r="AO52" s="1">
        <f t="shared" si="63"/>
        <v>0</v>
      </c>
      <c r="AP52" s="1"/>
      <c r="AQ52" s="1">
        <f t="shared" si="64"/>
        <v>0</v>
      </c>
      <c r="AR52" s="1">
        <f t="shared" si="65"/>
        <v>0</v>
      </c>
    </row>
    <row r="53" spans="1:44" ht="12.75">
      <c r="A53" s="9">
        <v>1989</v>
      </c>
      <c r="B53" s="2">
        <f aca="true" t="shared" si="74" ref="B53:H53">B10-B31</f>
        <v>0</v>
      </c>
      <c r="C53" s="2">
        <f t="shared" si="74"/>
        <v>0</v>
      </c>
      <c r="D53">
        <f t="shared" si="74"/>
        <v>0</v>
      </c>
      <c r="E53">
        <f t="shared" si="74"/>
        <v>0</v>
      </c>
      <c r="F53">
        <f t="shared" si="74"/>
        <v>0</v>
      </c>
      <c r="G53">
        <f t="shared" si="74"/>
        <v>0</v>
      </c>
      <c r="H53" s="2">
        <f t="shared" si="74"/>
        <v>0</v>
      </c>
      <c r="J53" s="9">
        <v>1989</v>
      </c>
      <c r="K53" s="2">
        <f t="shared" si="53"/>
        <v>0</v>
      </c>
      <c r="L53" s="2">
        <f t="shared" si="53"/>
        <v>0</v>
      </c>
      <c r="M53" s="2">
        <f t="shared" si="53"/>
        <v>0</v>
      </c>
      <c r="N53" s="2">
        <f t="shared" si="53"/>
        <v>0</v>
      </c>
      <c r="O53" s="2"/>
      <c r="P53" s="9">
        <f t="shared" si="54"/>
        <v>1989</v>
      </c>
      <c r="Q53" s="2"/>
      <c r="R53" s="2"/>
      <c r="S53" s="1"/>
      <c r="T53" s="1"/>
      <c r="U53" s="1"/>
      <c r="V53" s="1"/>
      <c r="W53" s="2"/>
      <c r="Z53" s="9">
        <v>1989</v>
      </c>
      <c r="AA53" s="2">
        <f t="shared" si="55"/>
        <v>1459874</v>
      </c>
      <c r="AB53" s="2">
        <f t="shared" si="55"/>
        <v>55800</v>
      </c>
      <c r="AC53" s="1">
        <f t="shared" si="55"/>
        <v>11393</v>
      </c>
      <c r="AD53" s="1">
        <f t="shared" si="55"/>
        <v>11711</v>
      </c>
      <c r="AE53" s="1">
        <f t="shared" si="55"/>
        <v>36102</v>
      </c>
      <c r="AF53" s="1"/>
      <c r="AG53" s="2">
        <f t="shared" si="55"/>
        <v>1574880</v>
      </c>
      <c r="AJ53" s="9">
        <v>1989</v>
      </c>
      <c r="AK53" s="1">
        <f t="shared" si="59"/>
        <v>0</v>
      </c>
      <c r="AL53" s="1">
        <f t="shared" si="60"/>
        <v>0</v>
      </c>
      <c r="AM53" s="1">
        <f t="shared" si="61"/>
        <v>0</v>
      </c>
      <c r="AN53" s="1">
        <f t="shared" si="62"/>
        <v>0</v>
      </c>
      <c r="AO53" s="1">
        <f t="shared" si="63"/>
        <v>0</v>
      </c>
      <c r="AP53" s="1"/>
      <c r="AQ53" s="1">
        <f t="shared" si="64"/>
        <v>0</v>
      </c>
      <c r="AR53" s="1">
        <f t="shared" si="65"/>
        <v>0</v>
      </c>
    </row>
    <row r="54" spans="1:44" ht="12.75">
      <c r="A54" s="9">
        <v>1990</v>
      </c>
      <c r="B54" s="2">
        <f aca="true" t="shared" si="75" ref="B54:H54">B11-B32</f>
        <v>105</v>
      </c>
      <c r="C54" s="2">
        <f t="shared" si="75"/>
        <v>95</v>
      </c>
      <c r="D54">
        <f t="shared" si="75"/>
        <v>9</v>
      </c>
      <c r="E54">
        <f t="shared" si="75"/>
        <v>0</v>
      </c>
      <c r="F54">
        <f t="shared" si="75"/>
        <v>5</v>
      </c>
      <c r="G54">
        <f t="shared" si="75"/>
        <v>0</v>
      </c>
      <c r="H54" s="2">
        <f t="shared" si="75"/>
        <v>214</v>
      </c>
      <c r="J54" s="9">
        <v>1990</v>
      </c>
      <c r="K54" s="2">
        <f t="shared" si="53"/>
        <v>105</v>
      </c>
      <c r="L54" s="2">
        <f t="shared" si="53"/>
        <v>95</v>
      </c>
      <c r="M54" s="2">
        <f t="shared" si="53"/>
        <v>14</v>
      </c>
      <c r="N54" s="2">
        <f t="shared" si="53"/>
        <v>214</v>
      </c>
      <c r="O54" s="2"/>
      <c r="P54" s="9">
        <f t="shared" si="54"/>
        <v>1990</v>
      </c>
      <c r="Q54" s="2">
        <f t="shared" si="67"/>
        <v>49.06542056074766</v>
      </c>
      <c r="R54" s="2">
        <f t="shared" si="68"/>
        <v>44.39252336448598</v>
      </c>
      <c r="S54" s="1">
        <f t="shared" si="69"/>
        <v>4.205607476635514</v>
      </c>
      <c r="T54" s="1">
        <f t="shared" si="70"/>
        <v>0</v>
      </c>
      <c r="U54" s="1">
        <f t="shared" si="71"/>
        <v>2.336448598130841</v>
      </c>
      <c r="V54" s="1">
        <f t="shared" si="72"/>
        <v>0</v>
      </c>
      <c r="W54" s="2">
        <f t="shared" si="73"/>
        <v>100</v>
      </c>
      <c r="Z54" s="9">
        <v>1990</v>
      </c>
      <c r="AA54" s="2">
        <f t="shared" si="55"/>
        <v>1462502</v>
      </c>
      <c r="AB54" s="2">
        <f t="shared" si="55"/>
        <v>57027</v>
      </c>
      <c r="AC54" s="1">
        <f t="shared" si="55"/>
        <v>11746</v>
      </c>
      <c r="AD54" s="1">
        <f t="shared" si="55"/>
        <v>12189</v>
      </c>
      <c r="AE54" s="1">
        <f t="shared" si="55"/>
        <v>37200</v>
      </c>
      <c r="AF54" s="1"/>
      <c r="AG54" s="2">
        <f t="shared" si="55"/>
        <v>1580664</v>
      </c>
      <c r="AJ54" s="9">
        <v>1990</v>
      </c>
      <c r="AK54" s="1">
        <f t="shared" si="59"/>
        <v>7.17947736139848</v>
      </c>
      <c r="AL54" s="1">
        <f t="shared" si="60"/>
        <v>166.58775667666194</v>
      </c>
      <c r="AM54" s="1">
        <f t="shared" si="61"/>
        <v>76.62182870764515</v>
      </c>
      <c r="AN54" s="1">
        <f t="shared" si="62"/>
        <v>0</v>
      </c>
      <c r="AO54" s="1">
        <f t="shared" si="63"/>
        <v>13.440860215053764</v>
      </c>
      <c r="AP54" s="1"/>
      <c r="AQ54" s="1">
        <f t="shared" si="64"/>
        <v>13.53861415202725</v>
      </c>
      <c r="AR54" s="1">
        <f t="shared" si="65"/>
        <v>22.900139036558436</v>
      </c>
    </row>
    <row r="55" spans="1:44" ht="12.75">
      <c r="A55" s="9">
        <v>1991</v>
      </c>
      <c r="B55" s="2">
        <f aca="true" t="shared" si="76" ref="B55:H55">B12-B33</f>
        <v>150</v>
      </c>
      <c r="C55" s="2">
        <f t="shared" si="76"/>
        <v>143</v>
      </c>
      <c r="D55">
        <f t="shared" si="76"/>
        <v>12</v>
      </c>
      <c r="E55">
        <f t="shared" si="76"/>
        <v>0</v>
      </c>
      <c r="F55">
        <f t="shared" si="76"/>
        <v>14</v>
      </c>
      <c r="G55">
        <f t="shared" si="76"/>
        <v>0</v>
      </c>
      <c r="H55" s="2">
        <f t="shared" si="76"/>
        <v>319</v>
      </c>
      <c r="J55" s="9">
        <v>1991</v>
      </c>
      <c r="K55" s="2">
        <f t="shared" si="48"/>
        <v>150</v>
      </c>
      <c r="L55" s="2">
        <f t="shared" si="48"/>
        <v>143</v>
      </c>
      <c r="M55" s="2">
        <f t="shared" si="48"/>
        <v>26</v>
      </c>
      <c r="N55" s="2">
        <f t="shared" si="48"/>
        <v>319</v>
      </c>
      <c r="O55" s="2"/>
      <c r="P55" s="9">
        <f t="shared" si="54"/>
        <v>1991</v>
      </c>
      <c r="Q55" s="2">
        <f t="shared" si="67"/>
        <v>47.02194357366771</v>
      </c>
      <c r="R55" s="2">
        <f t="shared" si="68"/>
        <v>44.827586206896555</v>
      </c>
      <c r="S55" s="1">
        <f t="shared" si="69"/>
        <v>3.761755485893417</v>
      </c>
      <c r="T55" s="1">
        <f t="shared" si="70"/>
        <v>0</v>
      </c>
      <c r="U55" s="1">
        <f t="shared" si="71"/>
        <v>4.38871473354232</v>
      </c>
      <c r="V55" s="1">
        <f t="shared" si="72"/>
        <v>0</v>
      </c>
      <c r="W55" s="2">
        <f t="shared" si="73"/>
        <v>100</v>
      </c>
      <c r="Z55" s="9">
        <v>1991</v>
      </c>
      <c r="AA55" s="2">
        <f t="shared" si="55"/>
        <v>1468361</v>
      </c>
      <c r="AB55" s="2">
        <f t="shared" si="55"/>
        <v>57559</v>
      </c>
      <c r="AC55" s="1">
        <f t="shared" si="55"/>
        <v>11730</v>
      </c>
      <c r="AD55" s="1">
        <f t="shared" si="55"/>
        <v>12775</v>
      </c>
      <c r="AE55" s="1">
        <f t="shared" si="55"/>
        <v>40380</v>
      </c>
      <c r="AF55" s="1"/>
      <c r="AG55" s="2">
        <f t="shared" si="55"/>
        <v>1590805</v>
      </c>
      <c r="AJ55" s="9">
        <v>1991</v>
      </c>
      <c r="AK55" s="1">
        <f t="shared" si="59"/>
        <v>10.215471535950627</v>
      </c>
      <c r="AL55" s="1">
        <f t="shared" si="60"/>
        <v>248.44073038100038</v>
      </c>
      <c r="AM55" s="1">
        <f t="shared" si="61"/>
        <v>102.30179028132991</v>
      </c>
      <c r="AN55" s="1">
        <f t="shared" si="62"/>
        <v>0</v>
      </c>
      <c r="AO55" s="1">
        <f t="shared" si="63"/>
        <v>34.670629024269445</v>
      </c>
      <c r="AP55" s="1"/>
      <c r="AQ55" s="1">
        <f t="shared" si="64"/>
        <v>20.05274059359884</v>
      </c>
      <c r="AR55" s="1">
        <f t="shared" si="65"/>
        <v>40.070894659782695</v>
      </c>
    </row>
    <row r="56" spans="1:44" ht="12.75">
      <c r="A56" s="9">
        <v>1992</v>
      </c>
      <c r="B56" s="2">
        <f aca="true" t="shared" si="77" ref="B56:H56">B13-B34</f>
        <v>132</v>
      </c>
      <c r="C56" s="2">
        <f t="shared" si="77"/>
        <v>140</v>
      </c>
      <c r="D56">
        <f t="shared" si="77"/>
        <v>15</v>
      </c>
      <c r="E56">
        <f t="shared" si="77"/>
        <v>0</v>
      </c>
      <c r="F56">
        <f t="shared" si="77"/>
        <v>9</v>
      </c>
      <c r="G56">
        <f t="shared" si="77"/>
        <v>0</v>
      </c>
      <c r="H56" s="2">
        <f t="shared" si="77"/>
        <v>296</v>
      </c>
      <c r="J56" s="9">
        <v>1992</v>
      </c>
      <c r="K56" s="2">
        <f t="shared" si="48"/>
        <v>132</v>
      </c>
      <c r="L56" s="2">
        <f t="shared" si="48"/>
        <v>140</v>
      </c>
      <c r="M56" s="2">
        <f t="shared" si="48"/>
        <v>24</v>
      </c>
      <c r="N56" s="2">
        <f t="shared" si="48"/>
        <v>296</v>
      </c>
      <c r="O56" s="2"/>
      <c r="P56" s="9">
        <f t="shared" si="54"/>
        <v>1992</v>
      </c>
      <c r="Q56" s="2">
        <f t="shared" si="67"/>
        <v>44.5945945945946</v>
      </c>
      <c r="R56" s="2">
        <f t="shared" si="68"/>
        <v>47.2972972972973</v>
      </c>
      <c r="S56" s="1">
        <f t="shared" si="69"/>
        <v>5.0675675675675675</v>
      </c>
      <c r="T56" s="1">
        <f t="shared" si="70"/>
        <v>0</v>
      </c>
      <c r="U56" s="1">
        <f t="shared" si="71"/>
        <v>3.040540540540541</v>
      </c>
      <c r="V56" s="1">
        <f t="shared" si="72"/>
        <v>0</v>
      </c>
      <c r="W56" s="2">
        <f t="shared" si="73"/>
        <v>100</v>
      </c>
      <c r="Z56" s="9">
        <v>1992</v>
      </c>
      <c r="AA56" s="2">
        <f t="shared" si="55"/>
        <v>1473950</v>
      </c>
      <c r="AB56" s="2">
        <f t="shared" si="55"/>
        <v>58226</v>
      </c>
      <c r="AC56" s="1">
        <f t="shared" si="55"/>
        <v>12056</v>
      </c>
      <c r="AD56" s="1">
        <f t="shared" si="55"/>
        <v>13930</v>
      </c>
      <c r="AE56" s="1">
        <f t="shared" si="55"/>
        <v>44244</v>
      </c>
      <c r="AF56" s="1"/>
      <c r="AG56" s="2">
        <f t="shared" si="55"/>
        <v>1602406</v>
      </c>
      <c r="AJ56" s="9">
        <v>1992</v>
      </c>
      <c r="AK56" s="1">
        <f t="shared" si="59"/>
        <v>8.955527663760643</v>
      </c>
      <c r="AL56" s="1">
        <f t="shared" si="60"/>
        <v>240.44241404183697</v>
      </c>
      <c r="AM56" s="1">
        <f t="shared" si="61"/>
        <v>124.41937624419377</v>
      </c>
      <c r="AN56" s="1">
        <f t="shared" si="62"/>
        <v>0</v>
      </c>
      <c r="AO56" s="1">
        <f t="shared" si="63"/>
        <v>20.34174125305126</v>
      </c>
      <c r="AP56" s="1"/>
      <c r="AQ56" s="1">
        <f t="shared" si="64"/>
        <v>18.472222395572658</v>
      </c>
      <c r="AR56" s="1">
        <f t="shared" si="65"/>
        <v>34.17343015805211</v>
      </c>
    </row>
    <row r="57" spans="1:44" ht="12.75">
      <c r="A57" s="9">
        <v>1993</v>
      </c>
      <c r="B57" s="2">
        <f aca="true" t="shared" si="78" ref="B57:H64">B14-B35</f>
        <v>136</v>
      </c>
      <c r="C57" s="2">
        <f t="shared" si="78"/>
        <v>150</v>
      </c>
      <c r="D57">
        <f t="shared" si="78"/>
        <v>14</v>
      </c>
      <c r="E57">
        <f t="shared" si="78"/>
        <v>0</v>
      </c>
      <c r="F57">
        <f t="shared" si="78"/>
        <v>10</v>
      </c>
      <c r="G57">
        <f t="shared" si="78"/>
        <v>0</v>
      </c>
      <c r="H57" s="2">
        <f t="shared" si="78"/>
        <v>310</v>
      </c>
      <c r="J57" s="9">
        <v>1993</v>
      </c>
      <c r="K57" s="2">
        <f t="shared" si="48"/>
        <v>136</v>
      </c>
      <c r="L57" s="2">
        <f t="shared" si="48"/>
        <v>150</v>
      </c>
      <c r="M57" s="2">
        <f t="shared" si="48"/>
        <v>24</v>
      </c>
      <c r="N57" s="2">
        <f t="shared" si="48"/>
        <v>310</v>
      </c>
      <c r="O57" s="2"/>
      <c r="P57" s="9">
        <f t="shared" si="54"/>
        <v>1993</v>
      </c>
      <c r="Q57" s="2">
        <f t="shared" si="67"/>
        <v>43.87096774193549</v>
      </c>
      <c r="R57" s="2">
        <f t="shared" si="68"/>
        <v>48.38709677419355</v>
      </c>
      <c r="S57" s="1">
        <f t="shared" si="69"/>
        <v>4.516129032258064</v>
      </c>
      <c r="T57" s="1">
        <f t="shared" si="70"/>
        <v>0</v>
      </c>
      <c r="U57" s="1">
        <f t="shared" si="71"/>
        <v>3.225806451612903</v>
      </c>
      <c r="V57" s="1">
        <f t="shared" si="72"/>
        <v>0</v>
      </c>
      <c r="W57" s="2">
        <f t="shared" si="73"/>
        <v>100</v>
      </c>
      <c r="Z57" s="9">
        <v>1993</v>
      </c>
      <c r="AA57" s="2">
        <f t="shared" si="55"/>
        <v>1477241</v>
      </c>
      <c r="AB57" s="2">
        <f t="shared" si="55"/>
        <v>58512</v>
      </c>
      <c r="AC57" s="1">
        <f t="shared" si="55"/>
        <v>12404</v>
      </c>
      <c r="AD57" s="1">
        <f t="shared" si="55"/>
        <v>15267</v>
      </c>
      <c r="AE57" s="1">
        <f t="shared" si="55"/>
        <v>48725</v>
      </c>
      <c r="AF57" s="1"/>
      <c r="AG57" s="2">
        <f t="shared" si="55"/>
        <v>1612149</v>
      </c>
      <c r="AJ57" s="9">
        <v>1993</v>
      </c>
      <c r="AK57" s="1">
        <f t="shared" si="59"/>
        <v>9.20635157025834</v>
      </c>
      <c r="AL57" s="1">
        <f t="shared" si="60"/>
        <v>256.35767022149304</v>
      </c>
      <c r="AM57" s="1">
        <f t="shared" si="61"/>
        <v>112.8668171557562</v>
      </c>
      <c r="AN57" s="1">
        <f t="shared" si="62"/>
        <v>0</v>
      </c>
      <c r="AO57" s="1">
        <f t="shared" si="63"/>
        <v>20.52334530528476</v>
      </c>
      <c r="AP57" s="1"/>
      <c r="AQ57" s="1">
        <f t="shared" si="64"/>
        <v>19.228991861174123</v>
      </c>
      <c r="AR57" s="1">
        <f t="shared" si="65"/>
        <v>31.4152573433164</v>
      </c>
    </row>
    <row r="58" spans="1:44" ht="12.75">
      <c r="A58" s="9">
        <v>1994</v>
      </c>
      <c r="B58" s="2">
        <f t="shared" si="78"/>
        <v>143</v>
      </c>
      <c r="C58" s="2">
        <f t="shared" si="78"/>
        <v>176</v>
      </c>
      <c r="D58">
        <f t="shared" si="78"/>
        <v>11</v>
      </c>
      <c r="E58">
        <f t="shared" si="78"/>
        <v>0</v>
      </c>
      <c r="F58">
        <f t="shared" si="78"/>
        <v>12</v>
      </c>
      <c r="G58">
        <f t="shared" si="78"/>
        <v>0</v>
      </c>
      <c r="H58" s="2">
        <f t="shared" si="78"/>
        <v>342</v>
      </c>
      <c r="J58" s="9">
        <v>1994</v>
      </c>
      <c r="K58" s="2">
        <f t="shared" si="48"/>
        <v>143</v>
      </c>
      <c r="L58" s="2">
        <f t="shared" si="48"/>
        <v>176</v>
      </c>
      <c r="M58" s="2">
        <f t="shared" si="48"/>
        <v>23</v>
      </c>
      <c r="N58" s="2">
        <f t="shared" si="48"/>
        <v>342</v>
      </c>
      <c r="O58" s="2"/>
      <c r="P58" s="9">
        <f t="shared" si="54"/>
        <v>1994</v>
      </c>
      <c r="Q58" s="2">
        <f t="shared" si="67"/>
        <v>41.812865497076025</v>
      </c>
      <c r="R58" s="2">
        <f t="shared" si="68"/>
        <v>51.461988304093566</v>
      </c>
      <c r="S58" s="1">
        <f t="shared" si="69"/>
        <v>3.216374269005848</v>
      </c>
      <c r="T58" s="1">
        <f t="shared" si="70"/>
        <v>0</v>
      </c>
      <c r="U58" s="1">
        <f t="shared" si="71"/>
        <v>3.508771929824561</v>
      </c>
      <c r="V58" s="1">
        <f t="shared" si="72"/>
        <v>0</v>
      </c>
      <c r="W58" s="2">
        <f t="shared" si="73"/>
        <v>100</v>
      </c>
      <c r="Z58" s="9">
        <v>1994</v>
      </c>
      <c r="AA58" s="2">
        <f t="shared" si="55"/>
        <v>1480322</v>
      </c>
      <c r="AB58" s="2">
        <f t="shared" si="55"/>
        <v>59648</v>
      </c>
      <c r="AC58" s="1">
        <f t="shared" si="55"/>
        <v>12597</v>
      </c>
      <c r="AD58" s="1">
        <f t="shared" si="55"/>
        <v>16013</v>
      </c>
      <c r="AE58" s="1">
        <f t="shared" si="55"/>
        <v>52971</v>
      </c>
      <c r="AF58" s="1"/>
      <c r="AG58" s="2">
        <f t="shared" si="55"/>
        <v>1621551</v>
      </c>
      <c r="AJ58" s="9">
        <v>1994</v>
      </c>
      <c r="AK58" s="1">
        <f t="shared" si="59"/>
        <v>9.660060446308304</v>
      </c>
      <c r="AL58" s="1">
        <f t="shared" si="60"/>
        <v>295.06437768240346</v>
      </c>
      <c r="AM58" s="1">
        <f t="shared" si="61"/>
        <v>87.32237834405018</v>
      </c>
      <c r="AN58" s="1">
        <f t="shared" si="62"/>
        <v>0</v>
      </c>
      <c r="AO58" s="1">
        <f t="shared" si="63"/>
        <v>22.653904966868662</v>
      </c>
      <c r="AP58" s="1"/>
      <c r="AQ58" s="1">
        <f t="shared" si="64"/>
        <v>21.09091850950109</v>
      </c>
      <c r="AR58" s="1">
        <f t="shared" si="65"/>
        <v>28.192839018889202</v>
      </c>
    </row>
    <row r="59" spans="1:44" ht="12.75">
      <c r="A59" s="9">
        <v>1995</v>
      </c>
      <c r="B59" s="2">
        <f t="shared" si="78"/>
        <v>134</v>
      </c>
      <c r="C59" s="2">
        <f t="shared" si="78"/>
        <v>167</v>
      </c>
      <c r="D59">
        <f t="shared" si="78"/>
        <v>13</v>
      </c>
      <c r="E59">
        <f t="shared" si="78"/>
        <v>1</v>
      </c>
      <c r="F59">
        <f t="shared" si="78"/>
        <v>17</v>
      </c>
      <c r="G59">
        <f t="shared" si="78"/>
        <v>0</v>
      </c>
      <c r="H59" s="2">
        <f t="shared" si="78"/>
        <v>332</v>
      </c>
      <c r="J59" s="9">
        <v>1995</v>
      </c>
      <c r="K59" s="2">
        <f t="shared" si="48"/>
        <v>134</v>
      </c>
      <c r="L59" s="2">
        <f t="shared" si="48"/>
        <v>167</v>
      </c>
      <c r="M59" s="2">
        <f t="shared" si="48"/>
        <v>31</v>
      </c>
      <c r="N59" s="2">
        <f t="shared" si="48"/>
        <v>332</v>
      </c>
      <c r="O59" s="2"/>
      <c r="P59" s="9">
        <f t="shared" si="54"/>
        <v>1995</v>
      </c>
      <c r="Q59" s="2">
        <f t="shared" si="67"/>
        <v>40.36144578313253</v>
      </c>
      <c r="R59" s="2">
        <f t="shared" si="68"/>
        <v>50.30120481927711</v>
      </c>
      <c r="S59" s="1">
        <f t="shared" si="69"/>
        <v>3.91566265060241</v>
      </c>
      <c r="T59" s="1">
        <f t="shared" si="70"/>
        <v>0.30120481927710846</v>
      </c>
      <c r="U59" s="1">
        <f t="shared" si="71"/>
        <v>5.120481927710843</v>
      </c>
      <c r="V59" s="1">
        <f t="shared" si="72"/>
        <v>0</v>
      </c>
      <c r="W59" s="2">
        <f t="shared" si="73"/>
        <v>100</v>
      </c>
      <c r="Z59" s="9">
        <v>1995</v>
      </c>
      <c r="AA59" s="2">
        <f t="shared" si="55"/>
        <v>1485973</v>
      </c>
      <c r="AB59" s="2">
        <f t="shared" si="55"/>
        <v>60493</v>
      </c>
      <c r="AC59" s="1">
        <f t="shared" si="55"/>
        <v>12956</v>
      </c>
      <c r="AD59" s="1">
        <f t="shared" si="55"/>
        <v>17608</v>
      </c>
      <c r="AE59" s="1">
        <f t="shared" si="55"/>
        <v>58112</v>
      </c>
      <c r="AF59" s="1"/>
      <c r="AG59" s="2">
        <f t="shared" si="55"/>
        <v>1635142</v>
      </c>
      <c r="AJ59" s="9">
        <v>1995</v>
      </c>
      <c r="AK59" s="1">
        <f t="shared" si="59"/>
        <v>9.017660482391</v>
      </c>
      <c r="AL59" s="1">
        <f t="shared" si="60"/>
        <v>276.0649992561123</v>
      </c>
      <c r="AM59" s="1">
        <f t="shared" si="61"/>
        <v>100.33961099104663</v>
      </c>
      <c r="AN59" s="1">
        <f t="shared" si="62"/>
        <v>5.679236710586097</v>
      </c>
      <c r="AO59" s="1">
        <f t="shared" si="63"/>
        <v>29.25385462555066</v>
      </c>
      <c r="AP59" s="1"/>
      <c r="AQ59" s="1">
        <f t="shared" si="64"/>
        <v>20.304046987968018</v>
      </c>
      <c r="AR59" s="1">
        <f t="shared" si="65"/>
        <v>34.95872614912716</v>
      </c>
    </row>
    <row r="60" spans="1:44" ht="12.75">
      <c r="A60" s="9">
        <v>1996</v>
      </c>
      <c r="B60" s="2">
        <f t="shared" si="78"/>
        <v>171</v>
      </c>
      <c r="C60" s="2">
        <f t="shared" si="78"/>
        <v>134</v>
      </c>
      <c r="D60">
        <f t="shared" si="78"/>
        <v>14</v>
      </c>
      <c r="E60">
        <f t="shared" si="78"/>
        <v>2</v>
      </c>
      <c r="F60">
        <f t="shared" si="78"/>
        <v>17</v>
      </c>
      <c r="G60">
        <f t="shared" si="78"/>
        <v>0</v>
      </c>
      <c r="H60" s="2">
        <f t="shared" si="78"/>
        <v>338</v>
      </c>
      <c r="J60" s="9">
        <v>1996</v>
      </c>
      <c r="K60" s="2">
        <f t="shared" si="48"/>
        <v>171</v>
      </c>
      <c r="L60" s="2">
        <f t="shared" si="48"/>
        <v>134</v>
      </c>
      <c r="M60" s="2">
        <f t="shared" si="48"/>
        <v>33</v>
      </c>
      <c r="N60" s="2">
        <f t="shared" si="48"/>
        <v>338</v>
      </c>
      <c r="O60" s="2"/>
      <c r="P60" s="9">
        <f t="shared" si="54"/>
        <v>1996</v>
      </c>
      <c r="Q60" s="2">
        <f t="shared" si="67"/>
        <v>50.591715976331365</v>
      </c>
      <c r="R60" s="2">
        <f t="shared" si="68"/>
        <v>39.64497041420118</v>
      </c>
      <c r="S60" s="1">
        <f t="shared" si="69"/>
        <v>4.142011834319527</v>
      </c>
      <c r="T60" s="1">
        <f t="shared" si="70"/>
        <v>0.591715976331361</v>
      </c>
      <c r="U60" s="1">
        <f t="shared" si="71"/>
        <v>5.029585798816568</v>
      </c>
      <c r="V60" s="1">
        <f t="shared" si="72"/>
        <v>0</v>
      </c>
      <c r="W60" s="2">
        <f t="shared" si="73"/>
        <v>100</v>
      </c>
      <c r="Z60" s="9">
        <v>1996</v>
      </c>
      <c r="AA60" s="2">
        <f t="shared" si="55"/>
        <v>1490916</v>
      </c>
      <c r="AB60" s="2">
        <f t="shared" si="55"/>
        <v>61514</v>
      </c>
      <c r="AC60" s="1">
        <f t="shared" si="55"/>
        <v>13042</v>
      </c>
      <c r="AD60" s="1">
        <f t="shared" si="55"/>
        <v>18883</v>
      </c>
      <c r="AE60" s="1">
        <f t="shared" si="55"/>
        <v>63302</v>
      </c>
      <c r="AF60" s="1"/>
      <c r="AG60" s="2">
        <f t="shared" si="55"/>
        <v>1647657</v>
      </c>
      <c r="AJ60" s="9">
        <v>1996</v>
      </c>
      <c r="AK60" s="1">
        <f t="shared" si="59"/>
        <v>11.469459043970284</v>
      </c>
      <c r="AL60" s="1">
        <f t="shared" si="60"/>
        <v>217.83659004454273</v>
      </c>
      <c r="AM60" s="1">
        <f t="shared" si="61"/>
        <v>107.34549915657108</v>
      </c>
      <c r="AN60" s="1">
        <f t="shared" si="62"/>
        <v>10.591537361648044</v>
      </c>
      <c r="AO60" s="1">
        <f t="shared" si="63"/>
        <v>26.8553916147989</v>
      </c>
      <c r="AP60" s="1"/>
      <c r="AQ60" s="1">
        <f t="shared" si="64"/>
        <v>20.513978334082882</v>
      </c>
      <c r="AR60" s="1">
        <f t="shared" si="65"/>
        <v>34.65403719533325</v>
      </c>
    </row>
    <row r="61" spans="1:44" ht="12.75">
      <c r="A61" s="9">
        <v>1997</v>
      </c>
      <c r="B61" s="2">
        <f t="shared" si="78"/>
        <v>160</v>
      </c>
      <c r="C61" s="2">
        <f t="shared" si="78"/>
        <v>121</v>
      </c>
      <c r="D61">
        <f t="shared" si="78"/>
        <v>22</v>
      </c>
      <c r="E61">
        <f t="shared" si="78"/>
        <v>0</v>
      </c>
      <c r="F61">
        <f t="shared" si="78"/>
        <v>10</v>
      </c>
      <c r="G61">
        <f t="shared" si="78"/>
        <v>0</v>
      </c>
      <c r="H61" s="2">
        <f t="shared" si="78"/>
        <v>313</v>
      </c>
      <c r="J61" s="9">
        <v>1997</v>
      </c>
      <c r="K61" s="2">
        <f t="shared" si="48"/>
        <v>160</v>
      </c>
      <c r="L61" s="2">
        <f t="shared" si="48"/>
        <v>121</v>
      </c>
      <c r="M61" s="2">
        <f t="shared" si="48"/>
        <v>32</v>
      </c>
      <c r="N61" s="2">
        <f t="shared" si="48"/>
        <v>313</v>
      </c>
      <c r="O61" s="2"/>
      <c r="P61" s="9">
        <f t="shared" si="54"/>
        <v>1997</v>
      </c>
      <c r="Q61" s="2">
        <f t="shared" si="67"/>
        <v>51.118210862619804</v>
      </c>
      <c r="R61" s="2">
        <f t="shared" si="68"/>
        <v>38.65814696485623</v>
      </c>
      <c r="S61" s="1">
        <f t="shared" si="69"/>
        <v>7.0287539936102235</v>
      </c>
      <c r="T61" s="1">
        <f t="shared" si="70"/>
        <v>0</v>
      </c>
      <c r="U61" s="1">
        <f t="shared" si="71"/>
        <v>3.1948881789137378</v>
      </c>
      <c r="V61" s="1">
        <f t="shared" si="72"/>
        <v>0</v>
      </c>
      <c r="W61" s="2">
        <f t="shared" si="73"/>
        <v>100</v>
      </c>
      <c r="Z61" s="9">
        <v>1997</v>
      </c>
      <c r="AA61" s="2">
        <f t="shared" si="55"/>
        <v>1492719</v>
      </c>
      <c r="AB61" s="2">
        <f t="shared" si="55"/>
        <v>62798</v>
      </c>
      <c r="AC61" s="1">
        <f t="shared" si="55"/>
        <v>13193</v>
      </c>
      <c r="AD61" s="1">
        <f t="shared" si="55"/>
        <v>19591</v>
      </c>
      <c r="AE61" s="1">
        <f t="shared" si="55"/>
        <v>67741</v>
      </c>
      <c r="AF61" s="1"/>
      <c r="AG61" s="2">
        <f t="shared" si="55"/>
        <v>1656042</v>
      </c>
      <c r="AJ61" s="9">
        <v>1997</v>
      </c>
      <c r="AK61" s="1">
        <f t="shared" si="59"/>
        <v>10.718695213231694</v>
      </c>
      <c r="AL61" s="1">
        <f t="shared" si="60"/>
        <v>192.68129558266187</v>
      </c>
      <c r="AM61" s="1">
        <f t="shared" si="61"/>
        <v>166.75509740013644</v>
      </c>
      <c r="AN61" s="1">
        <f t="shared" si="62"/>
        <v>0</v>
      </c>
      <c r="AO61" s="1">
        <f t="shared" si="63"/>
        <v>14.762108619595223</v>
      </c>
      <c r="AP61" s="1"/>
      <c r="AQ61" s="1">
        <f t="shared" si="64"/>
        <v>18.900486823401824</v>
      </c>
      <c r="AR61" s="1">
        <f t="shared" si="65"/>
        <v>31.832877393683166</v>
      </c>
    </row>
    <row r="62" spans="1:44" ht="12.75">
      <c r="A62" s="9">
        <v>1998</v>
      </c>
      <c r="B62" s="2">
        <f t="shared" si="78"/>
        <v>161</v>
      </c>
      <c r="C62" s="2">
        <f t="shared" si="78"/>
        <v>124</v>
      </c>
      <c r="D62">
        <f t="shared" si="78"/>
        <v>13</v>
      </c>
      <c r="E62">
        <f t="shared" si="78"/>
        <v>2</v>
      </c>
      <c r="F62">
        <f t="shared" si="78"/>
        <v>14</v>
      </c>
      <c r="G62">
        <f t="shared" si="78"/>
        <v>0</v>
      </c>
      <c r="H62" s="2">
        <f t="shared" si="78"/>
        <v>314</v>
      </c>
      <c r="J62" s="9">
        <v>1998</v>
      </c>
      <c r="K62" s="2">
        <f t="shared" si="48"/>
        <v>161</v>
      </c>
      <c r="L62" s="2">
        <f t="shared" si="48"/>
        <v>124</v>
      </c>
      <c r="M62" s="2">
        <f t="shared" si="48"/>
        <v>29</v>
      </c>
      <c r="N62" s="2">
        <f t="shared" si="48"/>
        <v>314</v>
      </c>
      <c r="O62" s="2"/>
      <c r="P62" s="9">
        <f t="shared" si="54"/>
        <v>1998</v>
      </c>
      <c r="Q62" s="2">
        <f t="shared" si="67"/>
        <v>51.27388535031847</v>
      </c>
      <c r="R62" s="2">
        <f t="shared" si="68"/>
        <v>39.490445859872615</v>
      </c>
      <c r="S62" s="1">
        <f t="shared" si="69"/>
        <v>4.140127388535031</v>
      </c>
      <c r="T62" s="1">
        <f t="shared" si="70"/>
        <v>0.6369426751592357</v>
      </c>
      <c r="U62" s="1">
        <f t="shared" si="71"/>
        <v>4.45859872611465</v>
      </c>
      <c r="V62" s="1">
        <f t="shared" si="72"/>
        <v>0</v>
      </c>
      <c r="W62" s="2">
        <f t="shared" si="73"/>
        <v>100</v>
      </c>
      <c r="Z62" s="9">
        <v>1998</v>
      </c>
      <c r="AA62" s="2">
        <f t="shared" si="55"/>
        <v>1491773</v>
      </c>
      <c r="AB62" s="2">
        <f t="shared" si="55"/>
        <v>63632</v>
      </c>
      <c r="AC62" s="1">
        <f t="shared" si="55"/>
        <v>13239</v>
      </c>
      <c r="AD62" s="1">
        <f t="shared" si="55"/>
        <v>20065</v>
      </c>
      <c r="AE62" s="1">
        <f t="shared" si="55"/>
        <v>72063</v>
      </c>
      <c r="AF62" s="1"/>
      <c r="AG62" s="2">
        <f t="shared" si="55"/>
        <v>1660772</v>
      </c>
      <c r="AJ62" s="9">
        <v>1998</v>
      </c>
      <c r="AK62" s="1">
        <f t="shared" si="59"/>
        <v>10.792526745020858</v>
      </c>
      <c r="AL62" s="1">
        <f t="shared" si="60"/>
        <v>194.870505406085</v>
      </c>
      <c r="AM62" s="1">
        <f t="shared" si="61"/>
        <v>98.19472769846665</v>
      </c>
      <c r="AN62" s="1">
        <f t="shared" si="62"/>
        <v>9.9676052828308</v>
      </c>
      <c r="AO62" s="1">
        <f t="shared" si="63"/>
        <v>19.427445429693464</v>
      </c>
      <c r="AP62" s="1"/>
      <c r="AQ62" s="1">
        <f t="shared" si="64"/>
        <v>18.906869817169362</v>
      </c>
      <c r="AR62" s="1">
        <f t="shared" si="65"/>
        <v>27.522848709747834</v>
      </c>
    </row>
    <row r="63" spans="1:44" ht="12.75">
      <c r="A63" s="9">
        <v>1999</v>
      </c>
      <c r="B63" s="2">
        <f t="shared" si="78"/>
        <v>134</v>
      </c>
      <c r="C63" s="2">
        <f t="shared" si="78"/>
        <v>89</v>
      </c>
      <c r="D63">
        <f t="shared" si="78"/>
        <v>17</v>
      </c>
      <c r="E63">
        <f t="shared" si="78"/>
        <v>1</v>
      </c>
      <c r="F63">
        <f t="shared" si="78"/>
        <v>22</v>
      </c>
      <c r="G63">
        <f t="shared" si="78"/>
        <v>0</v>
      </c>
      <c r="H63" s="2">
        <f t="shared" si="78"/>
        <v>263</v>
      </c>
      <c r="J63" s="9">
        <v>1999</v>
      </c>
      <c r="K63" s="2">
        <f t="shared" si="48"/>
        <v>134</v>
      </c>
      <c r="L63" s="2">
        <f t="shared" si="48"/>
        <v>89</v>
      </c>
      <c r="M63" s="2">
        <f t="shared" si="48"/>
        <v>40</v>
      </c>
      <c r="N63" s="2">
        <f t="shared" si="48"/>
        <v>263</v>
      </c>
      <c r="O63" s="2"/>
      <c r="P63" s="9">
        <f t="shared" si="54"/>
        <v>1999</v>
      </c>
      <c r="Q63" s="2">
        <f t="shared" si="67"/>
        <v>50.950570342205324</v>
      </c>
      <c r="R63" s="2">
        <f t="shared" si="68"/>
        <v>33.840304182509506</v>
      </c>
      <c r="S63" s="1">
        <f t="shared" si="69"/>
        <v>6.4638783269961975</v>
      </c>
      <c r="T63" s="1">
        <f t="shared" si="70"/>
        <v>0.38022813688212925</v>
      </c>
      <c r="U63" s="1">
        <f t="shared" si="71"/>
        <v>8.365019011406844</v>
      </c>
      <c r="V63" s="1">
        <f t="shared" si="72"/>
        <v>0</v>
      </c>
      <c r="W63" s="2">
        <f t="shared" si="73"/>
        <v>100</v>
      </c>
      <c r="Z63" s="9">
        <v>1999</v>
      </c>
      <c r="AA63" s="2">
        <f t="shared" si="55"/>
        <v>1490199</v>
      </c>
      <c r="AB63" s="2">
        <f t="shared" si="55"/>
        <v>64376</v>
      </c>
      <c r="AC63" s="1">
        <f t="shared" si="55"/>
        <v>13548</v>
      </c>
      <c r="AD63" s="1">
        <f t="shared" si="55"/>
        <v>20907</v>
      </c>
      <c r="AE63" s="1">
        <f t="shared" si="55"/>
        <v>76998</v>
      </c>
      <c r="AF63" s="1"/>
      <c r="AG63" s="2">
        <f t="shared" si="55"/>
        <v>1666028</v>
      </c>
      <c r="AJ63" s="9">
        <v>1999</v>
      </c>
      <c r="AK63" s="1">
        <f t="shared" si="59"/>
        <v>8.992087633933455</v>
      </c>
      <c r="AL63" s="1">
        <f>(C63/AB63)*100000</f>
        <v>138.25027960730705</v>
      </c>
      <c r="AM63" s="1">
        <f>(D63/AC63)*100000</f>
        <v>125.47977561263654</v>
      </c>
      <c r="AN63" s="1">
        <f>(E63/AD63)*100000</f>
        <v>4.783087004352609</v>
      </c>
      <c r="AO63" s="1">
        <f>(F63/AE63)*100000</f>
        <v>28.572170705732617</v>
      </c>
      <c r="AP63" s="1"/>
      <c r="AQ63" s="1">
        <f t="shared" si="64"/>
        <v>15.786049214058828</v>
      </c>
      <c r="AR63" s="1">
        <f t="shared" si="65"/>
        <v>35.88956779987977</v>
      </c>
    </row>
    <row r="64" spans="1:23" s="4" customFormat="1" ht="12.75">
      <c r="A64" s="13" t="s">
        <v>14</v>
      </c>
      <c r="B64" s="21">
        <f t="shared" si="78"/>
        <v>1427</v>
      </c>
      <c r="C64" s="21">
        <f t="shared" si="78"/>
        <v>1340</v>
      </c>
      <c r="D64" s="4">
        <f t="shared" si="78"/>
        <v>141</v>
      </c>
      <c r="E64" s="4">
        <f t="shared" si="78"/>
        <v>6</v>
      </c>
      <c r="F64" s="4">
        <f t="shared" si="78"/>
        <v>130</v>
      </c>
      <c r="G64" s="4">
        <f t="shared" si="78"/>
        <v>0</v>
      </c>
      <c r="H64" s="21">
        <f t="shared" si="78"/>
        <v>3044</v>
      </c>
      <c r="J64" s="13" t="s">
        <v>14</v>
      </c>
      <c r="K64" s="21">
        <f t="shared" si="48"/>
        <v>1427</v>
      </c>
      <c r="L64" s="21">
        <f t="shared" si="48"/>
        <v>1340</v>
      </c>
      <c r="M64" s="21">
        <f t="shared" si="48"/>
        <v>277</v>
      </c>
      <c r="N64" s="21">
        <f t="shared" si="48"/>
        <v>3044</v>
      </c>
      <c r="O64" s="21"/>
      <c r="P64" s="13" t="str">
        <f t="shared" si="54"/>
        <v>Total</v>
      </c>
      <c r="Q64" s="21">
        <f t="shared" si="67"/>
        <v>46.87910643889619</v>
      </c>
      <c r="R64" s="21">
        <f t="shared" si="68"/>
        <v>44.021024967148485</v>
      </c>
      <c r="S64" s="23">
        <f t="shared" si="69"/>
        <v>4.6320630749014455</v>
      </c>
      <c r="T64" s="23">
        <f t="shared" si="70"/>
        <v>0.19710906701708278</v>
      </c>
      <c r="U64" s="23">
        <f t="shared" si="71"/>
        <v>4.270696452036794</v>
      </c>
      <c r="V64" s="23">
        <f t="shared" si="72"/>
        <v>0</v>
      </c>
      <c r="W64" s="21">
        <f t="shared" si="73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NEBRASKA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NEBRASKA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NEBRASKA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NEBRASKA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1</v>
      </c>
      <c r="C69">
        <v>0</v>
      </c>
      <c r="D69">
        <v>0</v>
      </c>
      <c r="E69">
        <v>0</v>
      </c>
      <c r="F69">
        <v>0</v>
      </c>
      <c r="H69" s="2">
        <f>SUM(B69:G69)</f>
        <v>1</v>
      </c>
      <c r="J69" s="9">
        <v>1983</v>
      </c>
      <c r="K69" s="2">
        <f>B69</f>
        <v>1</v>
      </c>
      <c r="L69" s="2">
        <f>C69</f>
        <v>0</v>
      </c>
      <c r="M69" s="2">
        <f>N69-K69-L69</f>
        <v>0</v>
      </c>
      <c r="N69" s="2">
        <f>H69</f>
        <v>1</v>
      </c>
      <c r="O69" s="2"/>
      <c r="Z69" s="9">
        <v>1983</v>
      </c>
      <c r="AA69" s="2">
        <f>AA47</f>
        <v>1484368</v>
      </c>
      <c r="AB69" s="2">
        <f aca="true" t="shared" si="79" ref="AB69:AG69">AB47</f>
        <v>50504</v>
      </c>
      <c r="AC69" s="1">
        <f t="shared" si="79"/>
        <v>9280</v>
      </c>
      <c r="AD69" s="1">
        <f t="shared" si="79"/>
        <v>9264</v>
      </c>
      <c r="AE69" s="1">
        <f t="shared" si="79"/>
        <v>30886</v>
      </c>
      <c r="AF69" s="1"/>
      <c r="AG69" s="2">
        <f t="shared" si="79"/>
        <v>1584302</v>
      </c>
      <c r="AJ69" s="9">
        <v>1983</v>
      </c>
      <c r="AK69" s="1">
        <f aca="true" t="shared" si="80" ref="AK69:AO72">(B69/AA69)*100000</f>
        <v>0.06736873874942063</v>
      </c>
      <c r="AL69" s="1">
        <f t="shared" si="80"/>
        <v>0</v>
      </c>
      <c r="AM69" s="1">
        <f t="shared" si="80"/>
        <v>0</v>
      </c>
      <c r="AN69" s="1">
        <f t="shared" si="80"/>
        <v>0</v>
      </c>
      <c r="AO69" s="1">
        <f t="shared" si="80"/>
        <v>0</v>
      </c>
      <c r="AP69" s="1"/>
      <c r="AQ69" s="1">
        <f>(H69/AG69)*100000</f>
        <v>0.06311927902634724</v>
      </c>
      <c r="AR69" s="1">
        <f>(SUM(D69:F69)/SUM(AC69:AE69))*100000</f>
        <v>0</v>
      </c>
    </row>
    <row r="70" spans="1:44" ht="12.75">
      <c r="A70" s="9">
        <v>1984</v>
      </c>
      <c r="B70">
        <v>0</v>
      </c>
      <c r="C70">
        <v>0</v>
      </c>
      <c r="D70">
        <v>0</v>
      </c>
      <c r="E70">
        <v>0</v>
      </c>
      <c r="F70">
        <v>0</v>
      </c>
      <c r="H70" s="2">
        <f aca="true" t="shared" si="81" ref="H70:H85">SUM(B70:G70)</f>
        <v>0</v>
      </c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82" ref="AA70:AG85">AA48</f>
        <v>1486099</v>
      </c>
      <c r="AB70" s="2">
        <f t="shared" si="82"/>
        <v>51444</v>
      </c>
      <c r="AC70" s="1">
        <f t="shared" si="82"/>
        <v>9563</v>
      </c>
      <c r="AD70" s="1">
        <f t="shared" si="82"/>
        <v>9669</v>
      </c>
      <c r="AE70" s="1">
        <f t="shared" si="82"/>
        <v>31854</v>
      </c>
      <c r="AF70" s="1"/>
      <c r="AG70" s="2">
        <f t="shared" si="82"/>
        <v>1588629</v>
      </c>
      <c r="AJ70" s="9">
        <v>1984</v>
      </c>
      <c r="AK70" s="1">
        <f t="shared" si="80"/>
        <v>0</v>
      </c>
      <c r="AL70" s="1">
        <f t="shared" si="80"/>
        <v>0</v>
      </c>
      <c r="AM70" s="1">
        <f t="shared" si="80"/>
        <v>0</v>
      </c>
      <c r="AN70" s="1">
        <f t="shared" si="80"/>
        <v>0</v>
      </c>
      <c r="AO70" s="1">
        <f t="shared" si="80"/>
        <v>0</v>
      </c>
      <c r="AP70" s="1"/>
      <c r="AQ70" s="1">
        <f>(H70/AG70)*100000</f>
        <v>0</v>
      </c>
      <c r="AR70" s="1">
        <f>(SUM(D70:F70)/SUM(AC70:AE70))*100000</f>
        <v>0</v>
      </c>
    </row>
    <row r="71" spans="1:44" ht="12.75">
      <c r="A71" s="9">
        <v>1985</v>
      </c>
      <c r="B71">
        <v>0</v>
      </c>
      <c r="C71">
        <v>0</v>
      </c>
      <c r="D71">
        <v>0</v>
      </c>
      <c r="E71">
        <v>0</v>
      </c>
      <c r="F71">
        <v>0</v>
      </c>
      <c r="H71" s="2">
        <f t="shared" si="81"/>
        <v>0</v>
      </c>
      <c r="J71" s="9">
        <v>1985</v>
      </c>
      <c r="K71" s="2"/>
      <c r="L71" s="2"/>
      <c r="M71" s="2"/>
      <c r="N71" s="2"/>
      <c r="Z71" s="9">
        <v>1985</v>
      </c>
      <c r="AA71" s="2">
        <f t="shared" si="82"/>
        <v>1479808</v>
      </c>
      <c r="AB71" s="2">
        <f t="shared" si="82"/>
        <v>52311</v>
      </c>
      <c r="AC71" s="1">
        <f t="shared" si="82"/>
        <v>9878</v>
      </c>
      <c r="AD71" s="1">
        <f t="shared" si="82"/>
        <v>10080</v>
      </c>
      <c r="AE71" s="1">
        <f t="shared" si="82"/>
        <v>32586</v>
      </c>
      <c r="AF71" s="1"/>
      <c r="AG71" s="2">
        <f t="shared" si="82"/>
        <v>1584663</v>
      </c>
      <c r="AJ71" s="9">
        <v>1985</v>
      </c>
      <c r="AK71" s="1">
        <f t="shared" si="80"/>
        <v>0</v>
      </c>
      <c r="AL71" s="1">
        <f t="shared" si="80"/>
        <v>0</v>
      </c>
      <c r="AM71" s="1">
        <f t="shared" si="80"/>
        <v>0</v>
      </c>
      <c r="AN71" s="1">
        <f t="shared" si="80"/>
        <v>0</v>
      </c>
      <c r="AO71" s="1">
        <f t="shared" si="80"/>
        <v>0</v>
      </c>
      <c r="AP71" s="1"/>
      <c r="AQ71" s="1">
        <f>(H71/AG71)*100000</f>
        <v>0</v>
      </c>
      <c r="AR71" s="1">
        <f>(SUM(D71:F71)/SUM(AC71:AE71))*100000</f>
        <v>0</v>
      </c>
    </row>
    <row r="72" spans="1:44" ht="12.75">
      <c r="A72" s="9">
        <v>1986</v>
      </c>
      <c r="B72">
        <v>0</v>
      </c>
      <c r="C72">
        <v>0</v>
      </c>
      <c r="D72">
        <v>0</v>
      </c>
      <c r="E72">
        <v>0</v>
      </c>
      <c r="F72">
        <v>0</v>
      </c>
      <c r="H72" s="2">
        <f t="shared" si="81"/>
        <v>0</v>
      </c>
      <c r="J72" s="9">
        <v>1986</v>
      </c>
      <c r="K72" s="2"/>
      <c r="L72" s="2"/>
      <c r="M72" s="2"/>
      <c r="N72" s="2"/>
      <c r="Z72" s="9">
        <v>1986</v>
      </c>
      <c r="AA72" s="2">
        <f t="shared" si="82"/>
        <v>1467671</v>
      </c>
      <c r="AB72" s="2">
        <f t="shared" si="82"/>
        <v>52889</v>
      </c>
      <c r="AC72" s="1">
        <f t="shared" si="82"/>
        <v>10153</v>
      </c>
      <c r="AD72" s="1">
        <f t="shared" si="82"/>
        <v>10439</v>
      </c>
      <c r="AE72" s="1">
        <f t="shared" si="82"/>
        <v>33187</v>
      </c>
      <c r="AF72" s="1"/>
      <c r="AG72" s="2">
        <f t="shared" si="82"/>
        <v>1574339</v>
      </c>
      <c r="AJ72" s="9">
        <v>1986</v>
      </c>
      <c r="AK72" s="1">
        <f t="shared" si="80"/>
        <v>0</v>
      </c>
      <c r="AL72" s="1">
        <f t="shared" si="80"/>
        <v>0</v>
      </c>
      <c r="AM72" s="1">
        <f t="shared" si="80"/>
        <v>0</v>
      </c>
      <c r="AN72" s="1">
        <f t="shared" si="80"/>
        <v>0</v>
      </c>
      <c r="AO72" s="1">
        <f t="shared" si="80"/>
        <v>0</v>
      </c>
      <c r="AP72" s="1"/>
      <c r="AQ72" s="1">
        <f>(H72/AG72)*100000</f>
        <v>0</v>
      </c>
      <c r="AR72" s="1">
        <f>(SUM(D72:F72)/SUM(AC72:AE72))*100000</f>
        <v>0</v>
      </c>
    </row>
    <row r="73" spans="1:44" ht="12.75">
      <c r="A73" s="9">
        <v>1987</v>
      </c>
      <c r="B73">
        <v>0</v>
      </c>
      <c r="C73">
        <v>0</v>
      </c>
      <c r="D73">
        <v>0</v>
      </c>
      <c r="E73">
        <v>0</v>
      </c>
      <c r="F73">
        <v>0</v>
      </c>
      <c r="H73" s="2">
        <f t="shared" si="81"/>
        <v>0</v>
      </c>
      <c r="J73" s="9">
        <v>1987</v>
      </c>
      <c r="K73" s="2"/>
      <c r="L73" s="2"/>
      <c r="M73" s="2"/>
      <c r="N73" s="2"/>
      <c r="Z73" s="9">
        <v>1987</v>
      </c>
      <c r="AA73" s="2">
        <f t="shared" si="82"/>
        <v>1457949</v>
      </c>
      <c r="AB73" s="2">
        <f t="shared" si="82"/>
        <v>53510</v>
      </c>
      <c r="AC73" s="1">
        <f t="shared" si="82"/>
        <v>10438</v>
      </c>
      <c r="AD73" s="1">
        <f t="shared" si="82"/>
        <v>10750</v>
      </c>
      <c r="AE73" s="1">
        <f t="shared" si="82"/>
        <v>33912</v>
      </c>
      <c r="AF73" s="1"/>
      <c r="AG73" s="2">
        <f t="shared" si="82"/>
        <v>1566559</v>
      </c>
      <c r="AJ73" s="9">
        <v>1987</v>
      </c>
      <c r="AK73" s="1">
        <f aca="true" t="shared" si="83" ref="AK73:AK85">(B73/AA73)*100000</f>
        <v>0</v>
      </c>
      <c r="AL73" s="1">
        <f aca="true" t="shared" si="84" ref="AL73:AL84">(C73/AB73)*100000</f>
        <v>0</v>
      </c>
      <c r="AM73" s="1">
        <f aca="true" t="shared" si="85" ref="AM73:AM84">(D73/AC73)*100000</f>
        <v>0</v>
      </c>
      <c r="AN73" s="1">
        <f aca="true" t="shared" si="86" ref="AN73:AN84">(E73/AD73)*100000</f>
        <v>0</v>
      </c>
      <c r="AO73" s="1">
        <f aca="true" t="shared" si="87" ref="AO73:AO84">(F73/AE73)*100000</f>
        <v>0</v>
      </c>
      <c r="AP73" s="1"/>
      <c r="AQ73" s="1">
        <f aca="true" t="shared" si="88" ref="AQ73:AQ85">(H73/AG73)*100000</f>
        <v>0</v>
      </c>
      <c r="AR73" s="1">
        <f aca="true" t="shared" si="89" ref="AR73:AR85">(SUM(D73:F73)/SUM(AC73:AE73))*100000</f>
        <v>0</v>
      </c>
    </row>
    <row r="74" spans="1:44" ht="12.75">
      <c r="A74" s="9">
        <v>1988</v>
      </c>
      <c r="B74">
        <v>0</v>
      </c>
      <c r="C74">
        <v>0</v>
      </c>
      <c r="D74">
        <v>0</v>
      </c>
      <c r="E74">
        <v>0</v>
      </c>
      <c r="F74">
        <v>0</v>
      </c>
      <c r="H74" s="2">
        <f t="shared" si="81"/>
        <v>0</v>
      </c>
      <c r="J74" s="9">
        <v>1988</v>
      </c>
      <c r="K74" s="2"/>
      <c r="L74" s="2"/>
      <c r="M74" s="2"/>
      <c r="N74" s="2"/>
      <c r="Z74" s="9">
        <v>1988</v>
      </c>
      <c r="AA74" s="2">
        <f t="shared" si="82"/>
        <v>1459734</v>
      </c>
      <c r="AB74" s="2">
        <f t="shared" si="82"/>
        <v>54601</v>
      </c>
      <c r="AC74" s="1">
        <f t="shared" si="82"/>
        <v>10894</v>
      </c>
      <c r="AD74" s="1">
        <f t="shared" si="82"/>
        <v>11210</v>
      </c>
      <c r="AE74" s="1">
        <f t="shared" si="82"/>
        <v>35025</v>
      </c>
      <c r="AF74" s="1"/>
      <c r="AG74" s="2">
        <f t="shared" si="82"/>
        <v>1571464</v>
      </c>
      <c r="AJ74" s="9">
        <v>1988</v>
      </c>
      <c r="AK74" s="1">
        <f t="shared" si="83"/>
        <v>0</v>
      </c>
      <c r="AL74" s="1">
        <f t="shared" si="84"/>
        <v>0</v>
      </c>
      <c r="AM74" s="1">
        <f t="shared" si="85"/>
        <v>0</v>
      </c>
      <c r="AN74" s="1">
        <f t="shared" si="86"/>
        <v>0</v>
      </c>
      <c r="AO74" s="1">
        <f t="shared" si="87"/>
        <v>0</v>
      </c>
      <c r="AP74" s="1"/>
      <c r="AQ74" s="1">
        <f t="shared" si="88"/>
        <v>0</v>
      </c>
      <c r="AR74" s="1">
        <f t="shared" si="89"/>
        <v>0</v>
      </c>
    </row>
    <row r="75" spans="1:44" ht="12.75">
      <c r="A75" s="9">
        <v>1989</v>
      </c>
      <c r="B75">
        <v>0</v>
      </c>
      <c r="C75">
        <v>0</v>
      </c>
      <c r="D75">
        <v>0</v>
      </c>
      <c r="E75">
        <v>0</v>
      </c>
      <c r="F75">
        <v>0</v>
      </c>
      <c r="H75" s="2">
        <f t="shared" si="81"/>
        <v>0</v>
      </c>
      <c r="J75" s="9">
        <v>1989</v>
      </c>
      <c r="K75" s="2"/>
      <c r="L75" s="2"/>
      <c r="M75" s="2"/>
      <c r="N75" s="2"/>
      <c r="Z75" s="9">
        <v>1989</v>
      </c>
      <c r="AA75" s="2">
        <f t="shared" si="82"/>
        <v>1459874</v>
      </c>
      <c r="AB75" s="2">
        <f t="shared" si="82"/>
        <v>55800</v>
      </c>
      <c r="AC75" s="1">
        <f t="shared" si="82"/>
        <v>11393</v>
      </c>
      <c r="AD75" s="1">
        <f t="shared" si="82"/>
        <v>11711</v>
      </c>
      <c r="AE75" s="1">
        <f t="shared" si="82"/>
        <v>36102</v>
      </c>
      <c r="AF75" s="1"/>
      <c r="AG75" s="2">
        <f t="shared" si="82"/>
        <v>1574880</v>
      </c>
      <c r="AJ75" s="9">
        <v>1989</v>
      </c>
      <c r="AK75" s="1">
        <f t="shared" si="83"/>
        <v>0</v>
      </c>
      <c r="AL75" s="1">
        <f t="shared" si="84"/>
        <v>0</v>
      </c>
      <c r="AM75" s="1">
        <f t="shared" si="85"/>
        <v>0</v>
      </c>
      <c r="AN75" s="1">
        <f t="shared" si="86"/>
        <v>0</v>
      </c>
      <c r="AO75" s="1">
        <f t="shared" si="87"/>
        <v>0</v>
      </c>
      <c r="AP75" s="1"/>
      <c r="AQ75" s="1">
        <f t="shared" si="88"/>
        <v>0</v>
      </c>
      <c r="AR75" s="1">
        <f t="shared" si="89"/>
        <v>0</v>
      </c>
    </row>
    <row r="76" spans="1:44" ht="12.75">
      <c r="A76" s="9">
        <v>1990</v>
      </c>
      <c r="B76">
        <v>100</v>
      </c>
      <c r="C76">
        <v>95</v>
      </c>
      <c r="D76">
        <v>8</v>
      </c>
      <c r="E76">
        <v>0</v>
      </c>
      <c r="F76">
        <v>5</v>
      </c>
      <c r="H76" s="2">
        <f t="shared" si="81"/>
        <v>208</v>
      </c>
      <c r="J76" s="9">
        <v>1990</v>
      </c>
      <c r="K76" s="2">
        <f aca="true" t="shared" si="90" ref="K76:K85">B76</f>
        <v>100</v>
      </c>
      <c r="L76" s="2">
        <f aca="true" t="shared" si="91" ref="L76:L85">C76</f>
        <v>95</v>
      </c>
      <c r="M76" s="2">
        <f aca="true" t="shared" si="92" ref="M76:M86">N76-K76-L76</f>
        <v>13</v>
      </c>
      <c r="N76" s="2">
        <f aca="true" t="shared" si="93" ref="N76:N85">H76</f>
        <v>208</v>
      </c>
      <c r="Z76" s="9">
        <v>1990</v>
      </c>
      <c r="AA76" s="2">
        <f t="shared" si="82"/>
        <v>1462502</v>
      </c>
      <c r="AB76" s="2">
        <f t="shared" si="82"/>
        <v>57027</v>
      </c>
      <c r="AC76" s="1">
        <f t="shared" si="82"/>
        <v>11746</v>
      </c>
      <c r="AD76" s="1">
        <f t="shared" si="82"/>
        <v>12189</v>
      </c>
      <c r="AE76" s="1">
        <f t="shared" si="82"/>
        <v>37200</v>
      </c>
      <c r="AF76" s="1"/>
      <c r="AG76" s="2">
        <f t="shared" si="82"/>
        <v>1580664</v>
      </c>
      <c r="AJ76" s="9">
        <v>1990</v>
      </c>
      <c r="AK76" s="1">
        <f t="shared" si="83"/>
        <v>6.837597487046172</v>
      </c>
      <c r="AL76" s="1">
        <f t="shared" si="84"/>
        <v>166.58775667666194</v>
      </c>
      <c r="AM76" s="1">
        <f t="shared" si="85"/>
        <v>68.10829218457347</v>
      </c>
      <c r="AN76" s="1">
        <f t="shared" si="86"/>
        <v>0</v>
      </c>
      <c r="AO76" s="1">
        <f t="shared" si="87"/>
        <v>13.440860215053764</v>
      </c>
      <c r="AP76" s="1"/>
      <c r="AQ76" s="1">
        <f t="shared" si="88"/>
        <v>13.159026839353588</v>
      </c>
      <c r="AR76" s="1">
        <f t="shared" si="89"/>
        <v>21.264414819661404</v>
      </c>
    </row>
    <row r="77" spans="1:44" ht="12.75">
      <c r="A77" s="9">
        <v>1991</v>
      </c>
      <c r="B77">
        <v>141</v>
      </c>
      <c r="C77">
        <v>140</v>
      </c>
      <c r="D77">
        <v>12</v>
      </c>
      <c r="E77">
        <v>0</v>
      </c>
      <c r="F77">
        <v>14</v>
      </c>
      <c r="H77" s="2">
        <f t="shared" si="81"/>
        <v>307</v>
      </c>
      <c r="J77" s="9">
        <v>1991</v>
      </c>
      <c r="K77" s="2">
        <f t="shared" si="90"/>
        <v>141</v>
      </c>
      <c r="L77" s="2">
        <f t="shared" si="91"/>
        <v>140</v>
      </c>
      <c r="M77" s="2">
        <f t="shared" si="92"/>
        <v>26</v>
      </c>
      <c r="N77" s="2">
        <f t="shared" si="93"/>
        <v>307</v>
      </c>
      <c r="Z77" s="9">
        <v>1991</v>
      </c>
      <c r="AA77" s="2">
        <f t="shared" si="82"/>
        <v>1468361</v>
      </c>
      <c r="AB77" s="2">
        <f t="shared" si="82"/>
        <v>57559</v>
      </c>
      <c r="AC77" s="1">
        <f t="shared" si="82"/>
        <v>11730</v>
      </c>
      <c r="AD77" s="1">
        <f t="shared" si="82"/>
        <v>12775</v>
      </c>
      <c r="AE77" s="1">
        <f t="shared" si="82"/>
        <v>40380</v>
      </c>
      <c r="AF77" s="1"/>
      <c r="AG77" s="2">
        <f t="shared" si="82"/>
        <v>1590805</v>
      </c>
      <c r="AJ77" s="9">
        <v>1991</v>
      </c>
      <c r="AK77" s="1">
        <f t="shared" si="83"/>
        <v>9.60254324379359</v>
      </c>
      <c r="AL77" s="1">
        <f t="shared" si="84"/>
        <v>243.22868708629403</v>
      </c>
      <c r="AM77" s="1">
        <f t="shared" si="85"/>
        <v>102.30179028132991</v>
      </c>
      <c r="AN77" s="1">
        <f t="shared" si="86"/>
        <v>0</v>
      </c>
      <c r="AO77" s="1">
        <f t="shared" si="87"/>
        <v>34.670629024269445</v>
      </c>
      <c r="AP77" s="1"/>
      <c r="AQ77" s="1">
        <f t="shared" si="88"/>
        <v>19.29840552424716</v>
      </c>
      <c r="AR77" s="1">
        <f t="shared" si="89"/>
        <v>40.070894659782695</v>
      </c>
    </row>
    <row r="78" spans="1:44" ht="12.75">
      <c r="A78" s="9">
        <v>1992</v>
      </c>
      <c r="B78">
        <v>129</v>
      </c>
      <c r="C78">
        <v>140</v>
      </c>
      <c r="D78">
        <v>14</v>
      </c>
      <c r="E78">
        <v>0</v>
      </c>
      <c r="F78">
        <v>8</v>
      </c>
      <c r="H78" s="2">
        <f t="shared" si="81"/>
        <v>291</v>
      </c>
      <c r="J78" s="9">
        <v>1992</v>
      </c>
      <c r="K78" s="2">
        <f t="shared" si="90"/>
        <v>129</v>
      </c>
      <c r="L78" s="2">
        <f t="shared" si="91"/>
        <v>140</v>
      </c>
      <c r="M78" s="2">
        <f t="shared" si="92"/>
        <v>22</v>
      </c>
      <c r="N78" s="2">
        <f t="shared" si="93"/>
        <v>291</v>
      </c>
      <c r="Z78" s="9">
        <v>1992</v>
      </c>
      <c r="AA78" s="2">
        <f t="shared" si="82"/>
        <v>1473950</v>
      </c>
      <c r="AB78" s="2">
        <f t="shared" si="82"/>
        <v>58226</v>
      </c>
      <c r="AC78" s="1">
        <f t="shared" si="82"/>
        <v>12056</v>
      </c>
      <c r="AD78" s="1">
        <f t="shared" si="82"/>
        <v>13930</v>
      </c>
      <c r="AE78" s="1">
        <f t="shared" si="82"/>
        <v>44244</v>
      </c>
      <c r="AF78" s="1"/>
      <c r="AG78" s="2">
        <f t="shared" si="82"/>
        <v>1602406</v>
      </c>
      <c r="AJ78" s="9">
        <v>1992</v>
      </c>
      <c r="AK78" s="1">
        <f t="shared" si="83"/>
        <v>8.75199294412972</v>
      </c>
      <c r="AL78" s="1">
        <f t="shared" si="84"/>
        <v>240.44241404183697</v>
      </c>
      <c r="AM78" s="1">
        <f t="shared" si="85"/>
        <v>116.1247511612475</v>
      </c>
      <c r="AN78" s="1">
        <f t="shared" si="86"/>
        <v>0</v>
      </c>
      <c r="AO78" s="1">
        <f t="shared" si="87"/>
        <v>18.08154778049001</v>
      </c>
      <c r="AP78" s="1"/>
      <c r="AQ78" s="1">
        <f t="shared" si="88"/>
        <v>18.16019161186366</v>
      </c>
      <c r="AR78" s="1">
        <f t="shared" si="89"/>
        <v>31.325644311547773</v>
      </c>
    </row>
    <row r="79" spans="1:44" ht="12.75">
      <c r="A79" s="9">
        <v>1993</v>
      </c>
      <c r="B79">
        <v>133</v>
      </c>
      <c r="C79">
        <v>148</v>
      </c>
      <c r="D79">
        <v>14</v>
      </c>
      <c r="E79">
        <v>0</v>
      </c>
      <c r="F79">
        <v>9</v>
      </c>
      <c r="H79" s="2">
        <f t="shared" si="81"/>
        <v>304</v>
      </c>
      <c r="J79" s="9">
        <v>1993</v>
      </c>
      <c r="K79" s="2">
        <f t="shared" si="90"/>
        <v>133</v>
      </c>
      <c r="L79" s="2">
        <f t="shared" si="91"/>
        <v>148</v>
      </c>
      <c r="M79" s="2">
        <f t="shared" si="92"/>
        <v>23</v>
      </c>
      <c r="N79" s="2">
        <f t="shared" si="93"/>
        <v>304</v>
      </c>
      <c r="Z79" s="9">
        <v>1993</v>
      </c>
      <c r="AA79" s="2">
        <f t="shared" si="82"/>
        <v>1477241</v>
      </c>
      <c r="AB79" s="2">
        <f t="shared" si="82"/>
        <v>58512</v>
      </c>
      <c r="AC79" s="1">
        <f t="shared" si="82"/>
        <v>12404</v>
      </c>
      <c r="AD79" s="1">
        <f t="shared" si="82"/>
        <v>15267</v>
      </c>
      <c r="AE79" s="1">
        <f t="shared" si="82"/>
        <v>48725</v>
      </c>
      <c r="AF79" s="1"/>
      <c r="AG79" s="2">
        <f t="shared" si="82"/>
        <v>1612149</v>
      </c>
      <c r="AJ79" s="9">
        <v>1993</v>
      </c>
      <c r="AK79" s="1">
        <f t="shared" si="83"/>
        <v>9.003270285620289</v>
      </c>
      <c r="AL79" s="1">
        <f t="shared" si="84"/>
        <v>252.9395679518731</v>
      </c>
      <c r="AM79" s="1">
        <f t="shared" si="85"/>
        <v>112.8668171557562</v>
      </c>
      <c r="AN79" s="1">
        <f t="shared" si="86"/>
        <v>0</v>
      </c>
      <c r="AO79" s="1">
        <f t="shared" si="87"/>
        <v>18.471010774756287</v>
      </c>
      <c r="AP79" s="1"/>
      <c r="AQ79" s="1">
        <f t="shared" si="88"/>
        <v>18.856817825151396</v>
      </c>
      <c r="AR79" s="1">
        <f t="shared" si="89"/>
        <v>30.10628828734489</v>
      </c>
    </row>
    <row r="80" spans="1:44" ht="12.75">
      <c r="A80" s="9">
        <v>1994</v>
      </c>
      <c r="B80">
        <v>141</v>
      </c>
      <c r="C80">
        <v>175</v>
      </c>
      <c r="D80">
        <v>8</v>
      </c>
      <c r="E80">
        <v>0</v>
      </c>
      <c r="F80">
        <v>12</v>
      </c>
      <c r="H80" s="2">
        <f t="shared" si="81"/>
        <v>336</v>
      </c>
      <c r="J80" s="9">
        <v>1994</v>
      </c>
      <c r="K80" s="2">
        <f t="shared" si="90"/>
        <v>141</v>
      </c>
      <c r="L80" s="2">
        <f t="shared" si="91"/>
        <v>175</v>
      </c>
      <c r="M80" s="2">
        <f t="shared" si="92"/>
        <v>20</v>
      </c>
      <c r="N80" s="2">
        <f t="shared" si="93"/>
        <v>336</v>
      </c>
      <c r="Z80" s="9">
        <v>1994</v>
      </c>
      <c r="AA80" s="2">
        <f t="shared" si="82"/>
        <v>1480322</v>
      </c>
      <c r="AB80" s="2">
        <f t="shared" si="82"/>
        <v>59648</v>
      </c>
      <c r="AC80" s="1">
        <f t="shared" si="82"/>
        <v>12597</v>
      </c>
      <c r="AD80" s="1">
        <f t="shared" si="82"/>
        <v>16013</v>
      </c>
      <c r="AE80" s="1">
        <f t="shared" si="82"/>
        <v>52971</v>
      </c>
      <c r="AF80" s="1"/>
      <c r="AG80" s="2">
        <f t="shared" si="82"/>
        <v>1621551</v>
      </c>
      <c r="AJ80" s="9">
        <v>1994</v>
      </c>
      <c r="AK80" s="1">
        <f t="shared" si="83"/>
        <v>9.524954705800495</v>
      </c>
      <c r="AL80" s="1">
        <f t="shared" si="84"/>
        <v>293.3878755364807</v>
      </c>
      <c r="AM80" s="1">
        <f t="shared" si="85"/>
        <v>63.50718425021831</v>
      </c>
      <c r="AN80" s="1">
        <f t="shared" si="86"/>
        <v>0</v>
      </c>
      <c r="AO80" s="1">
        <f t="shared" si="87"/>
        <v>22.653904966868662</v>
      </c>
      <c r="AP80" s="1"/>
      <c r="AQ80" s="1">
        <f t="shared" si="88"/>
        <v>20.720902395299316</v>
      </c>
      <c r="AR80" s="1">
        <f t="shared" si="89"/>
        <v>24.515512190338434</v>
      </c>
    </row>
    <row r="81" spans="1:44" ht="12.75">
      <c r="A81" s="9">
        <v>1995</v>
      </c>
      <c r="B81">
        <v>130</v>
      </c>
      <c r="C81">
        <v>165</v>
      </c>
      <c r="D81">
        <v>13</v>
      </c>
      <c r="E81">
        <v>1</v>
      </c>
      <c r="F81">
        <v>17</v>
      </c>
      <c r="H81" s="2">
        <f t="shared" si="81"/>
        <v>326</v>
      </c>
      <c r="J81" s="9">
        <v>1995</v>
      </c>
      <c r="K81" s="2">
        <f t="shared" si="90"/>
        <v>130</v>
      </c>
      <c r="L81" s="2">
        <f t="shared" si="91"/>
        <v>165</v>
      </c>
      <c r="M81" s="2">
        <f t="shared" si="92"/>
        <v>31</v>
      </c>
      <c r="N81" s="2">
        <f t="shared" si="93"/>
        <v>326</v>
      </c>
      <c r="Z81" s="9">
        <v>1995</v>
      </c>
      <c r="AA81" s="2">
        <f t="shared" si="82"/>
        <v>1485973</v>
      </c>
      <c r="AB81" s="2">
        <f t="shared" si="82"/>
        <v>60493</v>
      </c>
      <c r="AC81" s="1">
        <f t="shared" si="82"/>
        <v>12956</v>
      </c>
      <c r="AD81" s="1">
        <f t="shared" si="82"/>
        <v>17608</v>
      </c>
      <c r="AE81" s="1">
        <f t="shared" si="82"/>
        <v>58112</v>
      </c>
      <c r="AF81" s="1"/>
      <c r="AG81" s="2">
        <f t="shared" si="82"/>
        <v>1635142</v>
      </c>
      <c r="AJ81" s="9">
        <v>1995</v>
      </c>
      <c r="AK81" s="1">
        <f t="shared" si="83"/>
        <v>8.748476587394252</v>
      </c>
      <c r="AL81" s="1">
        <f t="shared" si="84"/>
        <v>272.75883160035045</v>
      </c>
      <c r="AM81" s="1">
        <f t="shared" si="85"/>
        <v>100.33961099104663</v>
      </c>
      <c r="AN81" s="1">
        <f t="shared" si="86"/>
        <v>5.679236710586097</v>
      </c>
      <c r="AO81" s="1">
        <f t="shared" si="87"/>
        <v>29.25385462555066</v>
      </c>
      <c r="AP81" s="1"/>
      <c r="AQ81" s="1">
        <f t="shared" si="88"/>
        <v>19.93710637975173</v>
      </c>
      <c r="AR81" s="1">
        <f t="shared" si="89"/>
        <v>34.95872614912716</v>
      </c>
    </row>
    <row r="82" spans="1:44" ht="12.75">
      <c r="A82" s="9">
        <v>1996</v>
      </c>
      <c r="B82">
        <v>167</v>
      </c>
      <c r="C82">
        <v>133</v>
      </c>
      <c r="D82">
        <v>12</v>
      </c>
      <c r="E82">
        <v>2</v>
      </c>
      <c r="F82">
        <v>17</v>
      </c>
      <c r="H82" s="2">
        <f t="shared" si="81"/>
        <v>331</v>
      </c>
      <c r="J82" s="9">
        <v>1996</v>
      </c>
      <c r="K82" s="2">
        <f t="shared" si="90"/>
        <v>167</v>
      </c>
      <c r="L82" s="2">
        <f t="shared" si="91"/>
        <v>133</v>
      </c>
      <c r="M82" s="2">
        <f t="shared" si="92"/>
        <v>31</v>
      </c>
      <c r="N82" s="2">
        <f t="shared" si="93"/>
        <v>331</v>
      </c>
      <c r="Z82" s="9">
        <v>1996</v>
      </c>
      <c r="AA82" s="2">
        <f t="shared" si="82"/>
        <v>1490916</v>
      </c>
      <c r="AB82" s="2">
        <f t="shared" si="82"/>
        <v>61514</v>
      </c>
      <c r="AC82" s="1">
        <f t="shared" si="82"/>
        <v>13042</v>
      </c>
      <c r="AD82" s="1">
        <f t="shared" si="82"/>
        <v>18883</v>
      </c>
      <c r="AE82" s="1">
        <f t="shared" si="82"/>
        <v>63302</v>
      </c>
      <c r="AF82" s="1"/>
      <c r="AG82" s="2">
        <f t="shared" si="82"/>
        <v>1647657</v>
      </c>
      <c r="AJ82" s="9">
        <v>1996</v>
      </c>
      <c r="AK82" s="1">
        <f t="shared" si="83"/>
        <v>11.201167604345247</v>
      </c>
      <c r="AL82" s="1">
        <f t="shared" si="84"/>
        <v>216.21094385018046</v>
      </c>
      <c r="AM82" s="1">
        <f t="shared" si="85"/>
        <v>92.01042784848948</v>
      </c>
      <c r="AN82" s="1">
        <f t="shared" si="86"/>
        <v>10.591537361648044</v>
      </c>
      <c r="AO82" s="1">
        <f t="shared" si="87"/>
        <v>26.8553916147989</v>
      </c>
      <c r="AP82" s="1"/>
      <c r="AQ82" s="1">
        <f t="shared" si="88"/>
        <v>20.089132628939154</v>
      </c>
      <c r="AR82" s="1">
        <f t="shared" si="89"/>
        <v>32.55379251682821</v>
      </c>
    </row>
    <row r="83" spans="1:44" ht="12.75">
      <c r="A83" s="9">
        <v>1997</v>
      </c>
      <c r="B83">
        <v>158</v>
      </c>
      <c r="C83">
        <v>118</v>
      </c>
      <c r="D83">
        <v>21</v>
      </c>
      <c r="E83">
        <v>0</v>
      </c>
      <c r="F83">
        <v>10</v>
      </c>
      <c r="H83" s="2">
        <f t="shared" si="81"/>
        <v>307</v>
      </c>
      <c r="J83" s="9">
        <v>1997</v>
      </c>
      <c r="K83" s="2">
        <f t="shared" si="90"/>
        <v>158</v>
      </c>
      <c r="L83" s="2">
        <f t="shared" si="91"/>
        <v>118</v>
      </c>
      <c r="M83" s="2">
        <f t="shared" si="92"/>
        <v>31</v>
      </c>
      <c r="N83" s="2">
        <f t="shared" si="93"/>
        <v>307</v>
      </c>
      <c r="Z83" s="9">
        <v>1997</v>
      </c>
      <c r="AA83" s="2">
        <f t="shared" si="82"/>
        <v>1492719</v>
      </c>
      <c r="AB83" s="2">
        <f t="shared" si="82"/>
        <v>62798</v>
      </c>
      <c r="AC83" s="1">
        <f t="shared" si="82"/>
        <v>13193</v>
      </c>
      <c r="AD83" s="1">
        <f t="shared" si="82"/>
        <v>19591</v>
      </c>
      <c r="AE83" s="1">
        <f t="shared" si="82"/>
        <v>67741</v>
      </c>
      <c r="AF83" s="1"/>
      <c r="AG83" s="2">
        <f t="shared" si="82"/>
        <v>1656042</v>
      </c>
      <c r="AJ83" s="9">
        <v>1997</v>
      </c>
      <c r="AK83" s="1">
        <f t="shared" si="83"/>
        <v>10.584711523066298</v>
      </c>
      <c r="AL83" s="1">
        <f t="shared" si="84"/>
        <v>187.90407337813306</v>
      </c>
      <c r="AM83" s="1">
        <f t="shared" si="85"/>
        <v>159.1753202455848</v>
      </c>
      <c r="AN83" s="1">
        <f t="shared" si="86"/>
        <v>0</v>
      </c>
      <c r="AO83" s="1">
        <f t="shared" si="87"/>
        <v>14.762108619595223</v>
      </c>
      <c r="AP83" s="1"/>
      <c r="AQ83" s="1">
        <f t="shared" si="88"/>
        <v>18.538177171835013</v>
      </c>
      <c r="AR83" s="1">
        <f t="shared" si="89"/>
        <v>30.838099975130564</v>
      </c>
    </row>
    <row r="84" spans="1:44" ht="12.75">
      <c r="A84" s="9">
        <v>1998</v>
      </c>
      <c r="B84">
        <v>158</v>
      </c>
      <c r="C84">
        <v>123</v>
      </c>
      <c r="D84">
        <v>13</v>
      </c>
      <c r="E84">
        <v>2</v>
      </c>
      <c r="F84">
        <v>12</v>
      </c>
      <c r="H84" s="2">
        <f t="shared" si="81"/>
        <v>308</v>
      </c>
      <c r="J84" s="9">
        <v>1998</v>
      </c>
      <c r="K84" s="2">
        <f t="shared" si="90"/>
        <v>158</v>
      </c>
      <c r="L84" s="2">
        <f t="shared" si="91"/>
        <v>123</v>
      </c>
      <c r="M84" s="2">
        <f t="shared" si="92"/>
        <v>27</v>
      </c>
      <c r="N84" s="2">
        <f t="shared" si="93"/>
        <v>308</v>
      </c>
      <c r="Z84" s="9">
        <v>1998</v>
      </c>
      <c r="AA84" s="2">
        <f t="shared" si="82"/>
        <v>1491773</v>
      </c>
      <c r="AB84" s="2">
        <f t="shared" si="82"/>
        <v>63632</v>
      </c>
      <c r="AC84" s="1">
        <f t="shared" si="82"/>
        <v>13239</v>
      </c>
      <c r="AD84" s="1">
        <f t="shared" si="82"/>
        <v>20065</v>
      </c>
      <c r="AE84" s="1">
        <f t="shared" si="82"/>
        <v>72063</v>
      </c>
      <c r="AF84" s="1"/>
      <c r="AG84" s="2">
        <f t="shared" si="82"/>
        <v>1660772</v>
      </c>
      <c r="AJ84" s="9">
        <v>1998</v>
      </c>
      <c r="AK84" s="1">
        <f t="shared" si="83"/>
        <v>10.591423762194383</v>
      </c>
      <c r="AL84" s="1">
        <f t="shared" si="84"/>
        <v>193.29896907216497</v>
      </c>
      <c r="AM84" s="1">
        <f t="shared" si="85"/>
        <v>98.19472769846665</v>
      </c>
      <c r="AN84" s="1">
        <f t="shared" si="86"/>
        <v>9.9676052828308</v>
      </c>
      <c r="AO84" s="1">
        <f t="shared" si="87"/>
        <v>16.652096082594397</v>
      </c>
      <c r="AP84" s="1"/>
      <c r="AQ84" s="1">
        <f t="shared" si="88"/>
        <v>18.545592049962305</v>
      </c>
      <c r="AR84" s="1">
        <f t="shared" si="89"/>
        <v>25.624721212523845</v>
      </c>
    </row>
    <row r="85" spans="1:44" ht="12.75">
      <c r="A85" s="9">
        <v>1999</v>
      </c>
      <c r="B85">
        <v>131</v>
      </c>
      <c r="C85">
        <v>87</v>
      </c>
      <c r="D85">
        <v>16</v>
      </c>
      <c r="E85">
        <v>1</v>
      </c>
      <c r="F85">
        <v>22</v>
      </c>
      <c r="H85" s="2">
        <f t="shared" si="81"/>
        <v>257</v>
      </c>
      <c r="J85" s="9">
        <v>1999</v>
      </c>
      <c r="K85" s="2">
        <f t="shared" si="90"/>
        <v>131</v>
      </c>
      <c r="L85" s="2">
        <f t="shared" si="91"/>
        <v>87</v>
      </c>
      <c r="M85" s="2">
        <f t="shared" si="92"/>
        <v>39</v>
      </c>
      <c r="N85" s="2">
        <f t="shared" si="93"/>
        <v>257</v>
      </c>
      <c r="Z85" s="9">
        <v>1999</v>
      </c>
      <c r="AA85" s="2">
        <f t="shared" si="82"/>
        <v>1490199</v>
      </c>
      <c r="AB85" s="2">
        <f t="shared" si="82"/>
        <v>64376</v>
      </c>
      <c r="AC85" s="1">
        <f t="shared" si="82"/>
        <v>13548</v>
      </c>
      <c r="AD85" s="1">
        <f t="shared" si="82"/>
        <v>20907</v>
      </c>
      <c r="AE85" s="1">
        <f t="shared" si="82"/>
        <v>76998</v>
      </c>
      <c r="AF85" s="1"/>
      <c r="AG85" s="2">
        <f t="shared" si="82"/>
        <v>1666028</v>
      </c>
      <c r="AJ85" s="9">
        <v>1999</v>
      </c>
      <c r="AK85" s="1">
        <f t="shared" si="83"/>
        <v>8.7907722391439</v>
      </c>
      <c r="AL85" s="1">
        <f>(C85/AB85)*100000</f>
        <v>135.1435317509631</v>
      </c>
      <c r="AM85" s="1">
        <f>(D85/AC85)*100000</f>
        <v>118.098612341305</v>
      </c>
      <c r="AN85" s="1">
        <f>(E85/AD85)*100000</f>
        <v>4.783087004352609</v>
      </c>
      <c r="AO85" s="1">
        <f>(F85/AE85)*100000</f>
        <v>28.572170705732617</v>
      </c>
      <c r="AP85" s="1"/>
      <c r="AQ85" s="1">
        <f t="shared" si="88"/>
        <v>15.425911209175357</v>
      </c>
      <c r="AR85" s="1">
        <f t="shared" si="89"/>
        <v>34.99232860488278</v>
      </c>
    </row>
    <row r="86" spans="1:14" s="4" customFormat="1" ht="12.75">
      <c r="A86" s="13" t="s">
        <v>14</v>
      </c>
      <c r="B86" s="21">
        <f aca="true" t="shared" si="94" ref="B86:G86">SUM(B69:B85)</f>
        <v>1389</v>
      </c>
      <c r="C86" s="21">
        <f t="shared" si="94"/>
        <v>1324</v>
      </c>
      <c r="D86" s="4">
        <f t="shared" si="94"/>
        <v>131</v>
      </c>
      <c r="E86" s="4">
        <f t="shared" si="94"/>
        <v>6</v>
      </c>
      <c r="F86" s="4">
        <f t="shared" si="94"/>
        <v>126</v>
      </c>
      <c r="G86" s="4">
        <f t="shared" si="94"/>
        <v>0</v>
      </c>
      <c r="H86" s="21">
        <f>SUM(B86:G86)</f>
        <v>2976</v>
      </c>
      <c r="J86" s="13" t="s">
        <v>14</v>
      </c>
      <c r="K86" s="21">
        <f>B86</f>
        <v>1389</v>
      </c>
      <c r="L86" s="21">
        <f>C86</f>
        <v>1324</v>
      </c>
      <c r="M86" s="21">
        <f t="shared" si="92"/>
        <v>263</v>
      </c>
      <c r="N86" s="21">
        <f>H86</f>
        <v>2976</v>
      </c>
    </row>
    <row r="88" spans="1:44" s="27" customFormat="1" ht="29.25" customHeight="1">
      <c r="A88" s="31" t="str">
        <f>CONCATENATE("Other &amp; Not Known Admissions, All Races: ",$A$1)</f>
        <v>Other &amp; Not Known Admissions, All Races: NEBRASKA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NEBRASKA</v>
      </c>
      <c r="K88" s="31"/>
      <c r="L88" s="31"/>
      <c r="M88" s="31"/>
      <c r="N88" s="31"/>
      <c r="Z88" s="30" t="str">
        <f>CONCATENATE("Total Population, By Race: ",$A$1)</f>
        <v>Total Population, By Race: NEBRASKA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NEBRASKA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0</v>
      </c>
      <c r="C90">
        <v>1</v>
      </c>
      <c r="D90">
        <v>1</v>
      </c>
      <c r="E90">
        <v>0</v>
      </c>
      <c r="F90">
        <v>0</v>
      </c>
      <c r="H90" s="2">
        <f aca="true" t="shared" si="95" ref="H90:H107">SUM(B90:G90)</f>
        <v>2</v>
      </c>
      <c r="J90" s="9">
        <v>1983</v>
      </c>
      <c r="K90" s="2">
        <f>B90</f>
        <v>0</v>
      </c>
      <c r="L90" s="2">
        <f>C90</f>
        <v>1</v>
      </c>
      <c r="M90" s="2">
        <f>N90-K90-L90</f>
        <v>1</v>
      </c>
      <c r="N90" s="2">
        <f>H90</f>
        <v>2</v>
      </c>
      <c r="Z90" s="9">
        <v>1983</v>
      </c>
      <c r="AA90" s="2">
        <f>AA69</f>
        <v>1484368</v>
      </c>
      <c r="AB90" s="2">
        <f aca="true" t="shared" si="96" ref="AB90:AG90">AB69</f>
        <v>50504</v>
      </c>
      <c r="AC90" s="1">
        <f t="shared" si="96"/>
        <v>9280</v>
      </c>
      <c r="AD90" s="1">
        <f t="shared" si="96"/>
        <v>9264</v>
      </c>
      <c r="AE90" s="1">
        <f t="shared" si="96"/>
        <v>30886</v>
      </c>
      <c r="AF90" s="1"/>
      <c r="AG90" s="2">
        <f t="shared" si="96"/>
        <v>1584302</v>
      </c>
      <c r="AJ90" s="9">
        <v>1983</v>
      </c>
      <c r="AK90" s="1">
        <f aca="true" t="shared" si="97" ref="AK90:AO94">(B90/AA90)*100000</f>
        <v>0</v>
      </c>
      <c r="AL90" s="1">
        <f t="shared" si="97"/>
        <v>1.980041184856645</v>
      </c>
      <c r="AM90" s="1">
        <f t="shared" si="97"/>
        <v>10.775862068965518</v>
      </c>
      <c r="AN90" s="1">
        <f t="shared" si="97"/>
        <v>0</v>
      </c>
      <c r="AO90" s="1">
        <f t="shared" si="97"/>
        <v>0</v>
      </c>
      <c r="AP90" s="1"/>
      <c r="AQ90" s="1">
        <f>(H90/AG90)*100000</f>
        <v>0.1262385580526945</v>
      </c>
      <c r="AR90" s="1">
        <f>(SUM(D90:F90)/SUM(AC90:AE90))*100000</f>
        <v>2.023062917256727</v>
      </c>
    </row>
    <row r="91" spans="1:44" ht="12.75">
      <c r="A91" s="9">
        <v>1984</v>
      </c>
      <c r="B91">
        <v>0</v>
      </c>
      <c r="C91">
        <v>0</v>
      </c>
      <c r="D91">
        <v>0</v>
      </c>
      <c r="E91">
        <v>0</v>
      </c>
      <c r="F91">
        <v>0</v>
      </c>
      <c r="H91" s="2">
        <f t="shared" si="95"/>
        <v>0</v>
      </c>
      <c r="J91" s="9">
        <v>1984</v>
      </c>
      <c r="K91" s="2"/>
      <c r="L91" s="2"/>
      <c r="M91" s="2"/>
      <c r="N91" s="2"/>
      <c r="Z91" s="9">
        <v>1984</v>
      </c>
      <c r="AA91" s="2">
        <f aca="true" t="shared" si="98" ref="AA91:AG106">AA70</f>
        <v>1486099</v>
      </c>
      <c r="AB91" s="2">
        <f t="shared" si="98"/>
        <v>51444</v>
      </c>
      <c r="AC91" s="1">
        <f t="shared" si="98"/>
        <v>9563</v>
      </c>
      <c r="AD91" s="1">
        <f t="shared" si="98"/>
        <v>9669</v>
      </c>
      <c r="AE91" s="1">
        <f t="shared" si="98"/>
        <v>31854</v>
      </c>
      <c r="AF91" s="1"/>
      <c r="AG91" s="2">
        <f t="shared" si="98"/>
        <v>1588629</v>
      </c>
      <c r="AJ91" s="9">
        <v>1984</v>
      </c>
      <c r="AK91" s="1">
        <f t="shared" si="97"/>
        <v>0</v>
      </c>
      <c r="AL91" s="1">
        <f t="shared" si="97"/>
        <v>0</v>
      </c>
      <c r="AM91" s="1">
        <f t="shared" si="97"/>
        <v>0</v>
      </c>
      <c r="AN91" s="1">
        <f t="shared" si="97"/>
        <v>0</v>
      </c>
      <c r="AO91" s="1">
        <f t="shared" si="97"/>
        <v>0</v>
      </c>
      <c r="AP91" s="1"/>
      <c r="AQ91" s="1">
        <f>(H91/AG91)*100000</f>
        <v>0</v>
      </c>
      <c r="AR91" s="1">
        <f>(SUM(D91:F91)/SUM(AC91:AE91))*100000</f>
        <v>0</v>
      </c>
    </row>
    <row r="92" spans="1:44" ht="12.75">
      <c r="A92" s="9">
        <v>1985</v>
      </c>
      <c r="B92">
        <v>0</v>
      </c>
      <c r="C92">
        <v>0</v>
      </c>
      <c r="D92">
        <v>0</v>
      </c>
      <c r="E92">
        <v>0</v>
      </c>
      <c r="F92">
        <v>0</v>
      </c>
      <c r="H92" s="2">
        <f t="shared" si="95"/>
        <v>0</v>
      </c>
      <c r="J92" s="9">
        <v>1985</v>
      </c>
      <c r="K92" s="2"/>
      <c r="L92" s="2"/>
      <c r="M92" s="2"/>
      <c r="N92" s="2"/>
      <c r="Z92" s="9">
        <v>1985</v>
      </c>
      <c r="AA92" s="2">
        <f t="shared" si="98"/>
        <v>1479808</v>
      </c>
      <c r="AB92" s="2">
        <f t="shared" si="98"/>
        <v>52311</v>
      </c>
      <c r="AC92" s="1">
        <f t="shared" si="98"/>
        <v>9878</v>
      </c>
      <c r="AD92" s="1">
        <f t="shared" si="98"/>
        <v>10080</v>
      </c>
      <c r="AE92" s="1">
        <f t="shared" si="98"/>
        <v>32586</v>
      </c>
      <c r="AF92" s="1"/>
      <c r="AG92" s="2">
        <f t="shared" si="98"/>
        <v>1584663</v>
      </c>
      <c r="AJ92" s="9">
        <v>1985</v>
      </c>
      <c r="AK92" s="1">
        <f t="shared" si="97"/>
        <v>0</v>
      </c>
      <c r="AL92" s="1">
        <f t="shared" si="97"/>
        <v>0</v>
      </c>
      <c r="AM92" s="1">
        <f t="shared" si="97"/>
        <v>0</v>
      </c>
      <c r="AN92" s="1">
        <f t="shared" si="97"/>
        <v>0</v>
      </c>
      <c r="AO92" s="1">
        <f t="shared" si="97"/>
        <v>0</v>
      </c>
      <c r="AP92" s="1"/>
      <c r="AQ92" s="1">
        <f>(H92/AG92)*100000</f>
        <v>0</v>
      </c>
      <c r="AR92" s="1">
        <f>(SUM(D92:F92)/SUM(AC92:AE92))*100000</f>
        <v>0</v>
      </c>
    </row>
    <row r="93" spans="1:44" ht="12.75">
      <c r="A93" s="9">
        <v>1986</v>
      </c>
      <c r="B93">
        <v>0</v>
      </c>
      <c r="C93">
        <v>0</v>
      </c>
      <c r="D93">
        <v>0</v>
      </c>
      <c r="E93">
        <v>0</v>
      </c>
      <c r="F93">
        <v>0</v>
      </c>
      <c r="H93" s="2">
        <f t="shared" si="95"/>
        <v>0</v>
      </c>
      <c r="J93" s="9">
        <v>1986</v>
      </c>
      <c r="K93" s="2"/>
      <c r="L93" s="2"/>
      <c r="M93" s="2"/>
      <c r="N93" s="2"/>
      <c r="Z93" s="9">
        <v>1986</v>
      </c>
      <c r="AA93" s="2">
        <f t="shared" si="98"/>
        <v>1467671</v>
      </c>
      <c r="AB93" s="2">
        <f t="shared" si="98"/>
        <v>52889</v>
      </c>
      <c r="AC93" s="1">
        <f t="shared" si="98"/>
        <v>10153</v>
      </c>
      <c r="AD93" s="1">
        <f t="shared" si="98"/>
        <v>10439</v>
      </c>
      <c r="AE93" s="1">
        <f t="shared" si="98"/>
        <v>33187</v>
      </c>
      <c r="AF93" s="1"/>
      <c r="AG93" s="2">
        <f t="shared" si="98"/>
        <v>1574339</v>
      </c>
      <c r="AJ93" s="9">
        <v>1986</v>
      </c>
      <c r="AK93" s="1">
        <f t="shared" si="97"/>
        <v>0</v>
      </c>
      <c r="AL93" s="1">
        <f t="shared" si="97"/>
        <v>0</v>
      </c>
      <c r="AM93" s="1">
        <f t="shared" si="97"/>
        <v>0</v>
      </c>
      <c r="AN93" s="1">
        <f t="shared" si="97"/>
        <v>0</v>
      </c>
      <c r="AO93" s="1">
        <f t="shared" si="97"/>
        <v>0</v>
      </c>
      <c r="AP93" s="1"/>
      <c r="AQ93" s="1">
        <f>(H93/AG93)*100000</f>
        <v>0</v>
      </c>
      <c r="AR93" s="1">
        <f>(SUM(D93:F93)/SUM(AC93:AE93))*100000</f>
        <v>0</v>
      </c>
    </row>
    <row r="94" spans="1:44" ht="12.75">
      <c r="A94" s="9">
        <v>1987</v>
      </c>
      <c r="B94">
        <v>0</v>
      </c>
      <c r="C94">
        <v>0</v>
      </c>
      <c r="D94">
        <v>0</v>
      </c>
      <c r="E94">
        <v>0</v>
      </c>
      <c r="F94">
        <v>0</v>
      </c>
      <c r="H94" s="2">
        <f t="shared" si="95"/>
        <v>0</v>
      </c>
      <c r="J94" s="9">
        <v>1987</v>
      </c>
      <c r="K94" s="2"/>
      <c r="L94" s="2"/>
      <c r="M94" s="2"/>
      <c r="N94" s="2"/>
      <c r="Z94" s="9">
        <v>1987</v>
      </c>
      <c r="AA94" s="2">
        <f t="shared" si="98"/>
        <v>1457949</v>
      </c>
      <c r="AB94" s="2">
        <f t="shared" si="98"/>
        <v>53510</v>
      </c>
      <c r="AC94" s="1">
        <f t="shared" si="98"/>
        <v>10438</v>
      </c>
      <c r="AD94" s="1">
        <f t="shared" si="98"/>
        <v>10750</v>
      </c>
      <c r="AE94" s="1">
        <f t="shared" si="98"/>
        <v>33912</v>
      </c>
      <c r="AF94" s="1"/>
      <c r="AG94" s="2">
        <f t="shared" si="98"/>
        <v>1566559</v>
      </c>
      <c r="AJ94" s="9">
        <v>1987</v>
      </c>
      <c r="AK94" s="1">
        <f t="shared" si="97"/>
        <v>0</v>
      </c>
      <c r="AL94" s="1">
        <f t="shared" si="97"/>
        <v>0</v>
      </c>
      <c r="AM94" s="1">
        <f t="shared" si="97"/>
        <v>0</v>
      </c>
      <c r="AN94" s="1">
        <f t="shared" si="97"/>
        <v>0</v>
      </c>
      <c r="AO94" s="1">
        <f t="shared" si="97"/>
        <v>0</v>
      </c>
      <c r="AP94" s="1"/>
      <c r="AQ94" s="1">
        <f>(H94/AG94)*100000</f>
        <v>0</v>
      </c>
      <c r="AR94" s="1">
        <f>(SUM(D94:F94)/SUM(AC94:AE94))*100000</f>
        <v>0</v>
      </c>
    </row>
    <row r="95" spans="1:44" ht="12.75">
      <c r="A95" s="9">
        <v>1988</v>
      </c>
      <c r="B95">
        <v>0</v>
      </c>
      <c r="C95">
        <v>0</v>
      </c>
      <c r="D95">
        <v>0</v>
      </c>
      <c r="E95">
        <v>0</v>
      </c>
      <c r="F95">
        <v>0</v>
      </c>
      <c r="H95" s="2">
        <f t="shared" si="95"/>
        <v>0</v>
      </c>
      <c r="J95" s="9">
        <v>1988</v>
      </c>
      <c r="K95" s="2"/>
      <c r="L95" s="2"/>
      <c r="M95" s="2"/>
      <c r="N95" s="2"/>
      <c r="Z95" s="9">
        <v>1988</v>
      </c>
      <c r="AA95" s="2">
        <f t="shared" si="98"/>
        <v>1459734</v>
      </c>
      <c r="AB95" s="2">
        <f t="shared" si="98"/>
        <v>54601</v>
      </c>
      <c r="AC95" s="1">
        <f t="shared" si="98"/>
        <v>10894</v>
      </c>
      <c r="AD95" s="1">
        <f t="shared" si="98"/>
        <v>11210</v>
      </c>
      <c r="AE95" s="1">
        <f t="shared" si="98"/>
        <v>35025</v>
      </c>
      <c r="AF95" s="1"/>
      <c r="AG95" s="2">
        <f t="shared" si="98"/>
        <v>1571464</v>
      </c>
      <c r="AJ95" s="9">
        <v>1988</v>
      </c>
      <c r="AK95" s="1">
        <f aca="true" t="shared" si="99" ref="AK95:AK106">(B95/AA95)*100000</f>
        <v>0</v>
      </c>
      <c r="AL95" s="1">
        <f aca="true" t="shared" si="100" ref="AL95:AL105">(C95/AB95)*100000</f>
        <v>0</v>
      </c>
      <c r="AM95" s="1">
        <f aca="true" t="shared" si="101" ref="AM95:AM105">(D95/AC95)*100000</f>
        <v>0</v>
      </c>
      <c r="AN95" s="1">
        <f aca="true" t="shared" si="102" ref="AN95:AN105">(E95/AD95)*100000</f>
        <v>0</v>
      </c>
      <c r="AO95" s="1">
        <f aca="true" t="shared" si="103" ref="AO95:AO105">(F95/AE95)*100000</f>
        <v>0</v>
      </c>
      <c r="AP95" s="1"/>
      <c r="AQ95" s="1">
        <f aca="true" t="shared" si="104" ref="AQ95:AQ106">(H95/AG95)*100000</f>
        <v>0</v>
      </c>
      <c r="AR95" s="1">
        <f aca="true" t="shared" si="105" ref="AR95:AR106">(SUM(D95:F95)/SUM(AC95:AE95))*100000</f>
        <v>0</v>
      </c>
    </row>
    <row r="96" spans="1:44" ht="12.75">
      <c r="A96" s="9">
        <v>1989</v>
      </c>
      <c r="B96">
        <v>0</v>
      </c>
      <c r="C96">
        <v>0</v>
      </c>
      <c r="D96">
        <v>0</v>
      </c>
      <c r="E96">
        <v>0</v>
      </c>
      <c r="F96">
        <v>0</v>
      </c>
      <c r="H96" s="2">
        <f t="shared" si="95"/>
        <v>0</v>
      </c>
      <c r="J96" s="9">
        <v>1989</v>
      </c>
      <c r="K96" s="2"/>
      <c r="L96" s="2"/>
      <c r="M96" s="2"/>
      <c r="N96" s="2"/>
      <c r="Z96" s="9">
        <v>1989</v>
      </c>
      <c r="AA96" s="2">
        <f t="shared" si="98"/>
        <v>1459874</v>
      </c>
      <c r="AB96" s="2">
        <f t="shared" si="98"/>
        <v>55800</v>
      </c>
      <c r="AC96" s="1">
        <f t="shared" si="98"/>
        <v>11393</v>
      </c>
      <c r="AD96" s="1">
        <f t="shared" si="98"/>
        <v>11711</v>
      </c>
      <c r="AE96" s="1">
        <f t="shared" si="98"/>
        <v>36102</v>
      </c>
      <c r="AF96" s="1"/>
      <c r="AG96" s="2">
        <f t="shared" si="98"/>
        <v>1574880</v>
      </c>
      <c r="AJ96" s="9">
        <v>1989</v>
      </c>
      <c r="AK96" s="1">
        <f aca="true" t="shared" si="106" ref="AK96:AO97">(B96/AA96)*100000</f>
        <v>0</v>
      </c>
      <c r="AL96" s="1">
        <f t="shared" si="106"/>
        <v>0</v>
      </c>
      <c r="AM96" s="1">
        <f t="shared" si="106"/>
        <v>0</v>
      </c>
      <c r="AN96" s="1">
        <f t="shared" si="106"/>
        <v>0</v>
      </c>
      <c r="AO96" s="1">
        <f t="shared" si="106"/>
        <v>0</v>
      </c>
      <c r="AP96" s="1"/>
      <c r="AQ96" s="1">
        <f>(H96/AG96)*100000</f>
        <v>0</v>
      </c>
      <c r="AR96" s="1">
        <f>(SUM(D96:F96)/SUM(AC96:AE96))*100000</f>
        <v>0</v>
      </c>
    </row>
    <row r="97" spans="1:44" ht="12.75">
      <c r="A97" s="9">
        <v>1990</v>
      </c>
      <c r="B97">
        <v>5</v>
      </c>
      <c r="C97">
        <v>0</v>
      </c>
      <c r="D97">
        <v>1</v>
      </c>
      <c r="E97">
        <v>0</v>
      </c>
      <c r="F97">
        <v>0</v>
      </c>
      <c r="H97" s="2">
        <f t="shared" si="95"/>
        <v>6</v>
      </c>
      <c r="J97" s="9">
        <v>1990</v>
      </c>
      <c r="K97" s="2">
        <f aca="true" t="shared" si="107" ref="K97:K106">B97</f>
        <v>5</v>
      </c>
      <c r="L97" s="2">
        <f aca="true" t="shared" si="108" ref="L97:L106">C97</f>
        <v>0</v>
      </c>
      <c r="M97" s="2">
        <f aca="true" t="shared" si="109" ref="M97:M106">N97-K97-L97</f>
        <v>1</v>
      </c>
      <c r="N97" s="2">
        <f aca="true" t="shared" si="110" ref="N97:N106">H97</f>
        <v>6</v>
      </c>
      <c r="Z97" s="9">
        <v>1990</v>
      </c>
      <c r="AA97" s="2">
        <f t="shared" si="98"/>
        <v>1462502</v>
      </c>
      <c r="AB97" s="2">
        <f t="shared" si="98"/>
        <v>57027</v>
      </c>
      <c r="AC97" s="1">
        <f t="shared" si="98"/>
        <v>11746</v>
      </c>
      <c r="AD97" s="1">
        <f t="shared" si="98"/>
        <v>12189</v>
      </c>
      <c r="AE97" s="1">
        <f t="shared" si="98"/>
        <v>37200</v>
      </c>
      <c r="AF97" s="1"/>
      <c r="AG97" s="2">
        <f t="shared" si="98"/>
        <v>1580664</v>
      </c>
      <c r="AJ97" s="9">
        <v>1990</v>
      </c>
      <c r="AK97" s="1">
        <f t="shared" si="106"/>
        <v>0.34187987435230854</v>
      </c>
      <c r="AL97" s="1">
        <f t="shared" si="106"/>
        <v>0</v>
      </c>
      <c r="AM97" s="1">
        <f t="shared" si="106"/>
        <v>8.513536523071684</v>
      </c>
      <c r="AN97" s="1">
        <f t="shared" si="106"/>
        <v>0</v>
      </c>
      <c r="AO97" s="1">
        <f t="shared" si="106"/>
        <v>0</v>
      </c>
      <c r="AP97" s="1"/>
      <c r="AQ97" s="1">
        <f>(H97/AG97)*100000</f>
        <v>0.3795873126736612</v>
      </c>
      <c r="AR97" s="1">
        <f>(SUM(D97:F97)/SUM(AC97:AE97))*100000</f>
        <v>1.6357242168970312</v>
      </c>
    </row>
    <row r="98" spans="1:44" ht="12.75">
      <c r="A98" s="9">
        <v>1991</v>
      </c>
      <c r="B98">
        <v>9</v>
      </c>
      <c r="C98">
        <v>3</v>
      </c>
      <c r="D98">
        <v>0</v>
      </c>
      <c r="E98">
        <v>0</v>
      </c>
      <c r="F98">
        <v>0</v>
      </c>
      <c r="H98" s="2">
        <f t="shared" si="95"/>
        <v>12</v>
      </c>
      <c r="J98" s="9">
        <v>1991</v>
      </c>
      <c r="K98" s="2">
        <f t="shared" si="107"/>
        <v>9</v>
      </c>
      <c r="L98" s="2">
        <f t="shared" si="108"/>
        <v>3</v>
      </c>
      <c r="M98" s="2">
        <f t="shared" si="109"/>
        <v>0</v>
      </c>
      <c r="N98" s="2">
        <f t="shared" si="110"/>
        <v>12</v>
      </c>
      <c r="Z98" s="9">
        <v>1991</v>
      </c>
      <c r="AA98" s="2">
        <f t="shared" si="98"/>
        <v>1468361</v>
      </c>
      <c r="AB98" s="2">
        <f t="shared" si="98"/>
        <v>57559</v>
      </c>
      <c r="AC98" s="1">
        <f t="shared" si="98"/>
        <v>11730</v>
      </c>
      <c r="AD98" s="1">
        <f t="shared" si="98"/>
        <v>12775</v>
      </c>
      <c r="AE98" s="1">
        <f t="shared" si="98"/>
        <v>40380</v>
      </c>
      <c r="AF98" s="1"/>
      <c r="AG98" s="2">
        <f t="shared" si="98"/>
        <v>1590805</v>
      </c>
      <c r="AJ98" s="9">
        <v>1991</v>
      </c>
      <c r="AK98" s="1">
        <f t="shared" si="99"/>
        <v>0.6129282921570377</v>
      </c>
      <c r="AL98" s="1">
        <f t="shared" si="100"/>
        <v>5.212043294706302</v>
      </c>
      <c r="AM98" s="1">
        <f t="shared" si="101"/>
        <v>0</v>
      </c>
      <c r="AN98" s="1">
        <f t="shared" si="102"/>
        <v>0</v>
      </c>
      <c r="AO98" s="1">
        <f t="shared" si="103"/>
        <v>0</v>
      </c>
      <c r="AP98" s="1"/>
      <c r="AQ98" s="1">
        <f t="shared" si="104"/>
        <v>0.7543350693516805</v>
      </c>
      <c r="AR98" s="1">
        <f t="shared" si="105"/>
        <v>0</v>
      </c>
    </row>
    <row r="99" spans="1:44" ht="12.75">
      <c r="A99" s="9">
        <v>1992</v>
      </c>
      <c r="B99">
        <v>3</v>
      </c>
      <c r="C99">
        <v>0</v>
      </c>
      <c r="D99">
        <v>1</v>
      </c>
      <c r="E99">
        <v>0</v>
      </c>
      <c r="F99">
        <v>1</v>
      </c>
      <c r="H99" s="2">
        <f t="shared" si="95"/>
        <v>5</v>
      </c>
      <c r="J99" s="9">
        <v>1992</v>
      </c>
      <c r="K99" s="2">
        <f t="shared" si="107"/>
        <v>3</v>
      </c>
      <c r="L99" s="2">
        <f t="shared" si="108"/>
        <v>0</v>
      </c>
      <c r="M99" s="2">
        <f t="shared" si="109"/>
        <v>2</v>
      </c>
      <c r="N99" s="2">
        <f t="shared" si="110"/>
        <v>5</v>
      </c>
      <c r="Z99" s="9">
        <v>1992</v>
      </c>
      <c r="AA99" s="2">
        <f t="shared" si="98"/>
        <v>1473950</v>
      </c>
      <c r="AB99" s="2">
        <f t="shared" si="98"/>
        <v>58226</v>
      </c>
      <c r="AC99" s="1">
        <f t="shared" si="98"/>
        <v>12056</v>
      </c>
      <c r="AD99" s="1">
        <f t="shared" si="98"/>
        <v>13930</v>
      </c>
      <c r="AE99" s="1">
        <f t="shared" si="98"/>
        <v>44244</v>
      </c>
      <c r="AF99" s="1"/>
      <c r="AG99" s="2">
        <f t="shared" si="98"/>
        <v>1602406</v>
      </c>
      <c r="AJ99" s="9">
        <v>1992</v>
      </c>
      <c r="AK99" s="1">
        <f t="shared" si="99"/>
        <v>0.20353471963092373</v>
      </c>
      <c r="AL99" s="1">
        <f t="shared" si="100"/>
        <v>0</v>
      </c>
      <c r="AM99" s="1">
        <f t="shared" si="101"/>
        <v>8.29462508294625</v>
      </c>
      <c r="AN99" s="1">
        <f t="shared" si="102"/>
        <v>0</v>
      </c>
      <c r="AO99" s="1">
        <f t="shared" si="103"/>
        <v>2.260193472561251</v>
      </c>
      <c r="AP99" s="1"/>
      <c r="AQ99" s="1">
        <f t="shared" si="104"/>
        <v>0.3120307837089976</v>
      </c>
      <c r="AR99" s="1">
        <f t="shared" si="105"/>
        <v>2.8477858465043426</v>
      </c>
    </row>
    <row r="100" spans="1:44" ht="12.75">
      <c r="A100" s="9">
        <v>1993</v>
      </c>
      <c r="B100">
        <v>3</v>
      </c>
      <c r="C100">
        <v>2</v>
      </c>
      <c r="D100">
        <v>0</v>
      </c>
      <c r="E100">
        <v>0</v>
      </c>
      <c r="F100">
        <v>1</v>
      </c>
      <c r="H100" s="2">
        <f t="shared" si="95"/>
        <v>6</v>
      </c>
      <c r="J100" s="9">
        <v>1993</v>
      </c>
      <c r="K100" s="2">
        <f t="shared" si="107"/>
        <v>3</v>
      </c>
      <c r="L100" s="2">
        <f t="shared" si="108"/>
        <v>2</v>
      </c>
      <c r="M100" s="2">
        <f t="shared" si="109"/>
        <v>1</v>
      </c>
      <c r="N100" s="2">
        <f t="shared" si="110"/>
        <v>6</v>
      </c>
      <c r="Z100" s="9">
        <v>1993</v>
      </c>
      <c r="AA100" s="2">
        <f t="shared" si="98"/>
        <v>1477241</v>
      </c>
      <c r="AB100" s="2">
        <f t="shared" si="98"/>
        <v>58512</v>
      </c>
      <c r="AC100" s="1">
        <f t="shared" si="98"/>
        <v>12404</v>
      </c>
      <c r="AD100" s="1">
        <f t="shared" si="98"/>
        <v>15267</v>
      </c>
      <c r="AE100" s="1">
        <f t="shared" si="98"/>
        <v>48725</v>
      </c>
      <c r="AF100" s="1"/>
      <c r="AG100" s="2">
        <f t="shared" si="98"/>
        <v>1612149</v>
      </c>
      <c r="AJ100" s="9">
        <v>1993</v>
      </c>
      <c r="AK100" s="1">
        <f t="shared" si="99"/>
        <v>0.20308128463805158</v>
      </c>
      <c r="AL100" s="1">
        <f t="shared" si="100"/>
        <v>3.418102269619907</v>
      </c>
      <c r="AM100" s="1">
        <f t="shared" si="101"/>
        <v>0</v>
      </c>
      <c r="AN100" s="1">
        <f t="shared" si="102"/>
        <v>0</v>
      </c>
      <c r="AO100" s="1">
        <f t="shared" si="103"/>
        <v>2.0523345305284764</v>
      </c>
      <c r="AP100" s="1"/>
      <c r="AQ100" s="1">
        <f t="shared" si="104"/>
        <v>0.3721740360227249</v>
      </c>
      <c r="AR100" s="1">
        <f t="shared" si="105"/>
        <v>1.3089690559715168</v>
      </c>
    </row>
    <row r="101" spans="1:44" ht="12.75">
      <c r="A101" s="9">
        <v>1994</v>
      </c>
      <c r="B101">
        <v>2</v>
      </c>
      <c r="C101">
        <v>1</v>
      </c>
      <c r="D101">
        <v>3</v>
      </c>
      <c r="E101">
        <v>0</v>
      </c>
      <c r="F101">
        <v>0</v>
      </c>
      <c r="H101" s="2">
        <f t="shared" si="95"/>
        <v>6</v>
      </c>
      <c r="J101" s="9">
        <v>1994</v>
      </c>
      <c r="K101" s="2">
        <f t="shared" si="107"/>
        <v>2</v>
      </c>
      <c r="L101" s="2">
        <f t="shared" si="108"/>
        <v>1</v>
      </c>
      <c r="M101" s="2">
        <f t="shared" si="109"/>
        <v>3</v>
      </c>
      <c r="N101" s="2">
        <f t="shared" si="110"/>
        <v>6</v>
      </c>
      <c r="Z101" s="9">
        <v>1994</v>
      </c>
      <c r="AA101" s="2">
        <f t="shared" si="98"/>
        <v>1480322</v>
      </c>
      <c r="AB101" s="2">
        <f t="shared" si="98"/>
        <v>59648</v>
      </c>
      <c r="AC101" s="1">
        <f t="shared" si="98"/>
        <v>12597</v>
      </c>
      <c r="AD101" s="1">
        <f t="shared" si="98"/>
        <v>16013</v>
      </c>
      <c r="AE101" s="1">
        <f t="shared" si="98"/>
        <v>52971</v>
      </c>
      <c r="AF101" s="1"/>
      <c r="AG101" s="2">
        <f t="shared" si="98"/>
        <v>1621551</v>
      </c>
      <c r="AJ101" s="9">
        <v>1994</v>
      </c>
      <c r="AK101" s="1">
        <f t="shared" si="99"/>
        <v>0.13510574050780844</v>
      </c>
      <c r="AL101" s="1">
        <f t="shared" si="100"/>
        <v>1.6765021459227467</v>
      </c>
      <c r="AM101" s="1">
        <f t="shared" si="101"/>
        <v>23.815194093831863</v>
      </c>
      <c r="AN101" s="1">
        <f t="shared" si="102"/>
        <v>0</v>
      </c>
      <c r="AO101" s="1">
        <f t="shared" si="103"/>
        <v>0</v>
      </c>
      <c r="AP101" s="1"/>
      <c r="AQ101" s="1">
        <f t="shared" si="104"/>
        <v>0.3700161142017735</v>
      </c>
      <c r="AR101" s="1">
        <f t="shared" si="105"/>
        <v>3.6773268285507656</v>
      </c>
    </row>
    <row r="102" spans="1:44" ht="12.75">
      <c r="A102" s="9">
        <v>1995</v>
      </c>
      <c r="B102">
        <v>4</v>
      </c>
      <c r="C102">
        <v>2</v>
      </c>
      <c r="D102">
        <v>0</v>
      </c>
      <c r="E102">
        <v>0</v>
      </c>
      <c r="F102">
        <v>0</v>
      </c>
      <c r="H102" s="2">
        <f t="shared" si="95"/>
        <v>6</v>
      </c>
      <c r="J102" s="9">
        <v>1995</v>
      </c>
      <c r="K102" s="2">
        <f t="shared" si="107"/>
        <v>4</v>
      </c>
      <c r="L102" s="2">
        <f t="shared" si="108"/>
        <v>2</v>
      </c>
      <c r="M102" s="2">
        <f t="shared" si="109"/>
        <v>0</v>
      </c>
      <c r="N102" s="2">
        <f t="shared" si="110"/>
        <v>6</v>
      </c>
      <c r="Z102" s="9">
        <v>1995</v>
      </c>
      <c r="AA102" s="2">
        <f t="shared" si="98"/>
        <v>1485973</v>
      </c>
      <c r="AB102" s="2">
        <f t="shared" si="98"/>
        <v>60493</v>
      </c>
      <c r="AC102" s="1">
        <f t="shared" si="98"/>
        <v>12956</v>
      </c>
      <c r="AD102" s="1">
        <f t="shared" si="98"/>
        <v>17608</v>
      </c>
      <c r="AE102" s="1">
        <f t="shared" si="98"/>
        <v>58112</v>
      </c>
      <c r="AF102" s="1"/>
      <c r="AG102" s="2">
        <f t="shared" si="98"/>
        <v>1635142</v>
      </c>
      <c r="AJ102" s="9">
        <v>1995</v>
      </c>
      <c r="AK102" s="1">
        <f t="shared" si="99"/>
        <v>0.2691838949967462</v>
      </c>
      <c r="AL102" s="1">
        <f t="shared" si="100"/>
        <v>3.306167655761824</v>
      </c>
      <c r="AM102" s="1">
        <f t="shared" si="101"/>
        <v>0</v>
      </c>
      <c r="AN102" s="1">
        <f t="shared" si="102"/>
        <v>0</v>
      </c>
      <c r="AO102" s="1">
        <f t="shared" si="103"/>
        <v>0</v>
      </c>
      <c r="AP102" s="1"/>
      <c r="AQ102" s="1">
        <f t="shared" si="104"/>
        <v>0.3669406082162895</v>
      </c>
      <c r="AR102" s="1">
        <f t="shared" si="105"/>
        <v>0</v>
      </c>
    </row>
    <row r="103" spans="1:44" ht="12.75">
      <c r="A103" s="9">
        <v>1996</v>
      </c>
      <c r="B103">
        <v>4</v>
      </c>
      <c r="C103">
        <v>1</v>
      </c>
      <c r="D103">
        <v>2</v>
      </c>
      <c r="E103">
        <v>0</v>
      </c>
      <c r="F103">
        <v>0</v>
      </c>
      <c r="H103" s="2">
        <f t="shared" si="95"/>
        <v>7</v>
      </c>
      <c r="J103" s="9">
        <v>1996</v>
      </c>
      <c r="K103" s="2">
        <f t="shared" si="107"/>
        <v>4</v>
      </c>
      <c r="L103" s="2">
        <f t="shared" si="108"/>
        <v>1</v>
      </c>
      <c r="M103" s="2">
        <f t="shared" si="109"/>
        <v>2</v>
      </c>
      <c r="N103" s="2">
        <f t="shared" si="110"/>
        <v>7</v>
      </c>
      <c r="Z103" s="9">
        <v>1996</v>
      </c>
      <c r="AA103" s="2">
        <f t="shared" si="98"/>
        <v>1490916</v>
      </c>
      <c r="AB103" s="2">
        <f t="shared" si="98"/>
        <v>61514</v>
      </c>
      <c r="AC103" s="1">
        <f t="shared" si="98"/>
        <v>13042</v>
      </c>
      <c r="AD103" s="1">
        <f t="shared" si="98"/>
        <v>18883</v>
      </c>
      <c r="AE103" s="1">
        <f t="shared" si="98"/>
        <v>63302</v>
      </c>
      <c r="AF103" s="1"/>
      <c r="AG103" s="2">
        <f t="shared" si="98"/>
        <v>1647657</v>
      </c>
      <c r="AJ103" s="9">
        <v>1996</v>
      </c>
      <c r="AK103" s="1">
        <f t="shared" si="99"/>
        <v>0.2682914396250359</v>
      </c>
      <c r="AL103" s="1">
        <f t="shared" si="100"/>
        <v>1.625646194362259</v>
      </c>
      <c r="AM103" s="1">
        <f t="shared" si="101"/>
        <v>15.335071308081583</v>
      </c>
      <c r="AN103" s="1">
        <f t="shared" si="102"/>
        <v>0</v>
      </c>
      <c r="AO103" s="1">
        <f t="shared" si="103"/>
        <v>0</v>
      </c>
      <c r="AP103" s="1"/>
      <c r="AQ103" s="1">
        <f t="shared" si="104"/>
        <v>0.4248457051437284</v>
      </c>
      <c r="AR103" s="1">
        <f t="shared" si="105"/>
        <v>2.100244678505046</v>
      </c>
    </row>
    <row r="104" spans="1:44" ht="12.75">
      <c r="A104" s="9">
        <v>1997</v>
      </c>
      <c r="B104">
        <v>2</v>
      </c>
      <c r="C104">
        <v>3</v>
      </c>
      <c r="D104">
        <v>1</v>
      </c>
      <c r="E104">
        <v>0</v>
      </c>
      <c r="F104">
        <v>0</v>
      </c>
      <c r="H104" s="2">
        <f t="shared" si="95"/>
        <v>6</v>
      </c>
      <c r="J104" s="9">
        <v>1997</v>
      </c>
      <c r="K104" s="2">
        <f t="shared" si="107"/>
        <v>2</v>
      </c>
      <c r="L104" s="2">
        <f t="shared" si="108"/>
        <v>3</v>
      </c>
      <c r="M104" s="2">
        <f t="shared" si="109"/>
        <v>1</v>
      </c>
      <c r="N104" s="2">
        <f t="shared" si="110"/>
        <v>6</v>
      </c>
      <c r="Z104" s="9">
        <v>1997</v>
      </c>
      <c r="AA104" s="2">
        <f t="shared" si="98"/>
        <v>1492719</v>
      </c>
      <c r="AB104" s="2">
        <f t="shared" si="98"/>
        <v>62798</v>
      </c>
      <c r="AC104" s="1">
        <f t="shared" si="98"/>
        <v>13193</v>
      </c>
      <c r="AD104" s="1">
        <f t="shared" si="98"/>
        <v>19591</v>
      </c>
      <c r="AE104" s="1">
        <f t="shared" si="98"/>
        <v>67741</v>
      </c>
      <c r="AF104" s="1"/>
      <c r="AG104" s="2">
        <f t="shared" si="98"/>
        <v>1656042</v>
      </c>
      <c r="AJ104" s="9">
        <v>1997</v>
      </c>
      <c r="AK104" s="1">
        <f t="shared" si="99"/>
        <v>0.13398369016539619</v>
      </c>
      <c r="AL104" s="1">
        <f t="shared" si="100"/>
        <v>4.777222204528806</v>
      </c>
      <c r="AM104" s="1">
        <f t="shared" si="101"/>
        <v>7.579777154551656</v>
      </c>
      <c r="AN104" s="1">
        <f t="shared" si="102"/>
        <v>0</v>
      </c>
      <c r="AO104" s="1">
        <f t="shared" si="103"/>
        <v>0</v>
      </c>
      <c r="AP104" s="1"/>
      <c r="AQ104" s="1">
        <f t="shared" si="104"/>
        <v>0.3623096515668081</v>
      </c>
      <c r="AR104" s="1">
        <f t="shared" si="105"/>
        <v>0.9947774185525989</v>
      </c>
    </row>
    <row r="105" spans="1:44" ht="12.75">
      <c r="A105" s="9">
        <v>1998</v>
      </c>
      <c r="B105">
        <v>3</v>
      </c>
      <c r="C105">
        <v>1</v>
      </c>
      <c r="D105">
        <v>0</v>
      </c>
      <c r="E105">
        <v>0</v>
      </c>
      <c r="F105">
        <v>2</v>
      </c>
      <c r="H105" s="2">
        <f t="shared" si="95"/>
        <v>6</v>
      </c>
      <c r="J105" s="9">
        <v>1998</v>
      </c>
      <c r="K105" s="2">
        <f t="shared" si="107"/>
        <v>3</v>
      </c>
      <c r="L105" s="2">
        <f t="shared" si="108"/>
        <v>1</v>
      </c>
      <c r="M105" s="2">
        <f t="shared" si="109"/>
        <v>2</v>
      </c>
      <c r="N105" s="2">
        <f t="shared" si="110"/>
        <v>6</v>
      </c>
      <c r="Z105" s="9">
        <v>1998</v>
      </c>
      <c r="AA105" s="2">
        <f t="shared" si="98"/>
        <v>1491773</v>
      </c>
      <c r="AB105" s="2">
        <f t="shared" si="98"/>
        <v>63632</v>
      </c>
      <c r="AC105" s="1">
        <f t="shared" si="98"/>
        <v>13239</v>
      </c>
      <c r="AD105" s="1">
        <f t="shared" si="98"/>
        <v>20065</v>
      </c>
      <c r="AE105" s="1">
        <f t="shared" si="98"/>
        <v>72063</v>
      </c>
      <c r="AF105" s="1"/>
      <c r="AG105" s="2">
        <f t="shared" si="98"/>
        <v>1660772</v>
      </c>
      <c r="AJ105" s="9">
        <v>1998</v>
      </c>
      <c r="AK105" s="1">
        <f t="shared" si="99"/>
        <v>0.2011029828264756</v>
      </c>
      <c r="AL105" s="1">
        <f t="shared" si="100"/>
        <v>1.5715363339200403</v>
      </c>
      <c r="AM105" s="1">
        <f t="shared" si="101"/>
        <v>0</v>
      </c>
      <c r="AN105" s="1">
        <f t="shared" si="102"/>
        <v>0</v>
      </c>
      <c r="AO105" s="1">
        <f t="shared" si="103"/>
        <v>2.7753493470990658</v>
      </c>
      <c r="AP105" s="1"/>
      <c r="AQ105" s="1">
        <f t="shared" si="104"/>
        <v>0.36127776720705795</v>
      </c>
      <c r="AR105" s="1">
        <f t="shared" si="105"/>
        <v>1.8981274972239888</v>
      </c>
    </row>
    <row r="106" spans="1:44" ht="12.75">
      <c r="A106" s="9">
        <v>1999</v>
      </c>
      <c r="B106">
        <v>3</v>
      </c>
      <c r="C106">
        <v>2</v>
      </c>
      <c r="D106">
        <v>1</v>
      </c>
      <c r="E106">
        <v>0</v>
      </c>
      <c r="F106">
        <v>0</v>
      </c>
      <c r="H106" s="2">
        <f t="shared" si="95"/>
        <v>6</v>
      </c>
      <c r="J106" s="9">
        <v>1999</v>
      </c>
      <c r="K106" s="2">
        <f t="shared" si="107"/>
        <v>3</v>
      </c>
      <c r="L106" s="2">
        <f t="shared" si="108"/>
        <v>2</v>
      </c>
      <c r="M106" s="2">
        <f t="shared" si="109"/>
        <v>1</v>
      </c>
      <c r="N106" s="2">
        <f t="shared" si="110"/>
        <v>6</v>
      </c>
      <c r="Z106" s="9">
        <v>1999</v>
      </c>
      <c r="AA106" s="2">
        <f t="shared" si="98"/>
        <v>1490199</v>
      </c>
      <c r="AB106" s="2">
        <f t="shared" si="98"/>
        <v>64376</v>
      </c>
      <c r="AC106" s="1">
        <f t="shared" si="98"/>
        <v>13548</v>
      </c>
      <c r="AD106" s="1">
        <f t="shared" si="98"/>
        <v>20907</v>
      </c>
      <c r="AE106" s="1">
        <f t="shared" si="98"/>
        <v>76998</v>
      </c>
      <c r="AF106" s="1"/>
      <c r="AG106" s="2">
        <f t="shared" si="98"/>
        <v>1666028</v>
      </c>
      <c r="AJ106" s="9">
        <v>1999</v>
      </c>
      <c r="AK106" s="1">
        <f t="shared" si="99"/>
        <v>0.20131539478955496</v>
      </c>
      <c r="AL106" s="1">
        <f>(C106/AB106)*100000</f>
        <v>3.106747856343979</v>
      </c>
      <c r="AM106" s="1">
        <f>(D106/AC106)*100000</f>
        <v>7.3811632713315625</v>
      </c>
      <c r="AN106" s="1">
        <f>(E106/AD106)*100000</f>
        <v>0</v>
      </c>
      <c r="AO106" s="1">
        <f>(F106/AE106)*100000</f>
        <v>0</v>
      </c>
      <c r="AP106" s="1"/>
      <c r="AQ106" s="1">
        <f t="shared" si="104"/>
        <v>0.3601380048834713</v>
      </c>
      <c r="AR106" s="1">
        <f t="shared" si="105"/>
        <v>0.8972391949969942</v>
      </c>
    </row>
    <row r="107" spans="1:14" s="4" customFormat="1" ht="12.75">
      <c r="A107" s="13" t="s">
        <v>14</v>
      </c>
      <c r="B107" s="21">
        <f aca="true" t="shared" si="111" ref="B107:G107">SUM(B90:B106)</f>
        <v>38</v>
      </c>
      <c r="C107" s="21">
        <f t="shared" si="111"/>
        <v>16</v>
      </c>
      <c r="D107" s="4">
        <f t="shared" si="111"/>
        <v>10</v>
      </c>
      <c r="E107" s="4">
        <f t="shared" si="111"/>
        <v>0</v>
      </c>
      <c r="F107" s="4">
        <f t="shared" si="111"/>
        <v>4</v>
      </c>
      <c r="G107" s="4">
        <f t="shared" si="111"/>
        <v>0</v>
      </c>
      <c r="H107" s="21">
        <f t="shared" si="95"/>
        <v>68</v>
      </c>
      <c r="J107" s="13" t="s">
        <v>14</v>
      </c>
      <c r="K107" s="21">
        <f>B107</f>
        <v>38</v>
      </c>
      <c r="L107" s="21">
        <f>C107</f>
        <v>16</v>
      </c>
      <c r="M107" s="21">
        <f>N107-K107-L107</f>
        <v>14</v>
      </c>
      <c r="N107" s="21">
        <f>H107</f>
        <v>68</v>
      </c>
    </row>
    <row r="109" spans="26:33" ht="12.75">
      <c r="Z109" s="30" t="str">
        <f>CONCATENATE("Percent of Total Population, By Race: ",$A$1)</f>
        <v>Percent of Total Population, By Race: NEBRASKA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112" ref="AA111:AE120">(AA90/$AG90)*100</f>
        <v>93.69223796978102</v>
      </c>
      <c r="AB111" s="2">
        <f t="shared" si="112"/>
        <v>3.187776067946641</v>
      </c>
      <c r="AC111" s="1">
        <f t="shared" si="112"/>
        <v>0.5857469093645025</v>
      </c>
      <c r="AD111" s="1">
        <f t="shared" si="112"/>
        <v>0.5847370009000808</v>
      </c>
      <c r="AE111" s="1">
        <f t="shared" si="112"/>
        <v>1.949502052007761</v>
      </c>
      <c r="AF111" s="1">
        <f>100-AA111-AB111</f>
        <v>3.1199859622723403</v>
      </c>
      <c r="AG111" s="26">
        <f>AB111/AA111</f>
        <v>0.03402390781800739</v>
      </c>
    </row>
    <row r="112" spans="26:33" ht="12.75">
      <c r="Z112" s="9">
        <v>1984</v>
      </c>
      <c r="AA112" s="2">
        <f t="shared" si="112"/>
        <v>93.54600728049154</v>
      </c>
      <c r="AB112" s="2">
        <f t="shared" si="112"/>
        <v>3.2382639370173902</v>
      </c>
      <c r="AC112" s="1">
        <f t="shared" si="112"/>
        <v>0.6019655942325112</v>
      </c>
      <c r="AD112" s="1">
        <f t="shared" si="112"/>
        <v>0.6086380142877916</v>
      </c>
      <c r="AE112" s="1">
        <f t="shared" si="112"/>
        <v>2.0051251739707636</v>
      </c>
      <c r="AF112" s="1">
        <f aca="true" t="shared" si="113" ref="AF112:AF127">100-AA112-AB112</f>
        <v>3.2157287824910727</v>
      </c>
      <c r="AG112" s="26">
        <f aca="true" t="shared" si="114" ref="AG112:AG127">AB112/AA112</f>
        <v>0.03461680547527453</v>
      </c>
    </row>
    <row r="113" spans="26:33" ht="12.75">
      <c r="Z113" s="9">
        <v>1985</v>
      </c>
      <c r="AA113" s="2">
        <f t="shared" si="112"/>
        <v>93.38313572033927</v>
      </c>
      <c r="AB113" s="2">
        <f t="shared" si="112"/>
        <v>3.301080418991294</v>
      </c>
      <c r="AC113" s="1">
        <f t="shared" si="112"/>
        <v>0.6233502012730783</v>
      </c>
      <c r="AD113" s="1">
        <f t="shared" si="112"/>
        <v>0.6360973910541232</v>
      </c>
      <c r="AE113" s="1">
        <f t="shared" si="112"/>
        <v>2.056336268342228</v>
      </c>
      <c r="AF113" s="1">
        <f t="shared" si="113"/>
        <v>3.3157838606694376</v>
      </c>
      <c r="AG113" s="26">
        <f t="shared" si="114"/>
        <v>0.03534985619756077</v>
      </c>
    </row>
    <row r="114" spans="26:33" ht="12.75">
      <c r="Z114" s="9">
        <v>1986</v>
      </c>
      <c r="AA114" s="2">
        <f t="shared" si="112"/>
        <v>93.22458504807415</v>
      </c>
      <c r="AB114" s="2">
        <f t="shared" si="112"/>
        <v>3.359441645033249</v>
      </c>
      <c r="AC114" s="1">
        <f t="shared" si="112"/>
        <v>0.6449055762450145</v>
      </c>
      <c r="AD114" s="1">
        <f t="shared" si="112"/>
        <v>0.6630719305054376</v>
      </c>
      <c r="AE114" s="1">
        <f t="shared" si="112"/>
        <v>2.107995800142155</v>
      </c>
      <c r="AF114" s="1">
        <f t="shared" si="113"/>
        <v>3.4159733068926044</v>
      </c>
      <c r="AG114" s="26">
        <f t="shared" si="114"/>
        <v>0.03603600534452203</v>
      </c>
    </row>
    <row r="115" spans="26:33" ht="12.75">
      <c r="Z115" s="9">
        <v>1987</v>
      </c>
      <c r="AA115" s="2">
        <f t="shared" si="112"/>
        <v>93.0669703471111</v>
      </c>
      <c r="AB115" s="2">
        <f t="shared" si="112"/>
        <v>3.415766658006497</v>
      </c>
      <c r="AC115" s="1">
        <f t="shared" si="112"/>
        <v>0.666301109629449</v>
      </c>
      <c r="AD115" s="1">
        <f t="shared" si="112"/>
        <v>0.6862173719598176</v>
      </c>
      <c r="AE115" s="1">
        <f t="shared" si="112"/>
        <v>2.1647445132931478</v>
      </c>
      <c r="AF115" s="1">
        <f t="shared" si="113"/>
        <v>3.517262994882408</v>
      </c>
      <c r="AG115" s="26">
        <f t="shared" si="114"/>
        <v>0.036702244042830026</v>
      </c>
    </row>
    <row r="116" spans="26:33" ht="12.75">
      <c r="Z116" s="9">
        <v>1988</v>
      </c>
      <c r="AA116" s="2">
        <f t="shared" si="112"/>
        <v>92.89006938752652</v>
      </c>
      <c r="AB116" s="2">
        <f t="shared" si="112"/>
        <v>3.474530756033864</v>
      </c>
      <c r="AC116" s="1">
        <f t="shared" si="112"/>
        <v>0.6932389160680741</v>
      </c>
      <c r="AD116" s="1">
        <f t="shared" si="112"/>
        <v>0.7133475536187911</v>
      </c>
      <c r="AE116" s="1">
        <f t="shared" si="112"/>
        <v>2.228813386752735</v>
      </c>
      <c r="AF116" s="1">
        <f t="shared" si="113"/>
        <v>3.6353998564396126</v>
      </c>
      <c r="AG116" s="26">
        <f t="shared" si="114"/>
        <v>0.03740476004532333</v>
      </c>
    </row>
    <row r="117" spans="26:33" ht="12.75">
      <c r="Z117" s="9">
        <v>1989</v>
      </c>
      <c r="AA117" s="2">
        <f t="shared" si="112"/>
        <v>92.69747536320227</v>
      </c>
      <c r="AB117" s="2">
        <f t="shared" si="112"/>
        <v>3.5431270953977445</v>
      </c>
      <c r="AC117" s="1">
        <f t="shared" si="112"/>
        <v>0.7234201970943818</v>
      </c>
      <c r="AD117" s="1">
        <f t="shared" si="112"/>
        <v>0.7436122117240679</v>
      </c>
      <c r="AE117" s="1">
        <f t="shared" si="112"/>
        <v>2.29236513258153</v>
      </c>
      <c r="AF117" s="1">
        <f t="shared" si="113"/>
        <v>3.759397541399983</v>
      </c>
      <c r="AG117" s="26">
        <f t="shared" si="114"/>
        <v>0.038222476734293506</v>
      </c>
    </row>
    <row r="118" spans="26:33" ht="12.75">
      <c r="Z118" s="9">
        <v>1990</v>
      </c>
      <c r="AA118" s="2">
        <f t="shared" si="112"/>
        <v>92.52453399330915</v>
      </c>
      <c r="AB118" s="2">
        <f t="shared" si="112"/>
        <v>3.607787613306813</v>
      </c>
      <c r="AC118" s="1">
        <f t="shared" si="112"/>
        <v>0.7431054291108041</v>
      </c>
      <c r="AD118" s="1">
        <f t="shared" si="112"/>
        <v>0.7711316256965427</v>
      </c>
      <c r="AE118" s="1">
        <f t="shared" si="112"/>
        <v>2.3534413385766997</v>
      </c>
      <c r="AF118" s="1">
        <f t="shared" si="113"/>
        <v>3.8676783933840384</v>
      </c>
      <c r="AG118" s="26">
        <f t="shared" si="114"/>
        <v>0.0389927671893782</v>
      </c>
    </row>
    <row r="119" spans="26:33" ht="12.75">
      <c r="Z119" s="9">
        <v>1991</v>
      </c>
      <c r="AA119" s="2">
        <f t="shared" si="112"/>
        <v>92.30301639735858</v>
      </c>
      <c r="AB119" s="2">
        <f t="shared" si="112"/>
        <v>3.6182310214011144</v>
      </c>
      <c r="AC119" s="1">
        <f t="shared" si="112"/>
        <v>0.7373625302912676</v>
      </c>
      <c r="AD119" s="1">
        <f t="shared" si="112"/>
        <v>0.8030525425806432</v>
      </c>
      <c r="AE119" s="1">
        <f t="shared" si="112"/>
        <v>2.5383375083684045</v>
      </c>
      <c r="AF119" s="1">
        <f t="shared" si="113"/>
        <v>4.07875258124031</v>
      </c>
      <c r="AG119" s="26">
        <f t="shared" si="114"/>
        <v>0.039199488409185475</v>
      </c>
    </row>
    <row r="120" spans="26:33" ht="12.75">
      <c r="Z120" s="9">
        <v>1992</v>
      </c>
      <c r="AA120" s="2">
        <f t="shared" si="112"/>
        <v>91.9835547295754</v>
      </c>
      <c r="AB120" s="2">
        <f t="shared" si="112"/>
        <v>3.6336608824480185</v>
      </c>
      <c r="AC120" s="1">
        <f t="shared" si="112"/>
        <v>0.752368625679135</v>
      </c>
      <c r="AD120" s="1">
        <f t="shared" si="112"/>
        <v>0.8693177634132674</v>
      </c>
      <c r="AE120" s="1">
        <f t="shared" si="112"/>
        <v>2.761097998884178</v>
      </c>
      <c r="AF120" s="1">
        <f t="shared" si="113"/>
        <v>4.382784387976579</v>
      </c>
      <c r="AG120" s="26">
        <f t="shared" si="114"/>
        <v>0.03950337528410054</v>
      </c>
    </row>
    <row r="121" spans="26:33" ht="12.75">
      <c r="Z121" s="9">
        <v>1993</v>
      </c>
      <c r="AA121" s="2">
        <f aca="true" t="shared" si="115" ref="AA121:AE127">(AA100/$AG100)*100</f>
        <v>91.63179085804104</v>
      </c>
      <c r="AB121" s="2">
        <f t="shared" si="115"/>
        <v>3.6294411992936135</v>
      </c>
      <c r="AC121" s="1">
        <f t="shared" si="115"/>
        <v>0.7694077904709801</v>
      </c>
      <c r="AD121" s="1">
        <f t="shared" si="115"/>
        <v>0.9469968346598236</v>
      </c>
      <c r="AE121" s="1">
        <f t="shared" si="115"/>
        <v>3.0223633175345457</v>
      </c>
      <c r="AF121" s="1">
        <f t="shared" si="113"/>
        <v>4.738767942665343</v>
      </c>
      <c r="AG121" s="26">
        <f t="shared" si="114"/>
        <v>0.039608973755805583</v>
      </c>
    </row>
    <row r="122" spans="26:33" ht="12.75">
      <c r="Z122" s="9">
        <v>1994</v>
      </c>
      <c r="AA122" s="2">
        <f t="shared" si="115"/>
        <v>91.29049903456628</v>
      </c>
      <c r="AB122" s="2">
        <f t="shared" si="115"/>
        <v>3.678453529984564</v>
      </c>
      <c r="AC122" s="1">
        <f t="shared" si="115"/>
        <v>0.7768488317666234</v>
      </c>
      <c r="AD122" s="1">
        <f t="shared" si="115"/>
        <v>0.9875113394521665</v>
      </c>
      <c r="AE122" s="1">
        <f t="shared" si="115"/>
        <v>3.2666872642303573</v>
      </c>
      <c r="AF122" s="1">
        <f t="shared" si="113"/>
        <v>5.031047435449155</v>
      </c>
      <c r="AG122" s="26">
        <f t="shared" si="114"/>
        <v>0.04029393604904879</v>
      </c>
    </row>
    <row r="123" spans="26:33" ht="12.75">
      <c r="Z123" s="9">
        <v>1995</v>
      </c>
      <c r="AA123" s="2">
        <f t="shared" si="115"/>
        <v>90.87730606883072</v>
      </c>
      <c r="AB123" s="2">
        <f t="shared" si="115"/>
        <v>3.699556368804666</v>
      </c>
      <c r="AC123" s="1">
        <f t="shared" si="115"/>
        <v>0.7923470866750412</v>
      </c>
      <c r="AD123" s="1">
        <f t="shared" si="115"/>
        <v>1.0768483715787374</v>
      </c>
      <c r="AE123" s="1">
        <f t="shared" si="115"/>
        <v>3.5539421041108357</v>
      </c>
      <c r="AF123" s="1">
        <f t="shared" si="113"/>
        <v>5.423137562364614</v>
      </c>
      <c r="AG123" s="26">
        <f t="shared" si="114"/>
        <v>0.04070935340009542</v>
      </c>
    </row>
    <row r="124" spans="26:33" ht="12.75">
      <c r="Z124" s="9">
        <v>1996</v>
      </c>
      <c r="AA124" s="2">
        <f t="shared" si="115"/>
        <v>90.48703704715241</v>
      </c>
      <c r="AB124" s="2">
        <f t="shared" si="115"/>
        <v>3.733422672315901</v>
      </c>
      <c r="AC124" s="1">
        <f t="shared" si="115"/>
        <v>0.7915482409263579</v>
      </c>
      <c r="AD124" s="1">
        <f t="shared" si="115"/>
        <v>1.1460516357470032</v>
      </c>
      <c r="AE124" s="1">
        <f t="shared" si="115"/>
        <v>3.8419404038583274</v>
      </c>
      <c r="AF124" s="1">
        <f t="shared" si="113"/>
        <v>5.779540280531686</v>
      </c>
      <c r="AG124" s="26">
        <f t="shared" si="114"/>
        <v>0.04125919904273615</v>
      </c>
    </row>
    <row r="125" spans="26:33" ht="12.75">
      <c r="Z125" s="9">
        <v>1997</v>
      </c>
      <c r="AA125" s="2">
        <f t="shared" si="115"/>
        <v>90.1377501295257</v>
      </c>
      <c r="AB125" s="2">
        <f t="shared" si="115"/>
        <v>3.7920535831820694</v>
      </c>
      <c r="AC125" s="1">
        <f t="shared" si="115"/>
        <v>0.7966585388534831</v>
      </c>
      <c r="AD125" s="1">
        <f t="shared" si="115"/>
        <v>1.1830013973075562</v>
      </c>
      <c r="AE125" s="1">
        <f t="shared" si="115"/>
        <v>4.090536351131191</v>
      </c>
      <c r="AF125" s="1">
        <f t="shared" si="113"/>
        <v>6.070196287292232</v>
      </c>
      <c r="AG125" s="26">
        <f t="shared" si="114"/>
        <v>0.042069538875032744</v>
      </c>
    </row>
    <row r="126" spans="26:33" ht="12.75">
      <c r="Z126" s="9">
        <v>1998</v>
      </c>
      <c r="AA126" s="2">
        <f t="shared" si="115"/>
        <v>89.8240697699624</v>
      </c>
      <c r="AB126" s="2">
        <f t="shared" si="115"/>
        <v>3.8314711471532514</v>
      </c>
      <c r="AC126" s="1">
        <f t="shared" si="115"/>
        <v>0.7971593933423733</v>
      </c>
      <c r="AD126" s="1">
        <f t="shared" si="115"/>
        <v>1.2081730665016028</v>
      </c>
      <c r="AE126" s="1">
        <f t="shared" si="115"/>
        <v>4.33912662304037</v>
      </c>
      <c r="AF126" s="1">
        <f t="shared" si="113"/>
        <v>6.344459082884342</v>
      </c>
      <c r="AG126" s="26">
        <f t="shared" si="114"/>
        <v>0.04265528334404765</v>
      </c>
    </row>
    <row r="127" spans="26:33" ht="12.75">
      <c r="Z127" s="9">
        <v>1999</v>
      </c>
      <c r="AA127" s="2">
        <f t="shared" si="115"/>
        <v>89.44621578989069</v>
      </c>
      <c r="AB127" s="2">
        <f t="shared" si="115"/>
        <v>3.864040700396392</v>
      </c>
      <c r="AC127" s="1">
        <f t="shared" si="115"/>
        <v>0.8131916150268783</v>
      </c>
      <c r="AD127" s="1">
        <f t="shared" si="115"/>
        <v>1.254900878016456</v>
      </c>
      <c r="AE127" s="1">
        <f t="shared" si="115"/>
        <v>4.621651016669587</v>
      </c>
      <c r="AF127" s="1">
        <f t="shared" si="113"/>
        <v>6.689743509712921</v>
      </c>
      <c r="AG127" s="26">
        <f t="shared" si="114"/>
        <v>0.043199599516574635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0</v>
      </c>
    </row>
    <row r="2" spans="1:14" ht="28.5" customHeight="1">
      <c r="A2" s="31" t="str">
        <f>CONCATENATE("New Admissions for Violent Offenses, BW Only: ",$A$1)</f>
        <v>New Admissions for Violent Offenses, BW Only: NEBRASKA</v>
      </c>
      <c r="B2" s="31"/>
      <c r="C2" s="31"/>
      <c r="D2" s="31"/>
      <c r="F2" s="31" t="str">
        <f>CONCATENATE("Total Population, BW Only: ",$A$1)</f>
        <v>Total Population, BW Only: NEBRASKA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NEBRASKA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75</v>
      </c>
      <c r="C4">
        <v>29</v>
      </c>
      <c r="D4">
        <v>104</v>
      </c>
      <c r="F4" s="9">
        <v>1983</v>
      </c>
      <c r="G4">
        <v>1484368</v>
      </c>
      <c r="H4">
        <v>50504</v>
      </c>
      <c r="I4" s="1">
        <f>G4+H4</f>
        <v>1534872</v>
      </c>
      <c r="J4" s="1"/>
      <c r="K4" s="9">
        <f>F4</f>
        <v>1983</v>
      </c>
      <c r="L4" s="1">
        <f>(B4/G4)*100000</f>
        <v>5.052655406206547</v>
      </c>
      <c r="M4" s="1">
        <f>(C4/H4)*100000</f>
        <v>57.42119436084271</v>
      </c>
      <c r="N4" s="1">
        <f>(D4/I4)*100000</f>
        <v>6.7758093183014605</v>
      </c>
      <c r="P4" s="6"/>
      <c r="Q4" s="6"/>
      <c r="R4" s="6"/>
      <c r="S4" s="6"/>
    </row>
    <row r="5" spans="1:19" ht="12.75">
      <c r="A5" s="9">
        <v>1984</v>
      </c>
      <c r="B5">
        <v>84</v>
      </c>
      <c r="C5">
        <v>27</v>
      </c>
      <c r="D5">
        <v>111</v>
      </c>
      <c r="F5" s="9">
        <v>1984</v>
      </c>
      <c r="G5">
        <v>1486099</v>
      </c>
      <c r="H5">
        <v>51444</v>
      </c>
      <c r="I5" s="1">
        <f aca="true" t="shared" si="0" ref="I5:I20">G5+H5</f>
        <v>1537543</v>
      </c>
      <c r="K5" s="9">
        <f aca="true" t="shared" si="1" ref="K5:K20">F5</f>
        <v>1984</v>
      </c>
      <c r="L5" s="1">
        <f aca="true" t="shared" si="2" ref="L5:L10">(B5/G5)*100000</f>
        <v>5.65238251287431</v>
      </c>
      <c r="M5" s="1">
        <f aca="true" t="shared" si="3" ref="M5:M10">(C5/H5)*100000</f>
        <v>52.48425472358292</v>
      </c>
      <c r="N5" s="1">
        <f aca="true" t="shared" si="4" ref="N5:N10">(D5/I5)*100000</f>
        <v>7.219310289208171</v>
      </c>
      <c r="P5" s="6"/>
      <c r="Q5" s="6"/>
      <c r="R5" s="6"/>
      <c r="S5" s="6"/>
    </row>
    <row r="6" spans="1:19" ht="12.75">
      <c r="A6" s="9">
        <v>1985</v>
      </c>
      <c r="B6">
        <v>130</v>
      </c>
      <c r="C6">
        <v>28</v>
      </c>
      <c r="D6">
        <v>158</v>
      </c>
      <c r="F6" s="9">
        <v>1985</v>
      </c>
      <c r="G6">
        <v>1479808</v>
      </c>
      <c r="H6">
        <v>52311</v>
      </c>
      <c r="I6" s="1">
        <f t="shared" si="0"/>
        <v>1532119</v>
      </c>
      <c r="K6" s="9">
        <f t="shared" si="1"/>
        <v>1985</v>
      </c>
      <c r="L6" s="1">
        <f t="shared" si="2"/>
        <v>8.784923449528588</v>
      </c>
      <c r="M6" s="1">
        <f t="shared" si="3"/>
        <v>53.52602703064365</v>
      </c>
      <c r="N6" s="1">
        <f t="shared" si="4"/>
        <v>10.312514889509236</v>
      </c>
      <c r="P6" s="6"/>
      <c r="Q6" s="6"/>
      <c r="R6" s="6"/>
      <c r="S6" s="6"/>
    </row>
    <row r="7" spans="1:19" ht="12.75">
      <c r="A7" s="9">
        <v>1986</v>
      </c>
      <c r="B7">
        <v>114</v>
      </c>
      <c r="C7">
        <v>28</v>
      </c>
      <c r="D7">
        <v>142</v>
      </c>
      <c r="F7" s="9">
        <v>1986</v>
      </c>
      <c r="G7">
        <v>1467671</v>
      </c>
      <c r="H7">
        <v>52889</v>
      </c>
      <c r="I7" s="1">
        <f t="shared" si="0"/>
        <v>1520560</v>
      </c>
      <c r="K7" s="9">
        <f t="shared" si="1"/>
        <v>1986</v>
      </c>
      <c r="L7" s="1">
        <f t="shared" si="2"/>
        <v>7.7674083633184825</v>
      </c>
      <c r="M7" s="1">
        <f t="shared" si="3"/>
        <v>52.94106524986292</v>
      </c>
      <c r="N7" s="1">
        <f t="shared" si="4"/>
        <v>9.338664702478034</v>
      </c>
      <c r="P7" s="6"/>
      <c r="Q7" s="6"/>
      <c r="R7" s="6"/>
      <c r="S7" s="6"/>
    </row>
    <row r="8" spans="1:19" ht="12.75">
      <c r="A8" s="9">
        <v>1987</v>
      </c>
      <c r="B8">
        <v>126</v>
      </c>
      <c r="C8">
        <v>54</v>
      </c>
      <c r="D8">
        <v>180</v>
      </c>
      <c r="F8" s="9">
        <v>1987</v>
      </c>
      <c r="G8">
        <v>1457949</v>
      </c>
      <c r="H8">
        <v>53510</v>
      </c>
      <c r="I8" s="1">
        <f t="shared" si="0"/>
        <v>1511459</v>
      </c>
      <c r="K8" s="9">
        <f t="shared" si="1"/>
        <v>1987</v>
      </c>
      <c r="L8" s="1">
        <f t="shared" si="2"/>
        <v>8.642277610533702</v>
      </c>
      <c r="M8" s="1">
        <f t="shared" si="3"/>
        <v>100.91571668846946</v>
      </c>
      <c r="N8" s="1">
        <f t="shared" si="4"/>
        <v>11.909023003601156</v>
      </c>
      <c r="P8" s="6"/>
      <c r="Q8" s="6"/>
      <c r="R8" s="6"/>
      <c r="S8" s="6"/>
    </row>
    <row r="9" spans="1:19" ht="12.75">
      <c r="A9" s="9">
        <v>1988</v>
      </c>
      <c r="B9">
        <v>147</v>
      </c>
      <c r="C9">
        <v>57</v>
      </c>
      <c r="D9">
        <v>204</v>
      </c>
      <c r="F9" s="9">
        <v>1988</v>
      </c>
      <c r="G9">
        <v>1459734</v>
      </c>
      <c r="H9">
        <v>54601</v>
      </c>
      <c r="I9" s="1">
        <f t="shared" si="0"/>
        <v>1514335</v>
      </c>
      <c r="K9" s="9">
        <f t="shared" si="1"/>
        <v>1988</v>
      </c>
      <c r="L9" s="1">
        <f t="shared" si="2"/>
        <v>10.070327881655151</v>
      </c>
      <c r="M9" s="1">
        <f t="shared" si="3"/>
        <v>104.39369242321568</v>
      </c>
      <c r="N9" s="1">
        <f t="shared" si="4"/>
        <v>13.471259661831763</v>
      </c>
      <c r="P9" s="6"/>
      <c r="Q9" s="6"/>
      <c r="R9" s="6"/>
      <c r="S9" s="6"/>
    </row>
    <row r="10" spans="1:19" ht="12.75">
      <c r="A10" s="9">
        <v>1989</v>
      </c>
      <c r="B10">
        <v>129</v>
      </c>
      <c r="C10">
        <v>53</v>
      </c>
      <c r="D10">
        <v>182</v>
      </c>
      <c r="F10" s="9">
        <v>1989</v>
      </c>
      <c r="G10">
        <v>1459874</v>
      </c>
      <c r="H10">
        <v>55800</v>
      </c>
      <c r="I10" s="1">
        <f t="shared" si="0"/>
        <v>1515674</v>
      </c>
      <c r="K10" s="9">
        <f t="shared" si="1"/>
        <v>1989</v>
      </c>
      <c r="L10" s="1">
        <f t="shared" si="2"/>
        <v>8.83637902997108</v>
      </c>
      <c r="M10" s="1">
        <f t="shared" si="3"/>
        <v>94.9820788530466</v>
      </c>
      <c r="N10" s="1">
        <f t="shared" si="4"/>
        <v>12.007859209830082</v>
      </c>
      <c r="P10" s="6"/>
      <c r="Q10" s="6"/>
      <c r="R10" s="6"/>
      <c r="S10" s="6"/>
    </row>
    <row r="11" spans="1:19" ht="12.75">
      <c r="A11" s="9">
        <v>1990</v>
      </c>
      <c r="B11">
        <v>121</v>
      </c>
      <c r="C11">
        <v>48</v>
      </c>
      <c r="D11">
        <v>169</v>
      </c>
      <c r="F11" s="9">
        <v>1990</v>
      </c>
      <c r="G11">
        <v>1462502</v>
      </c>
      <c r="H11">
        <v>57027</v>
      </c>
      <c r="I11" s="1">
        <f t="shared" si="0"/>
        <v>1519529</v>
      </c>
      <c r="K11" s="9">
        <f t="shared" si="1"/>
        <v>1990</v>
      </c>
      <c r="L11" s="1">
        <f aca="true" t="shared" si="5" ref="L11:L20">(B11/G11)*100000</f>
        <v>8.273492959325868</v>
      </c>
      <c r="M11" s="1">
        <f aca="true" t="shared" si="6" ref="M11:N19">(C11/H11)*100000</f>
        <v>84.17065600505023</v>
      </c>
      <c r="N11" s="1">
        <f t="shared" si="6"/>
        <v>11.121867368112094</v>
      </c>
      <c r="P11" s="6"/>
      <c r="Q11" s="6"/>
      <c r="R11" s="6"/>
      <c r="S11" s="6"/>
    </row>
    <row r="12" spans="1:19" ht="12.75">
      <c r="A12" s="9">
        <v>1991</v>
      </c>
      <c r="B12">
        <v>124</v>
      </c>
      <c r="C12">
        <v>66</v>
      </c>
      <c r="D12">
        <v>190</v>
      </c>
      <c r="F12" s="9">
        <v>1991</v>
      </c>
      <c r="G12">
        <v>1468361</v>
      </c>
      <c r="H12">
        <v>57559</v>
      </c>
      <c r="I12" s="1">
        <f t="shared" si="0"/>
        <v>1525920</v>
      </c>
      <c r="K12" s="9">
        <f t="shared" si="1"/>
        <v>1991</v>
      </c>
      <c r="L12" s="1">
        <f t="shared" si="5"/>
        <v>8.444789803052519</v>
      </c>
      <c r="M12" s="1">
        <f t="shared" si="6"/>
        <v>114.66495248353863</v>
      </c>
      <c r="N12" s="1">
        <f t="shared" si="6"/>
        <v>12.45150466603754</v>
      </c>
      <c r="P12" s="6"/>
      <c r="Q12" s="6"/>
      <c r="R12" s="6"/>
      <c r="S12" s="6"/>
    </row>
    <row r="13" spans="1:19" ht="12.75">
      <c r="A13" s="9">
        <v>1992</v>
      </c>
      <c r="B13">
        <v>174</v>
      </c>
      <c r="C13">
        <v>78</v>
      </c>
      <c r="D13">
        <v>252</v>
      </c>
      <c r="F13" s="9">
        <v>1992</v>
      </c>
      <c r="G13">
        <v>1473950</v>
      </c>
      <c r="H13">
        <v>58226</v>
      </c>
      <c r="I13" s="1">
        <f t="shared" si="0"/>
        <v>1532176</v>
      </c>
      <c r="K13" s="9">
        <f t="shared" si="1"/>
        <v>1992</v>
      </c>
      <c r="L13" s="1">
        <f t="shared" si="5"/>
        <v>11.805013738593576</v>
      </c>
      <c r="M13" s="1">
        <f t="shared" si="6"/>
        <v>133.9607735375949</v>
      </c>
      <c r="N13" s="1">
        <f t="shared" si="6"/>
        <v>16.447196666701476</v>
      </c>
      <c r="P13" s="6"/>
      <c r="Q13" s="6"/>
      <c r="R13" s="6"/>
      <c r="S13" s="6"/>
    </row>
    <row r="14" spans="1:19" ht="12.75">
      <c r="A14" s="9">
        <v>1993</v>
      </c>
      <c r="B14">
        <v>156</v>
      </c>
      <c r="C14">
        <v>52</v>
      </c>
      <c r="D14">
        <v>208</v>
      </c>
      <c r="F14" s="9">
        <v>1993</v>
      </c>
      <c r="G14">
        <v>1477241</v>
      </c>
      <c r="H14">
        <v>58512</v>
      </c>
      <c r="I14" s="1">
        <f t="shared" si="0"/>
        <v>1535753</v>
      </c>
      <c r="K14" s="9">
        <f t="shared" si="1"/>
        <v>1993</v>
      </c>
      <c r="L14" s="1">
        <f t="shared" si="5"/>
        <v>10.560226801178683</v>
      </c>
      <c r="M14" s="1">
        <f t="shared" si="6"/>
        <v>88.87065901011758</v>
      </c>
      <c r="N14" s="1">
        <f t="shared" si="6"/>
        <v>13.543844615638063</v>
      </c>
      <c r="P14" s="6"/>
      <c r="Q14" s="6"/>
      <c r="R14" s="6"/>
      <c r="S14" s="6"/>
    </row>
    <row r="15" spans="1:19" ht="12.75">
      <c r="A15" s="9">
        <v>1994</v>
      </c>
      <c r="B15">
        <v>175</v>
      </c>
      <c r="C15">
        <v>62</v>
      </c>
      <c r="D15">
        <v>237</v>
      </c>
      <c r="F15" s="9">
        <v>1994</v>
      </c>
      <c r="G15">
        <v>1480322</v>
      </c>
      <c r="H15">
        <v>59648</v>
      </c>
      <c r="I15" s="1">
        <f t="shared" si="0"/>
        <v>1539970</v>
      </c>
      <c r="K15" s="9">
        <f t="shared" si="1"/>
        <v>1994</v>
      </c>
      <c r="L15" s="1">
        <f t="shared" si="5"/>
        <v>11.821752294433239</v>
      </c>
      <c r="M15" s="1">
        <f t="shared" si="6"/>
        <v>103.9431330472103</v>
      </c>
      <c r="N15" s="1">
        <f t="shared" si="6"/>
        <v>15.389910193055707</v>
      </c>
      <c r="P15" s="6"/>
      <c r="Q15" s="6"/>
      <c r="R15" s="6"/>
      <c r="S15" s="6"/>
    </row>
    <row r="16" spans="1:19" ht="12.75">
      <c r="A16" s="9">
        <v>1995</v>
      </c>
      <c r="B16">
        <v>158</v>
      </c>
      <c r="C16">
        <v>53</v>
      </c>
      <c r="D16">
        <v>211</v>
      </c>
      <c r="F16" s="9">
        <v>1995</v>
      </c>
      <c r="G16">
        <v>1485973</v>
      </c>
      <c r="H16">
        <v>60493</v>
      </c>
      <c r="I16" s="1">
        <f t="shared" si="0"/>
        <v>1546466</v>
      </c>
      <c r="K16" s="9">
        <f t="shared" si="1"/>
        <v>1995</v>
      </c>
      <c r="L16" s="1">
        <f t="shared" si="5"/>
        <v>10.632763852371477</v>
      </c>
      <c r="M16" s="1">
        <f t="shared" si="6"/>
        <v>87.61344287768833</v>
      </c>
      <c r="N16" s="1">
        <f t="shared" si="6"/>
        <v>13.644011572191047</v>
      </c>
      <c r="P16" s="6"/>
      <c r="Q16" s="6"/>
      <c r="R16" s="6"/>
      <c r="S16" s="6"/>
    </row>
    <row r="17" spans="1:19" ht="12.75">
      <c r="A17" s="9">
        <v>1996</v>
      </c>
      <c r="B17">
        <v>159</v>
      </c>
      <c r="C17">
        <v>54</v>
      </c>
      <c r="D17">
        <v>213</v>
      </c>
      <c r="F17" s="9">
        <v>1996</v>
      </c>
      <c r="G17">
        <v>1490916</v>
      </c>
      <c r="H17">
        <v>61514</v>
      </c>
      <c r="I17" s="1">
        <f t="shared" si="0"/>
        <v>1552430</v>
      </c>
      <c r="K17" s="9">
        <f t="shared" si="1"/>
        <v>1996</v>
      </c>
      <c r="L17" s="1">
        <f t="shared" si="5"/>
        <v>10.664584725095176</v>
      </c>
      <c r="M17" s="1">
        <f t="shared" si="6"/>
        <v>87.78489449556199</v>
      </c>
      <c r="N17" s="1">
        <f t="shared" si="6"/>
        <v>13.720425397602469</v>
      </c>
      <c r="P17" s="6"/>
      <c r="Q17" s="6"/>
      <c r="R17" s="6"/>
      <c r="S17" s="6"/>
    </row>
    <row r="18" spans="1:19" ht="12.75">
      <c r="A18" s="9">
        <v>1997</v>
      </c>
      <c r="B18">
        <v>146</v>
      </c>
      <c r="C18">
        <v>48</v>
      </c>
      <c r="D18">
        <v>194</v>
      </c>
      <c r="F18" s="9">
        <v>1997</v>
      </c>
      <c r="G18">
        <v>1492719</v>
      </c>
      <c r="H18">
        <v>62798</v>
      </c>
      <c r="I18" s="1">
        <f t="shared" si="0"/>
        <v>1555517</v>
      </c>
      <c r="K18" s="9">
        <f t="shared" si="1"/>
        <v>1997</v>
      </c>
      <c r="L18" s="1">
        <f t="shared" si="5"/>
        <v>9.78080938207392</v>
      </c>
      <c r="M18" s="1">
        <f t="shared" si="6"/>
        <v>76.4355552724609</v>
      </c>
      <c r="N18" s="1">
        <f t="shared" si="6"/>
        <v>12.47173769235566</v>
      </c>
      <c r="P18" s="6"/>
      <c r="Q18" s="6"/>
      <c r="R18" s="6"/>
      <c r="S18" s="6"/>
    </row>
    <row r="19" spans="1:19" ht="12.75">
      <c r="A19" s="9">
        <v>1998</v>
      </c>
      <c r="B19">
        <v>167</v>
      </c>
      <c r="C19">
        <v>39</v>
      </c>
      <c r="D19">
        <v>206</v>
      </c>
      <c r="F19" s="9">
        <v>1998</v>
      </c>
      <c r="G19">
        <v>1491773</v>
      </c>
      <c r="H19">
        <v>63632</v>
      </c>
      <c r="I19" s="1">
        <f t="shared" si="0"/>
        <v>1555405</v>
      </c>
      <c r="K19" s="9">
        <f t="shared" si="1"/>
        <v>1998</v>
      </c>
      <c r="L19" s="1">
        <f t="shared" si="5"/>
        <v>11.19473271067381</v>
      </c>
      <c r="M19" s="1">
        <f t="shared" si="6"/>
        <v>61.289917022881575</v>
      </c>
      <c r="N19" s="1">
        <f t="shared" si="6"/>
        <v>13.24413898630903</v>
      </c>
      <c r="P19" s="6"/>
      <c r="Q19" s="6"/>
      <c r="R19" s="6"/>
      <c r="S19" s="6"/>
    </row>
    <row r="20" spans="1:14" ht="12.75">
      <c r="A20" s="9">
        <v>1999</v>
      </c>
      <c r="B20">
        <v>159</v>
      </c>
      <c r="C20">
        <v>67</v>
      </c>
      <c r="D20">
        <v>226</v>
      </c>
      <c r="F20" s="9">
        <v>1999</v>
      </c>
      <c r="G20">
        <v>1490199</v>
      </c>
      <c r="H20" s="2">
        <v>64376</v>
      </c>
      <c r="I20" s="1">
        <f t="shared" si="0"/>
        <v>1554575</v>
      </c>
      <c r="K20" s="9">
        <f t="shared" si="1"/>
        <v>1999</v>
      </c>
      <c r="L20" s="1">
        <f t="shared" si="5"/>
        <v>10.669715923846413</v>
      </c>
      <c r="M20" s="1">
        <f>(C20/H20)*100000</f>
        <v>104.0760531875233</v>
      </c>
      <c r="N20" s="1">
        <f>(D20/I20)*100000</f>
        <v>14.53773539391795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NEBRASKA</v>
      </c>
      <c r="B22" s="31"/>
      <c r="C22" s="31"/>
      <c r="D22" s="31"/>
      <c r="F22" s="31" t="str">
        <f>CONCATENATE("Total Population, BW Only: ",$A$1)</f>
        <v>Total Population, BW Only: NEBRASKA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NEBRASKA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147</v>
      </c>
      <c r="C24">
        <v>73</v>
      </c>
      <c r="D24">
        <v>220</v>
      </c>
      <c r="F24" s="9">
        <f>F4</f>
        <v>1983</v>
      </c>
      <c r="G24" s="1">
        <f>G4</f>
        <v>1484368</v>
      </c>
      <c r="H24" s="1">
        <f>H4</f>
        <v>50504</v>
      </c>
      <c r="I24" s="1">
        <f>I4</f>
        <v>1534872</v>
      </c>
      <c r="K24" s="9">
        <f>F24</f>
        <v>1983</v>
      </c>
      <c r="L24" s="1">
        <f>(B24/G24)*100000</f>
        <v>9.903204596164834</v>
      </c>
      <c r="M24" s="1">
        <f>(C24/H24)*100000</f>
        <v>144.5430064945351</v>
      </c>
      <c r="N24" s="1">
        <f>(D24/I24)*100000</f>
        <v>14.33344278871463</v>
      </c>
    </row>
    <row r="25" spans="1:14" ht="12.75">
      <c r="A25" s="9">
        <v>1984</v>
      </c>
      <c r="B25">
        <v>122</v>
      </c>
      <c r="C25">
        <v>66</v>
      </c>
      <c r="D25">
        <v>188</v>
      </c>
      <c r="F25" s="9">
        <f aca="true" t="shared" si="7" ref="F25:F40">F5</f>
        <v>1984</v>
      </c>
      <c r="G25" s="1">
        <f aca="true" t="shared" si="8" ref="G25:I40">G5</f>
        <v>1486099</v>
      </c>
      <c r="H25" s="1">
        <f t="shared" si="8"/>
        <v>51444</v>
      </c>
      <c r="I25" s="1">
        <f t="shared" si="8"/>
        <v>1537543</v>
      </c>
      <c r="K25" s="9">
        <f aca="true" t="shared" si="9" ref="K25:K40">F25</f>
        <v>1984</v>
      </c>
      <c r="L25" s="1">
        <f aca="true" t="shared" si="10" ref="L25:L40">(B25/G25)*100000</f>
        <v>8.209412697269832</v>
      </c>
      <c r="M25" s="1">
        <f aca="true" t="shared" si="11" ref="M25:M40">(C25/H25)*100000</f>
        <v>128.29484487986937</v>
      </c>
      <c r="N25" s="1">
        <f aca="true" t="shared" si="12" ref="N25:N40">(D25/I25)*100000</f>
        <v>12.227300309649875</v>
      </c>
    </row>
    <row r="26" spans="1:14" ht="12.75">
      <c r="A26" s="9">
        <v>1985</v>
      </c>
      <c r="B26">
        <v>106</v>
      </c>
      <c r="C26">
        <v>53</v>
      </c>
      <c r="D26">
        <v>159</v>
      </c>
      <c r="F26" s="9">
        <f t="shared" si="7"/>
        <v>1985</v>
      </c>
      <c r="G26" s="1">
        <f t="shared" si="8"/>
        <v>1479808</v>
      </c>
      <c r="H26" s="1">
        <f t="shared" si="8"/>
        <v>52311</v>
      </c>
      <c r="I26" s="1">
        <f t="shared" si="8"/>
        <v>1532119</v>
      </c>
      <c r="K26" s="9">
        <f t="shared" si="9"/>
        <v>1985</v>
      </c>
      <c r="L26" s="1">
        <f t="shared" si="10"/>
        <v>7.1630914280771565</v>
      </c>
      <c r="M26" s="1">
        <f t="shared" si="11"/>
        <v>101.31712259371835</v>
      </c>
      <c r="N26" s="1">
        <f t="shared" si="12"/>
        <v>10.377783971088407</v>
      </c>
    </row>
    <row r="27" spans="1:14" ht="12.75">
      <c r="A27" s="9">
        <v>1986</v>
      </c>
      <c r="B27">
        <v>127</v>
      </c>
      <c r="C27">
        <v>52</v>
      </c>
      <c r="D27">
        <v>179</v>
      </c>
      <c r="F27" s="9">
        <f t="shared" si="7"/>
        <v>1986</v>
      </c>
      <c r="G27" s="1">
        <f t="shared" si="8"/>
        <v>1467671</v>
      </c>
      <c r="H27" s="1">
        <f t="shared" si="8"/>
        <v>52889</v>
      </c>
      <c r="I27" s="1">
        <f t="shared" si="8"/>
        <v>1520560</v>
      </c>
      <c r="K27" s="9">
        <f t="shared" si="9"/>
        <v>1986</v>
      </c>
      <c r="L27" s="1">
        <f t="shared" si="10"/>
        <v>8.653165457381116</v>
      </c>
      <c r="M27" s="1">
        <f t="shared" si="11"/>
        <v>98.31912117831685</v>
      </c>
      <c r="N27" s="1">
        <f t="shared" si="12"/>
        <v>11.771978744673016</v>
      </c>
    </row>
    <row r="28" spans="1:14" ht="12.75">
      <c r="A28" s="9">
        <v>1987</v>
      </c>
      <c r="B28">
        <v>153</v>
      </c>
      <c r="C28">
        <v>59</v>
      </c>
      <c r="D28">
        <v>212</v>
      </c>
      <c r="F28" s="9">
        <f t="shared" si="7"/>
        <v>1987</v>
      </c>
      <c r="G28" s="1">
        <f t="shared" si="8"/>
        <v>1457949</v>
      </c>
      <c r="H28" s="1">
        <f t="shared" si="8"/>
        <v>53510</v>
      </c>
      <c r="I28" s="1">
        <f t="shared" si="8"/>
        <v>1511459</v>
      </c>
      <c r="K28" s="9">
        <f t="shared" si="9"/>
        <v>1987</v>
      </c>
      <c r="L28" s="1">
        <f t="shared" si="10"/>
        <v>10.494194241362353</v>
      </c>
      <c r="M28" s="1">
        <f t="shared" si="11"/>
        <v>110.2597645299944</v>
      </c>
      <c r="N28" s="1">
        <f t="shared" si="12"/>
        <v>14.026182648685808</v>
      </c>
    </row>
    <row r="29" spans="1:14" ht="12.75">
      <c r="A29" s="9">
        <v>1988</v>
      </c>
      <c r="B29">
        <v>130</v>
      </c>
      <c r="C29">
        <v>45</v>
      </c>
      <c r="D29">
        <v>175</v>
      </c>
      <c r="F29" s="9">
        <f t="shared" si="7"/>
        <v>1988</v>
      </c>
      <c r="G29" s="1">
        <f t="shared" si="8"/>
        <v>1459734</v>
      </c>
      <c r="H29" s="1">
        <f t="shared" si="8"/>
        <v>54601</v>
      </c>
      <c r="I29" s="1">
        <f t="shared" si="8"/>
        <v>1514335</v>
      </c>
      <c r="K29" s="9">
        <f t="shared" si="9"/>
        <v>1988</v>
      </c>
      <c r="L29" s="1">
        <f t="shared" si="10"/>
        <v>8.90573214023925</v>
      </c>
      <c r="M29" s="1">
        <f t="shared" si="11"/>
        <v>82.4160729656966</v>
      </c>
      <c r="N29" s="1">
        <f t="shared" si="12"/>
        <v>11.556227651081167</v>
      </c>
    </row>
    <row r="30" spans="1:14" ht="12.75">
      <c r="A30" s="9">
        <v>1989</v>
      </c>
      <c r="B30">
        <v>125</v>
      </c>
      <c r="C30">
        <v>63</v>
      </c>
      <c r="D30">
        <v>188</v>
      </c>
      <c r="F30" s="9">
        <f t="shared" si="7"/>
        <v>1989</v>
      </c>
      <c r="G30" s="1">
        <f t="shared" si="8"/>
        <v>1459874</v>
      </c>
      <c r="H30" s="1">
        <f t="shared" si="8"/>
        <v>55800</v>
      </c>
      <c r="I30" s="1">
        <f t="shared" si="8"/>
        <v>1515674</v>
      </c>
      <c r="K30" s="9">
        <f t="shared" si="9"/>
        <v>1989</v>
      </c>
      <c r="L30" s="1">
        <f t="shared" si="10"/>
        <v>8.562382780979728</v>
      </c>
      <c r="M30" s="1">
        <f t="shared" si="11"/>
        <v>112.90322580645163</v>
      </c>
      <c r="N30" s="1">
        <f t="shared" si="12"/>
        <v>12.403722700264042</v>
      </c>
    </row>
    <row r="31" spans="1:14" ht="12.75">
      <c r="A31" s="9">
        <v>1990</v>
      </c>
      <c r="B31">
        <v>129</v>
      </c>
      <c r="C31">
        <v>56</v>
      </c>
      <c r="D31">
        <v>185</v>
      </c>
      <c r="F31" s="9">
        <f t="shared" si="7"/>
        <v>1990</v>
      </c>
      <c r="G31" s="1">
        <f t="shared" si="8"/>
        <v>1462502</v>
      </c>
      <c r="H31" s="1">
        <f t="shared" si="8"/>
        <v>57027</v>
      </c>
      <c r="I31" s="1">
        <f t="shared" si="8"/>
        <v>1519529</v>
      </c>
      <c r="K31" s="9">
        <f t="shared" si="9"/>
        <v>1990</v>
      </c>
      <c r="L31" s="1">
        <f t="shared" si="10"/>
        <v>8.820500758289562</v>
      </c>
      <c r="M31" s="1">
        <f t="shared" si="11"/>
        <v>98.1990986725586</v>
      </c>
      <c r="N31" s="1">
        <f t="shared" si="12"/>
        <v>12.17482522544815</v>
      </c>
    </row>
    <row r="32" spans="1:14" ht="12.75">
      <c r="A32" s="9">
        <v>1991</v>
      </c>
      <c r="B32">
        <v>108</v>
      </c>
      <c r="C32">
        <v>57</v>
      </c>
      <c r="D32">
        <v>165</v>
      </c>
      <c r="F32" s="9">
        <f t="shared" si="7"/>
        <v>1991</v>
      </c>
      <c r="G32" s="1">
        <f t="shared" si="8"/>
        <v>1468361</v>
      </c>
      <c r="H32" s="1">
        <f t="shared" si="8"/>
        <v>57559</v>
      </c>
      <c r="I32" s="1">
        <f t="shared" si="8"/>
        <v>1525920</v>
      </c>
      <c r="K32" s="9">
        <f t="shared" si="9"/>
        <v>1991</v>
      </c>
      <c r="L32" s="1">
        <f t="shared" si="10"/>
        <v>7.355139505884453</v>
      </c>
      <c r="M32" s="1">
        <f t="shared" si="11"/>
        <v>99.02882259941973</v>
      </c>
      <c r="N32" s="1">
        <f t="shared" si="12"/>
        <v>10.813148788927336</v>
      </c>
    </row>
    <row r="33" spans="1:14" ht="12.75">
      <c r="A33" s="9">
        <v>1992</v>
      </c>
      <c r="B33">
        <v>127</v>
      </c>
      <c r="C33">
        <v>48</v>
      </c>
      <c r="D33">
        <v>175</v>
      </c>
      <c r="F33" s="9">
        <f t="shared" si="7"/>
        <v>1992</v>
      </c>
      <c r="G33" s="1">
        <f t="shared" si="8"/>
        <v>1473950</v>
      </c>
      <c r="H33" s="1">
        <f t="shared" si="8"/>
        <v>58226</v>
      </c>
      <c r="I33" s="1">
        <f t="shared" si="8"/>
        <v>1532176</v>
      </c>
      <c r="K33" s="9">
        <f t="shared" si="9"/>
        <v>1992</v>
      </c>
      <c r="L33" s="1">
        <f t="shared" si="10"/>
        <v>8.616303131042438</v>
      </c>
      <c r="M33" s="1">
        <f t="shared" si="11"/>
        <v>82.43739910005839</v>
      </c>
      <c r="N33" s="1">
        <f t="shared" si="12"/>
        <v>11.421664351876025</v>
      </c>
    </row>
    <row r="34" spans="1:14" ht="12.75">
      <c r="A34" s="9">
        <v>1993</v>
      </c>
      <c r="B34">
        <v>118</v>
      </c>
      <c r="C34">
        <v>49</v>
      </c>
      <c r="D34">
        <v>167</v>
      </c>
      <c r="F34" s="9">
        <f t="shared" si="7"/>
        <v>1993</v>
      </c>
      <c r="G34" s="1">
        <f t="shared" si="8"/>
        <v>1477241</v>
      </c>
      <c r="H34" s="1">
        <f t="shared" si="8"/>
        <v>58512</v>
      </c>
      <c r="I34" s="1">
        <f t="shared" si="8"/>
        <v>1535753</v>
      </c>
      <c r="K34" s="9">
        <f t="shared" si="9"/>
        <v>1993</v>
      </c>
      <c r="L34" s="1">
        <f t="shared" si="10"/>
        <v>7.98786386243003</v>
      </c>
      <c r="M34" s="1">
        <f t="shared" si="11"/>
        <v>83.74350560568772</v>
      </c>
      <c r="N34" s="1">
        <f t="shared" si="12"/>
        <v>10.874144475055559</v>
      </c>
    </row>
    <row r="35" spans="1:14" ht="12.75">
      <c r="A35" s="9">
        <v>1994</v>
      </c>
      <c r="B35">
        <v>128</v>
      </c>
      <c r="C35">
        <v>69</v>
      </c>
      <c r="D35">
        <v>197</v>
      </c>
      <c r="F35" s="9">
        <f t="shared" si="7"/>
        <v>1994</v>
      </c>
      <c r="G35" s="1">
        <f t="shared" si="8"/>
        <v>1480322</v>
      </c>
      <c r="H35" s="1">
        <f t="shared" si="8"/>
        <v>59648</v>
      </c>
      <c r="I35" s="1">
        <f t="shared" si="8"/>
        <v>1539970</v>
      </c>
      <c r="K35" s="9">
        <f t="shared" si="9"/>
        <v>1994</v>
      </c>
      <c r="L35" s="1">
        <f t="shared" si="10"/>
        <v>8.64676739249974</v>
      </c>
      <c r="M35" s="1">
        <f t="shared" si="11"/>
        <v>115.67864806866952</v>
      </c>
      <c r="N35" s="1">
        <f t="shared" si="12"/>
        <v>12.792456995915506</v>
      </c>
    </row>
    <row r="36" spans="1:14" ht="12.75">
      <c r="A36" s="9">
        <v>1995</v>
      </c>
      <c r="B36">
        <v>120</v>
      </c>
      <c r="C36">
        <v>57</v>
      </c>
      <c r="D36">
        <v>177</v>
      </c>
      <c r="F36" s="9">
        <f t="shared" si="7"/>
        <v>1995</v>
      </c>
      <c r="G36" s="1">
        <f t="shared" si="8"/>
        <v>1485973</v>
      </c>
      <c r="H36" s="1">
        <f t="shared" si="8"/>
        <v>60493</v>
      </c>
      <c r="I36" s="1">
        <f t="shared" si="8"/>
        <v>1546466</v>
      </c>
      <c r="K36" s="9">
        <f t="shared" si="9"/>
        <v>1995</v>
      </c>
      <c r="L36" s="1">
        <f t="shared" si="10"/>
        <v>8.075516849902387</v>
      </c>
      <c r="M36" s="1">
        <f t="shared" si="11"/>
        <v>94.22577818921198</v>
      </c>
      <c r="N36" s="1">
        <f t="shared" si="12"/>
        <v>11.445450465771637</v>
      </c>
    </row>
    <row r="37" spans="1:14" ht="12.75">
      <c r="A37" s="9">
        <v>1996</v>
      </c>
      <c r="B37">
        <v>115</v>
      </c>
      <c r="C37">
        <v>54</v>
      </c>
      <c r="D37">
        <v>169</v>
      </c>
      <c r="F37" s="9">
        <f t="shared" si="7"/>
        <v>1996</v>
      </c>
      <c r="G37" s="1">
        <f t="shared" si="8"/>
        <v>1490916</v>
      </c>
      <c r="H37" s="1">
        <f t="shared" si="8"/>
        <v>61514</v>
      </c>
      <c r="I37" s="1">
        <f t="shared" si="8"/>
        <v>1552430</v>
      </c>
      <c r="K37" s="9">
        <f t="shared" si="9"/>
        <v>1996</v>
      </c>
      <c r="L37" s="1">
        <f t="shared" si="10"/>
        <v>7.713378889219782</v>
      </c>
      <c r="M37" s="1">
        <f t="shared" si="11"/>
        <v>87.78489449556199</v>
      </c>
      <c r="N37" s="1">
        <f t="shared" si="12"/>
        <v>10.886159118285526</v>
      </c>
    </row>
    <row r="38" spans="1:14" ht="12.75">
      <c r="A38" s="9">
        <v>1997</v>
      </c>
      <c r="B38">
        <v>104</v>
      </c>
      <c r="C38">
        <v>43</v>
      </c>
      <c r="D38">
        <v>147</v>
      </c>
      <c r="F38" s="9">
        <f t="shared" si="7"/>
        <v>1997</v>
      </c>
      <c r="G38" s="1">
        <f t="shared" si="8"/>
        <v>1492719</v>
      </c>
      <c r="H38" s="1">
        <f t="shared" si="8"/>
        <v>62798</v>
      </c>
      <c r="I38" s="1">
        <f t="shared" si="8"/>
        <v>1555517</v>
      </c>
      <c r="K38" s="9">
        <f t="shared" si="9"/>
        <v>1997</v>
      </c>
      <c r="L38" s="1">
        <f t="shared" si="10"/>
        <v>6.967151888600601</v>
      </c>
      <c r="M38" s="1">
        <f t="shared" si="11"/>
        <v>68.4735182649129</v>
      </c>
      <c r="N38" s="1">
        <f t="shared" si="12"/>
        <v>9.450234230805577</v>
      </c>
    </row>
    <row r="39" spans="1:14" ht="12.75">
      <c r="A39" s="9">
        <v>1998</v>
      </c>
      <c r="B39">
        <v>138</v>
      </c>
      <c r="C39">
        <v>45</v>
      </c>
      <c r="D39">
        <v>183</v>
      </c>
      <c r="F39" s="9">
        <f t="shared" si="7"/>
        <v>1998</v>
      </c>
      <c r="G39" s="1">
        <f t="shared" si="8"/>
        <v>1491773</v>
      </c>
      <c r="H39" s="1">
        <f t="shared" si="8"/>
        <v>63632</v>
      </c>
      <c r="I39" s="1">
        <f t="shared" si="8"/>
        <v>1555405</v>
      </c>
      <c r="K39" s="9">
        <f t="shared" si="9"/>
        <v>1998</v>
      </c>
      <c r="L39" s="1">
        <f t="shared" si="10"/>
        <v>9.250737210017878</v>
      </c>
      <c r="M39" s="1">
        <f t="shared" si="11"/>
        <v>70.71913502640182</v>
      </c>
      <c r="N39" s="1">
        <f t="shared" si="12"/>
        <v>11.765424439293946</v>
      </c>
    </row>
    <row r="40" spans="1:14" ht="12.75">
      <c r="A40" s="9">
        <v>1999</v>
      </c>
      <c r="B40">
        <v>127</v>
      </c>
      <c r="C40">
        <v>54</v>
      </c>
      <c r="D40">
        <v>181</v>
      </c>
      <c r="F40" s="9">
        <f t="shared" si="7"/>
        <v>1999</v>
      </c>
      <c r="G40" s="1">
        <f t="shared" si="8"/>
        <v>1490199</v>
      </c>
      <c r="H40" s="1">
        <f t="shared" si="8"/>
        <v>64376</v>
      </c>
      <c r="I40" s="1">
        <f t="shared" si="8"/>
        <v>1554575</v>
      </c>
      <c r="K40" s="9">
        <f t="shared" si="9"/>
        <v>1999</v>
      </c>
      <c r="L40" s="1">
        <f t="shared" si="10"/>
        <v>8.522351712757827</v>
      </c>
      <c r="M40" s="1">
        <f t="shared" si="11"/>
        <v>83.88219212128743</v>
      </c>
      <c r="N40" s="1">
        <f t="shared" si="12"/>
        <v>11.643053567695352</v>
      </c>
    </row>
    <row r="42" spans="1:14" ht="29.25" customHeight="1">
      <c r="A42" s="31" t="str">
        <f>CONCATENATE("New Admissions for Larceny / Theft Offenses, BW Only: ",$A$1)</f>
        <v>New Admissions for Larceny / Theft Offenses, BW Only: NEBRASKA</v>
      </c>
      <c r="B42" s="31"/>
      <c r="C42" s="31"/>
      <c r="D42" s="31"/>
      <c r="F42" s="31" t="str">
        <f>CONCATENATE("Total Population, BW Only: ",$A$1)</f>
        <v>Total Population, BW Only: NEBRASKA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NEBRASKA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98</v>
      </c>
      <c r="C44">
        <v>38</v>
      </c>
      <c r="D44">
        <v>136</v>
      </c>
      <c r="F44" s="9">
        <f>F4</f>
        <v>1983</v>
      </c>
      <c r="G44" s="1">
        <f>G4</f>
        <v>1484368</v>
      </c>
      <c r="H44" s="1">
        <f>H4</f>
        <v>50504</v>
      </c>
      <c r="I44" s="1">
        <f>I4</f>
        <v>1534872</v>
      </c>
      <c r="K44" s="9">
        <f>F44</f>
        <v>1983</v>
      </c>
      <c r="L44" s="1">
        <f aca="true" t="shared" si="13" ref="L44:N45">(B44/G44)*100000</f>
        <v>6.602136397443221</v>
      </c>
      <c r="M44" s="1">
        <f t="shared" si="13"/>
        <v>75.24156502455251</v>
      </c>
      <c r="N44" s="1">
        <f t="shared" si="13"/>
        <v>8.86067372393268</v>
      </c>
    </row>
    <row r="45" spans="1:14" ht="12.75">
      <c r="A45" s="9">
        <v>1984</v>
      </c>
      <c r="B45">
        <v>119</v>
      </c>
      <c r="C45">
        <v>59</v>
      </c>
      <c r="D45">
        <v>178</v>
      </c>
      <c r="F45" s="9">
        <f aca="true" t="shared" si="14" ref="F45:F60">F5</f>
        <v>1984</v>
      </c>
      <c r="G45" s="1">
        <f aca="true" t="shared" si="15" ref="G45:I60">G5</f>
        <v>1486099</v>
      </c>
      <c r="H45" s="1">
        <f t="shared" si="15"/>
        <v>51444</v>
      </c>
      <c r="I45" s="1">
        <f t="shared" si="15"/>
        <v>1537543</v>
      </c>
      <c r="K45" s="9">
        <f aca="true" t="shared" si="16" ref="K45:K60">F45</f>
        <v>1984</v>
      </c>
      <c r="L45" s="1">
        <f t="shared" si="13"/>
        <v>8.007541893238606</v>
      </c>
      <c r="M45" s="1">
        <f t="shared" si="13"/>
        <v>114.68781587745899</v>
      </c>
      <c r="N45" s="1">
        <f t="shared" si="13"/>
        <v>11.576911995306798</v>
      </c>
    </row>
    <row r="46" spans="1:14" ht="12.75">
      <c r="A46" s="9">
        <v>1985</v>
      </c>
      <c r="B46">
        <v>103</v>
      </c>
      <c r="C46">
        <v>35</v>
      </c>
      <c r="D46">
        <v>138</v>
      </c>
      <c r="F46" s="9">
        <f t="shared" si="14"/>
        <v>1985</v>
      </c>
      <c r="G46" s="1">
        <f t="shared" si="15"/>
        <v>1479808</v>
      </c>
      <c r="H46" s="1">
        <f t="shared" si="15"/>
        <v>52311</v>
      </c>
      <c r="I46" s="1">
        <f t="shared" si="15"/>
        <v>1532119</v>
      </c>
      <c r="K46" s="9">
        <f t="shared" si="16"/>
        <v>1985</v>
      </c>
      <c r="L46" s="1">
        <f aca="true" t="shared" si="17" ref="L46:N50">(B46/G46)*100000</f>
        <v>6.9603624253957275</v>
      </c>
      <c r="M46" s="1">
        <f t="shared" si="17"/>
        <v>66.90753378830456</v>
      </c>
      <c r="N46" s="1">
        <f t="shared" si="17"/>
        <v>9.007133257925787</v>
      </c>
    </row>
    <row r="47" spans="1:14" ht="12.75">
      <c r="A47" s="9">
        <v>1986</v>
      </c>
      <c r="B47">
        <v>118</v>
      </c>
      <c r="C47">
        <v>46</v>
      </c>
      <c r="D47">
        <v>164</v>
      </c>
      <c r="F47" s="9">
        <f t="shared" si="14"/>
        <v>1986</v>
      </c>
      <c r="G47" s="1">
        <f t="shared" si="15"/>
        <v>1467671</v>
      </c>
      <c r="H47" s="1">
        <f t="shared" si="15"/>
        <v>52889</v>
      </c>
      <c r="I47" s="1">
        <f t="shared" si="15"/>
        <v>1520560</v>
      </c>
      <c r="K47" s="9">
        <f t="shared" si="16"/>
        <v>1986</v>
      </c>
      <c r="L47" s="1">
        <f t="shared" si="17"/>
        <v>8.039949007645447</v>
      </c>
      <c r="M47" s="1">
        <f t="shared" si="17"/>
        <v>86.97460719620337</v>
      </c>
      <c r="N47" s="1">
        <f t="shared" si="17"/>
        <v>10.785500078918293</v>
      </c>
    </row>
    <row r="48" spans="1:14" ht="12.75">
      <c r="A48" s="9">
        <v>1987</v>
      </c>
      <c r="B48">
        <v>125</v>
      </c>
      <c r="C48">
        <v>48</v>
      </c>
      <c r="D48">
        <v>173</v>
      </c>
      <c r="F48" s="9">
        <f t="shared" si="14"/>
        <v>1987</v>
      </c>
      <c r="G48" s="1">
        <f t="shared" si="15"/>
        <v>1457949</v>
      </c>
      <c r="H48" s="1">
        <f t="shared" si="15"/>
        <v>53510</v>
      </c>
      <c r="I48" s="1">
        <f t="shared" si="15"/>
        <v>1511459</v>
      </c>
      <c r="K48" s="9">
        <f t="shared" si="16"/>
        <v>1987</v>
      </c>
      <c r="L48" s="1">
        <f t="shared" si="17"/>
        <v>8.573688105688197</v>
      </c>
      <c r="M48" s="1">
        <f t="shared" si="17"/>
        <v>89.70285927863951</v>
      </c>
      <c r="N48" s="1">
        <f t="shared" si="17"/>
        <v>11.44589433123889</v>
      </c>
    </row>
    <row r="49" spans="1:14" ht="12.75">
      <c r="A49" s="9">
        <v>1988</v>
      </c>
      <c r="B49">
        <v>128</v>
      </c>
      <c r="C49">
        <v>54</v>
      </c>
      <c r="D49">
        <v>182</v>
      </c>
      <c r="F49" s="9">
        <f t="shared" si="14"/>
        <v>1988</v>
      </c>
      <c r="G49" s="1">
        <f t="shared" si="15"/>
        <v>1459734</v>
      </c>
      <c r="H49" s="1">
        <f t="shared" si="15"/>
        <v>54601</v>
      </c>
      <c r="I49" s="1">
        <f t="shared" si="15"/>
        <v>1514335</v>
      </c>
      <c r="K49" s="9">
        <f t="shared" si="16"/>
        <v>1988</v>
      </c>
      <c r="L49" s="1">
        <f t="shared" si="17"/>
        <v>8.768720876543261</v>
      </c>
      <c r="M49" s="1">
        <f t="shared" si="17"/>
        <v>98.89928755883591</v>
      </c>
      <c r="N49" s="1">
        <f t="shared" si="17"/>
        <v>12.018476757124414</v>
      </c>
    </row>
    <row r="50" spans="1:14" ht="12.75">
      <c r="A50" s="9">
        <v>1989</v>
      </c>
      <c r="B50">
        <v>115</v>
      </c>
      <c r="C50">
        <v>56</v>
      </c>
      <c r="D50">
        <v>171</v>
      </c>
      <c r="F50" s="9">
        <f t="shared" si="14"/>
        <v>1989</v>
      </c>
      <c r="G50" s="1">
        <f t="shared" si="15"/>
        <v>1459874</v>
      </c>
      <c r="H50" s="1">
        <f t="shared" si="15"/>
        <v>55800</v>
      </c>
      <c r="I50" s="1">
        <f t="shared" si="15"/>
        <v>1515674</v>
      </c>
      <c r="K50" s="9">
        <f t="shared" si="16"/>
        <v>1989</v>
      </c>
      <c r="L50" s="1">
        <f t="shared" si="17"/>
        <v>7.87739215850135</v>
      </c>
      <c r="M50" s="1">
        <f t="shared" si="17"/>
        <v>100.3584229390681</v>
      </c>
      <c r="N50" s="1">
        <f t="shared" si="17"/>
        <v>11.282109477367824</v>
      </c>
    </row>
    <row r="51" spans="1:14" ht="12.75">
      <c r="A51" s="9">
        <v>1990</v>
      </c>
      <c r="B51">
        <v>108</v>
      </c>
      <c r="C51">
        <v>69</v>
      </c>
      <c r="D51">
        <v>177</v>
      </c>
      <c r="F51" s="9">
        <f t="shared" si="14"/>
        <v>1990</v>
      </c>
      <c r="G51" s="1">
        <f t="shared" si="15"/>
        <v>1462502</v>
      </c>
      <c r="H51" s="1">
        <f t="shared" si="15"/>
        <v>57027</v>
      </c>
      <c r="I51" s="1">
        <f t="shared" si="15"/>
        <v>1519529</v>
      </c>
      <c r="K51" s="9">
        <f t="shared" si="16"/>
        <v>1990</v>
      </c>
      <c r="L51" s="1">
        <f aca="true" t="shared" si="18" ref="L51:L60">(B51/G51)*100000</f>
        <v>7.384605286009864</v>
      </c>
      <c r="M51" s="1">
        <f aca="true" t="shared" si="19" ref="M51:M60">(C51/H51)*100000</f>
        <v>120.99531800725971</v>
      </c>
      <c r="N51" s="1">
        <f aca="true" t="shared" si="20" ref="N51:N60">(D51/I51)*100000</f>
        <v>11.64834629678012</v>
      </c>
    </row>
    <row r="52" spans="1:14" ht="12.75">
      <c r="A52" s="9">
        <v>1991</v>
      </c>
      <c r="B52">
        <v>129</v>
      </c>
      <c r="C52">
        <v>53</v>
      </c>
      <c r="D52">
        <v>182</v>
      </c>
      <c r="F52" s="9">
        <f t="shared" si="14"/>
        <v>1991</v>
      </c>
      <c r="G52" s="1">
        <f t="shared" si="15"/>
        <v>1468361</v>
      </c>
      <c r="H52" s="1">
        <f t="shared" si="15"/>
        <v>57559</v>
      </c>
      <c r="I52" s="1">
        <f t="shared" si="15"/>
        <v>1525920</v>
      </c>
      <c r="K52" s="9">
        <f t="shared" si="16"/>
        <v>1991</v>
      </c>
      <c r="L52" s="1">
        <f t="shared" si="18"/>
        <v>8.78530552091754</v>
      </c>
      <c r="M52" s="1">
        <f t="shared" si="19"/>
        <v>92.07943153981132</v>
      </c>
      <c r="N52" s="1">
        <f t="shared" si="20"/>
        <v>11.927230785362273</v>
      </c>
    </row>
    <row r="53" spans="1:14" ht="12.75">
      <c r="A53" s="9">
        <v>1992</v>
      </c>
      <c r="B53">
        <v>92</v>
      </c>
      <c r="C53">
        <v>53</v>
      </c>
      <c r="D53">
        <v>145</v>
      </c>
      <c r="F53" s="9">
        <f t="shared" si="14"/>
        <v>1992</v>
      </c>
      <c r="G53" s="1">
        <f t="shared" si="15"/>
        <v>1473950</v>
      </c>
      <c r="H53" s="1">
        <f t="shared" si="15"/>
        <v>58226</v>
      </c>
      <c r="I53" s="1">
        <f t="shared" si="15"/>
        <v>1532176</v>
      </c>
      <c r="K53" s="9">
        <f t="shared" si="16"/>
        <v>1992</v>
      </c>
      <c r="L53" s="1">
        <f t="shared" si="18"/>
        <v>6.241731402014994</v>
      </c>
      <c r="M53" s="1">
        <f t="shared" si="19"/>
        <v>91.02462817298114</v>
      </c>
      <c r="N53" s="1">
        <f t="shared" si="20"/>
        <v>9.463664748697278</v>
      </c>
    </row>
    <row r="54" spans="1:14" ht="12.75">
      <c r="A54" s="9">
        <v>1993</v>
      </c>
      <c r="B54">
        <v>115</v>
      </c>
      <c r="C54">
        <v>63</v>
      </c>
      <c r="D54">
        <v>178</v>
      </c>
      <c r="F54" s="9">
        <f t="shared" si="14"/>
        <v>1993</v>
      </c>
      <c r="G54" s="1">
        <f t="shared" si="15"/>
        <v>1477241</v>
      </c>
      <c r="H54" s="1">
        <f t="shared" si="15"/>
        <v>58512</v>
      </c>
      <c r="I54" s="1">
        <f t="shared" si="15"/>
        <v>1535753</v>
      </c>
      <c r="K54" s="9">
        <f t="shared" si="16"/>
        <v>1993</v>
      </c>
      <c r="L54" s="1">
        <f t="shared" si="18"/>
        <v>7.784782577791979</v>
      </c>
      <c r="M54" s="1">
        <f t="shared" si="19"/>
        <v>107.67022149302707</v>
      </c>
      <c r="N54" s="1">
        <f t="shared" si="20"/>
        <v>11.590405488382572</v>
      </c>
    </row>
    <row r="55" spans="1:14" ht="12.75">
      <c r="A55" s="9">
        <v>1994</v>
      </c>
      <c r="B55">
        <v>105</v>
      </c>
      <c r="C55">
        <v>67</v>
      </c>
      <c r="D55">
        <v>172</v>
      </c>
      <c r="F55" s="9">
        <f t="shared" si="14"/>
        <v>1994</v>
      </c>
      <c r="G55" s="1">
        <f t="shared" si="15"/>
        <v>1480322</v>
      </c>
      <c r="H55" s="1">
        <f t="shared" si="15"/>
        <v>59648</v>
      </c>
      <c r="I55" s="1">
        <f t="shared" si="15"/>
        <v>1539970</v>
      </c>
      <c r="K55" s="9">
        <f t="shared" si="16"/>
        <v>1994</v>
      </c>
      <c r="L55" s="1">
        <f t="shared" si="18"/>
        <v>7.093051376659942</v>
      </c>
      <c r="M55" s="1">
        <f t="shared" si="19"/>
        <v>112.32564377682402</v>
      </c>
      <c r="N55" s="1">
        <f t="shared" si="20"/>
        <v>11.169048747702877</v>
      </c>
    </row>
    <row r="56" spans="1:14" ht="12.75">
      <c r="A56" s="9">
        <v>1995</v>
      </c>
      <c r="B56">
        <v>124</v>
      </c>
      <c r="C56">
        <v>65</v>
      </c>
      <c r="D56">
        <v>189</v>
      </c>
      <c r="F56" s="9">
        <f t="shared" si="14"/>
        <v>1995</v>
      </c>
      <c r="G56" s="1">
        <f t="shared" si="15"/>
        <v>1485973</v>
      </c>
      <c r="H56" s="1">
        <f t="shared" si="15"/>
        <v>60493</v>
      </c>
      <c r="I56" s="1">
        <f t="shared" si="15"/>
        <v>1546466</v>
      </c>
      <c r="K56" s="9">
        <f t="shared" si="16"/>
        <v>1995</v>
      </c>
      <c r="L56" s="1">
        <f t="shared" si="18"/>
        <v>8.344700744899134</v>
      </c>
      <c r="M56" s="1">
        <f t="shared" si="19"/>
        <v>107.45044881225927</v>
      </c>
      <c r="N56" s="1">
        <f t="shared" si="20"/>
        <v>12.22141320921378</v>
      </c>
    </row>
    <row r="57" spans="1:14" ht="12.75">
      <c r="A57" s="9">
        <v>1996</v>
      </c>
      <c r="B57">
        <v>149</v>
      </c>
      <c r="C57">
        <v>69</v>
      </c>
      <c r="D57">
        <v>218</v>
      </c>
      <c r="F57" s="9">
        <f t="shared" si="14"/>
        <v>1996</v>
      </c>
      <c r="G57" s="1">
        <f t="shared" si="15"/>
        <v>1490916</v>
      </c>
      <c r="H57" s="1">
        <f t="shared" si="15"/>
        <v>61514</v>
      </c>
      <c r="I57" s="1">
        <f t="shared" si="15"/>
        <v>1552430</v>
      </c>
      <c r="K57" s="9">
        <f t="shared" si="16"/>
        <v>1996</v>
      </c>
      <c r="L57" s="1">
        <f t="shared" si="18"/>
        <v>9.993856126032588</v>
      </c>
      <c r="M57" s="1">
        <f t="shared" si="19"/>
        <v>112.16958741099587</v>
      </c>
      <c r="N57" s="1">
        <f t="shared" si="20"/>
        <v>14.042501111161213</v>
      </c>
    </row>
    <row r="58" spans="1:14" ht="12.75">
      <c r="A58" s="9">
        <v>1997</v>
      </c>
      <c r="B58">
        <v>133</v>
      </c>
      <c r="C58">
        <v>65</v>
      </c>
      <c r="D58">
        <v>198</v>
      </c>
      <c r="F58" s="9">
        <f t="shared" si="14"/>
        <v>1997</v>
      </c>
      <c r="G58" s="1">
        <f t="shared" si="15"/>
        <v>1492719</v>
      </c>
      <c r="H58" s="1">
        <f t="shared" si="15"/>
        <v>62798</v>
      </c>
      <c r="I58" s="1">
        <f t="shared" si="15"/>
        <v>1555517</v>
      </c>
      <c r="K58" s="9">
        <f t="shared" si="16"/>
        <v>1997</v>
      </c>
      <c r="L58" s="1">
        <f t="shared" si="18"/>
        <v>8.909915395998846</v>
      </c>
      <c r="M58" s="1">
        <f t="shared" si="19"/>
        <v>103.50648109812414</v>
      </c>
      <c r="N58" s="1">
        <f t="shared" si="20"/>
        <v>12.72888692312588</v>
      </c>
    </row>
    <row r="59" spans="1:14" ht="12.75">
      <c r="A59" s="9">
        <v>1998</v>
      </c>
      <c r="B59">
        <v>109</v>
      </c>
      <c r="C59">
        <v>53</v>
      </c>
      <c r="D59">
        <v>162</v>
      </c>
      <c r="F59" s="9">
        <f t="shared" si="14"/>
        <v>1998</v>
      </c>
      <c r="G59" s="1">
        <f t="shared" si="15"/>
        <v>1491773</v>
      </c>
      <c r="H59" s="1">
        <f t="shared" si="15"/>
        <v>63632</v>
      </c>
      <c r="I59" s="1">
        <f t="shared" si="15"/>
        <v>1555405</v>
      </c>
      <c r="K59" s="9">
        <f t="shared" si="16"/>
        <v>1998</v>
      </c>
      <c r="L59" s="1">
        <f t="shared" si="18"/>
        <v>7.306741709361948</v>
      </c>
      <c r="M59" s="1">
        <f t="shared" si="19"/>
        <v>83.29142569776212</v>
      </c>
      <c r="N59" s="1">
        <f t="shared" si="20"/>
        <v>10.415293765932345</v>
      </c>
    </row>
    <row r="60" spans="1:14" ht="12.75">
      <c r="A60" s="9">
        <v>1999</v>
      </c>
      <c r="B60">
        <v>119</v>
      </c>
      <c r="C60">
        <v>50</v>
      </c>
      <c r="D60">
        <v>169</v>
      </c>
      <c r="F60" s="9">
        <f t="shared" si="14"/>
        <v>1999</v>
      </c>
      <c r="G60" s="1">
        <f t="shared" si="15"/>
        <v>1490199</v>
      </c>
      <c r="H60" s="1">
        <f t="shared" si="15"/>
        <v>64376</v>
      </c>
      <c r="I60" s="1">
        <f t="shared" si="15"/>
        <v>1554575</v>
      </c>
      <c r="K60" s="9">
        <f t="shared" si="16"/>
        <v>1999</v>
      </c>
      <c r="L60" s="1">
        <f t="shared" si="18"/>
        <v>7.98551065998568</v>
      </c>
      <c r="M60" s="1">
        <f t="shared" si="19"/>
        <v>77.66869640859949</v>
      </c>
      <c r="N60" s="1">
        <f t="shared" si="20"/>
        <v>10.87113841403599</v>
      </c>
    </row>
    <row r="63" spans="1:14" ht="30.75" customHeight="1">
      <c r="A63" s="31" t="str">
        <f>CONCATENATE("New Admissions for Drug Offenses, BW Only: ",$A$1)</f>
        <v>New Admissions for Drug Offenses, BW Only: NEBRASKA</v>
      </c>
      <c r="B63" s="31"/>
      <c r="C63" s="31"/>
      <c r="D63" s="31"/>
      <c r="F63" s="31" t="str">
        <f>CONCATENATE("Total Population, BW Only: ",$A$1)</f>
        <v>Total Population, BW Only: NEBRASKA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NEBRASKA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49</v>
      </c>
      <c r="C65">
        <v>11</v>
      </c>
      <c r="D65">
        <v>60</v>
      </c>
      <c r="F65" s="9">
        <f>F4</f>
        <v>1983</v>
      </c>
      <c r="G65" s="1">
        <f>G4</f>
        <v>1484368</v>
      </c>
      <c r="H65" s="1">
        <f>H4</f>
        <v>50504</v>
      </c>
      <c r="I65" s="1">
        <f>I4</f>
        <v>1534872</v>
      </c>
      <c r="K65" s="9">
        <f>F65</f>
        <v>1983</v>
      </c>
      <c r="L65" s="1">
        <f>(B65/G65)*100000</f>
        <v>3.3010681987216106</v>
      </c>
      <c r="M65" s="1">
        <f>(C65/H65)*100000</f>
        <v>21.780453033423093</v>
      </c>
      <c r="N65" s="1">
        <f>(D65/I65)*100000</f>
        <v>3.9091207605585354</v>
      </c>
    </row>
    <row r="66" spans="1:14" ht="12.75">
      <c r="A66" s="9">
        <v>1984</v>
      </c>
      <c r="B66">
        <v>45</v>
      </c>
      <c r="C66">
        <v>5</v>
      </c>
      <c r="D66">
        <v>50</v>
      </c>
      <c r="F66" s="9">
        <f aca="true" t="shared" si="21" ref="F66:I81">F5</f>
        <v>1984</v>
      </c>
      <c r="G66" s="1">
        <f t="shared" si="21"/>
        <v>1486099</v>
      </c>
      <c r="H66" s="1">
        <f t="shared" si="21"/>
        <v>51444</v>
      </c>
      <c r="I66" s="1">
        <f t="shared" si="21"/>
        <v>1537543</v>
      </c>
      <c r="K66" s="9">
        <f aca="true" t="shared" si="22" ref="K66:K81">F66</f>
        <v>1984</v>
      </c>
      <c r="L66" s="1">
        <f aca="true" t="shared" si="23" ref="L66:L73">(B66/G66)*100000</f>
        <v>3.028062060468381</v>
      </c>
      <c r="M66" s="1">
        <f aca="true" t="shared" si="24" ref="M66:M73">(C66/H66)*100000</f>
        <v>9.719306430293134</v>
      </c>
      <c r="N66" s="1">
        <f aca="true" t="shared" si="25" ref="N66:N73">(D66/I66)*100000</f>
        <v>3.2519415717153928</v>
      </c>
    </row>
    <row r="67" spans="1:14" ht="12.75">
      <c r="A67" s="9">
        <v>1985</v>
      </c>
      <c r="B67">
        <v>45</v>
      </c>
      <c r="C67">
        <v>8</v>
      </c>
      <c r="D67">
        <v>53</v>
      </c>
      <c r="F67" s="9">
        <f t="shared" si="21"/>
        <v>1985</v>
      </c>
      <c r="G67" s="1">
        <f t="shared" si="21"/>
        <v>1479808</v>
      </c>
      <c r="H67" s="1">
        <f t="shared" si="21"/>
        <v>52311</v>
      </c>
      <c r="I67" s="1">
        <f t="shared" si="21"/>
        <v>1532119</v>
      </c>
      <c r="K67" s="9">
        <f t="shared" si="22"/>
        <v>1985</v>
      </c>
      <c r="L67" s="1">
        <f t="shared" si="23"/>
        <v>3.040935040221434</v>
      </c>
      <c r="M67" s="1">
        <f t="shared" si="24"/>
        <v>15.2931505801839</v>
      </c>
      <c r="N67" s="1">
        <f t="shared" si="25"/>
        <v>3.459261323696136</v>
      </c>
    </row>
    <row r="68" spans="1:14" ht="12.75">
      <c r="A68" s="9">
        <v>1986</v>
      </c>
      <c r="B68">
        <v>78</v>
      </c>
      <c r="C68">
        <v>16</v>
      </c>
      <c r="D68">
        <v>94</v>
      </c>
      <c r="F68" s="9">
        <f t="shared" si="21"/>
        <v>1986</v>
      </c>
      <c r="G68" s="1">
        <f t="shared" si="21"/>
        <v>1467671</v>
      </c>
      <c r="H68" s="1">
        <f t="shared" si="21"/>
        <v>52889</v>
      </c>
      <c r="I68" s="1">
        <f t="shared" si="21"/>
        <v>1520560</v>
      </c>
      <c r="K68" s="9">
        <f t="shared" si="22"/>
        <v>1986</v>
      </c>
      <c r="L68" s="1">
        <f t="shared" si="23"/>
        <v>5.314542564375803</v>
      </c>
      <c r="M68" s="1">
        <f t="shared" si="24"/>
        <v>30.252037285635954</v>
      </c>
      <c r="N68" s="1">
        <f t="shared" si="25"/>
        <v>6.181932972062924</v>
      </c>
    </row>
    <row r="69" spans="1:14" ht="12.75">
      <c r="A69" s="9">
        <v>1987</v>
      </c>
      <c r="B69">
        <v>90</v>
      </c>
      <c r="C69">
        <v>30</v>
      </c>
      <c r="D69">
        <v>120</v>
      </c>
      <c r="F69" s="9">
        <f t="shared" si="21"/>
        <v>1987</v>
      </c>
      <c r="G69" s="1">
        <f t="shared" si="21"/>
        <v>1457949</v>
      </c>
      <c r="H69" s="1">
        <f t="shared" si="21"/>
        <v>53510</v>
      </c>
      <c r="I69" s="1">
        <f t="shared" si="21"/>
        <v>1511459</v>
      </c>
      <c r="K69" s="9">
        <f t="shared" si="22"/>
        <v>1987</v>
      </c>
      <c r="L69" s="1">
        <f t="shared" si="23"/>
        <v>6.173055436095502</v>
      </c>
      <c r="M69" s="1">
        <f t="shared" si="24"/>
        <v>56.06428704914969</v>
      </c>
      <c r="N69" s="1">
        <f t="shared" si="25"/>
        <v>7.939348669067438</v>
      </c>
    </row>
    <row r="70" spans="1:14" ht="12.75">
      <c r="A70" s="9">
        <v>1988</v>
      </c>
      <c r="B70">
        <v>80</v>
      </c>
      <c r="C70">
        <v>43</v>
      </c>
      <c r="D70">
        <v>123</v>
      </c>
      <c r="F70" s="9">
        <f t="shared" si="21"/>
        <v>1988</v>
      </c>
      <c r="G70" s="1">
        <f t="shared" si="21"/>
        <v>1459734</v>
      </c>
      <c r="H70" s="1">
        <f t="shared" si="21"/>
        <v>54601</v>
      </c>
      <c r="I70" s="1">
        <f t="shared" si="21"/>
        <v>1514335</v>
      </c>
      <c r="K70" s="9">
        <f t="shared" si="22"/>
        <v>1988</v>
      </c>
      <c r="L70" s="1">
        <f t="shared" si="23"/>
        <v>5.480450547839538</v>
      </c>
      <c r="M70" s="1">
        <f t="shared" si="24"/>
        <v>78.75313638944341</v>
      </c>
      <c r="N70" s="1">
        <f t="shared" si="25"/>
        <v>8.12237714904562</v>
      </c>
    </row>
    <row r="71" spans="1:14" ht="12.75">
      <c r="A71" s="9">
        <v>1989</v>
      </c>
      <c r="B71">
        <v>144</v>
      </c>
      <c r="C71">
        <v>150</v>
      </c>
      <c r="D71">
        <v>294</v>
      </c>
      <c r="F71" s="9">
        <f t="shared" si="21"/>
        <v>1989</v>
      </c>
      <c r="G71" s="1">
        <f t="shared" si="21"/>
        <v>1459874</v>
      </c>
      <c r="H71" s="1">
        <f t="shared" si="21"/>
        <v>55800</v>
      </c>
      <c r="I71" s="1">
        <f t="shared" si="21"/>
        <v>1515674</v>
      </c>
      <c r="K71" s="9">
        <f t="shared" si="22"/>
        <v>1989</v>
      </c>
      <c r="L71" s="1">
        <f t="shared" si="23"/>
        <v>9.863864963688647</v>
      </c>
      <c r="M71" s="1">
        <f t="shared" si="24"/>
        <v>268.81720430107526</v>
      </c>
      <c r="N71" s="1">
        <f t="shared" si="25"/>
        <v>19.39731103126398</v>
      </c>
    </row>
    <row r="72" spans="1:14" ht="12.75">
      <c r="A72" s="9">
        <v>1990</v>
      </c>
      <c r="B72">
        <v>133</v>
      </c>
      <c r="C72">
        <v>93</v>
      </c>
      <c r="D72">
        <v>226</v>
      </c>
      <c r="F72" s="9">
        <f t="shared" si="21"/>
        <v>1990</v>
      </c>
      <c r="G72" s="1">
        <f t="shared" si="21"/>
        <v>1462502</v>
      </c>
      <c r="H72" s="1">
        <f t="shared" si="21"/>
        <v>57027</v>
      </c>
      <c r="I72" s="1">
        <f t="shared" si="21"/>
        <v>1519529</v>
      </c>
      <c r="K72" s="9">
        <f t="shared" si="22"/>
        <v>1990</v>
      </c>
      <c r="L72" s="1">
        <f t="shared" si="23"/>
        <v>9.094004657771407</v>
      </c>
      <c r="M72" s="1">
        <f t="shared" si="24"/>
        <v>163.08064600978483</v>
      </c>
      <c r="N72" s="1">
        <f t="shared" si="25"/>
        <v>14.873029734871794</v>
      </c>
    </row>
    <row r="73" spans="1:14" ht="12.75">
      <c r="A73" s="9">
        <v>1991</v>
      </c>
      <c r="B73">
        <v>122</v>
      </c>
      <c r="C73">
        <v>105</v>
      </c>
      <c r="D73">
        <v>227</v>
      </c>
      <c r="F73" s="9">
        <f t="shared" si="21"/>
        <v>1991</v>
      </c>
      <c r="G73" s="1">
        <f t="shared" si="21"/>
        <v>1468361</v>
      </c>
      <c r="H73" s="1">
        <f t="shared" si="21"/>
        <v>57559</v>
      </c>
      <c r="I73" s="1">
        <f t="shared" si="21"/>
        <v>1525920</v>
      </c>
      <c r="K73" s="9">
        <f t="shared" si="22"/>
        <v>1991</v>
      </c>
      <c r="L73" s="1">
        <f t="shared" si="23"/>
        <v>8.308583515906511</v>
      </c>
      <c r="M73" s="1">
        <f t="shared" si="24"/>
        <v>182.42151531472055</v>
      </c>
      <c r="N73" s="1">
        <f t="shared" si="25"/>
        <v>14.876271364160639</v>
      </c>
    </row>
    <row r="74" spans="1:14" ht="12.75">
      <c r="A74" s="9">
        <v>1992</v>
      </c>
      <c r="B74">
        <v>92</v>
      </c>
      <c r="C74">
        <v>126</v>
      </c>
      <c r="D74">
        <v>218</v>
      </c>
      <c r="F74" s="9">
        <f t="shared" si="21"/>
        <v>1992</v>
      </c>
      <c r="G74" s="1">
        <f t="shared" si="21"/>
        <v>1473950</v>
      </c>
      <c r="H74" s="1">
        <f t="shared" si="21"/>
        <v>58226</v>
      </c>
      <c r="I74" s="1">
        <f t="shared" si="21"/>
        <v>1532176</v>
      </c>
      <c r="K74" s="9">
        <f t="shared" si="22"/>
        <v>1992</v>
      </c>
      <c r="L74" s="1">
        <f aca="true" t="shared" si="26" ref="L74:L81">(B74/G74)*100000</f>
        <v>6.241731402014994</v>
      </c>
      <c r="M74" s="1">
        <f aca="true" t="shared" si="27" ref="M74:M81">(C74/H74)*100000</f>
        <v>216.3981726376533</v>
      </c>
      <c r="N74" s="1">
        <f aca="true" t="shared" si="28" ref="N74:N81">(D74/I74)*100000</f>
        <v>14.228130449765562</v>
      </c>
    </row>
    <row r="75" spans="1:14" ht="12.75">
      <c r="A75" s="9">
        <v>1993</v>
      </c>
      <c r="B75">
        <v>126</v>
      </c>
      <c r="C75">
        <v>106</v>
      </c>
      <c r="D75">
        <v>232</v>
      </c>
      <c r="F75" s="9">
        <f t="shared" si="21"/>
        <v>1993</v>
      </c>
      <c r="G75" s="1">
        <f t="shared" si="21"/>
        <v>1477241</v>
      </c>
      <c r="H75" s="1">
        <f t="shared" si="21"/>
        <v>58512</v>
      </c>
      <c r="I75" s="1">
        <f t="shared" si="21"/>
        <v>1535753</v>
      </c>
      <c r="K75" s="9">
        <f t="shared" si="22"/>
        <v>1993</v>
      </c>
      <c r="L75" s="1">
        <f t="shared" si="26"/>
        <v>8.529413954798168</v>
      </c>
      <c r="M75" s="1">
        <f t="shared" si="27"/>
        <v>181.15942028985506</v>
      </c>
      <c r="N75" s="1">
        <f t="shared" si="28"/>
        <v>15.106595917442455</v>
      </c>
    </row>
    <row r="76" spans="1:14" ht="12.75">
      <c r="A76" s="9">
        <v>1994</v>
      </c>
      <c r="B76">
        <v>96</v>
      </c>
      <c r="C76">
        <v>119</v>
      </c>
      <c r="D76">
        <v>215</v>
      </c>
      <c r="F76" s="9">
        <f t="shared" si="21"/>
        <v>1994</v>
      </c>
      <c r="G76" s="1">
        <f t="shared" si="21"/>
        <v>1480322</v>
      </c>
      <c r="H76" s="1">
        <f t="shared" si="21"/>
        <v>59648</v>
      </c>
      <c r="I76" s="1">
        <f t="shared" si="21"/>
        <v>1539970</v>
      </c>
      <c r="K76" s="9">
        <f t="shared" si="22"/>
        <v>1994</v>
      </c>
      <c r="L76" s="1">
        <f t="shared" si="26"/>
        <v>6.485075544374805</v>
      </c>
      <c r="M76" s="1">
        <f t="shared" si="27"/>
        <v>199.50375536480686</v>
      </c>
      <c r="N76" s="1">
        <f t="shared" si="28"/>
        <v>13.961310934628598</v>
      </c>
    </row>
    <row r="77" spans="1:14" ht="12.75">
      <c r="A77" s="9">
        <v>1995</v>
      </c>
      <c r="B77">
        <v>138</v>
      </c>
      <c r="C77">
        <v>124</v>
      </c>
      <c r="D77">
        <v>262</v>
      </c>
      <c r="F77" s="9">
        <f t="shared" si="21"/>
        <v>1995</v>
      </c>
      <c r="G77" s="1">
        <f t="shared" si="21"/>
        <v>1485973</v>
      </c>
      <c r="H77" s="1">
        <f t="shared" si="21"/>
        <v>60493</v>
      </c>
      <c r="I77" s="1">
        <f t="shared" si="21"/>
        <v>1546466</v>
      </c>
      <c r="K77" s="9">
        <f t="shared" si="22"/>
        <v>1995</v>
      </c>
      <c r="L77" s="1">
        <f t="shared" si="26"/>
        <v>9.286844377387744</v>
      </c>
      <c r="M77" s="1">
        <f t="shared" si="27"/>
        <v>204.98239465723307</v>
      </c>
      <c r="N77" s="1">
        <f t="shared" si="28"/>
        <v>16.94185323182016</v>
      </c>
    </row>
    <row r="78" spans="1:14" ht="12.75">
      <c r="A78" s="9">
        <v>1996</v>
      </c>
      <c r="B78">
        <v>171</v>
      </c>
      <c r="C78">
        <v>110</v>
      </c>
      <c r="D78">
        <v>281</v>
      </c>
      <c r="F78" s="9">
        <f t="shared" si="21"/>
        <v>1996</v>
      </c>
      <c r="G78" s="1">
        <f t="shared" si="21"/>
        <v>1490916</v>
      </c>
      <c r="H78" s="1">
        <f t="shared" si="21"/>
        <v>61514</v>
      </c>
      <c r="I78" s="1">
        <f t="shared" si="21"/>
        <v>1552430</v>
      </c>
      <c r="K78" s="9">
        <f t="shared" si="22"/>
        <v>1996</v>
      </c>
      <c r="L78" s="1">
        <f t="shared" si="26"/>
        <v>11.469459043970284</v>
      </c>
      <c r="M78" s="1">
        <f t="shared" si="27"/>
        <v>178.8210813798485</v>
      </c>
      <c r="N78" s="1">
        <f t="shared" si="28"/>
        <v>18.10065510200138</v>
      </c>
    </row>
    <row r="79" spans="1:14" ht="12.75">
      <c r="A79" s="9">
        <v>1997</v>
      </c>
      <c r="B79">
        <v>170</v>
      </c>
      <c r="C79">
        <v>87</v>
      </c>
      <c r="D79">
        <v>257</v>
      </c>
      <c r="F79" s="9">
        <f t="shared" si="21"/>
        <v>1997</v>
      </c>
      <c r="G79" s="1">
        <f t="shared" si="21"/>
        <v>1492719</v>
      </c>
      <c r="H79" s="1">
        <f t="shared" si="21"/>
        <v>62798</v>
      </c>
      <c r="I79" s="1">
        <f t="shared" si="21"/>
        <v>1555517</v>
      </c>
      <c r="K79" s="9">
        <f t="shared" si="22"/>
        <v>1997</v>
      </c>
      <c r="L79" s="1">
        <f t="shared" si="26"/>
        <v>11.388613664058674</v>
      </c>
      <c r="M79" s="1">
        <f t="shared" si="27"/>
        <v>138.5394439313354</v>
      </c>
      <c r="N79" s="1">
        <f t="shared" si="28"/>
        <v>16.521838076986622</v>
      </c>
    </row>
    <row r="80" spans="1:14" ht="12.75">
      <c r="A80" s="9">
        <v>1998</v>
      </c>
      <c r="B80">
        <v>244</v>
      </c>
      <c r="C80">
        <v>92</v>
      </c>
      <c r="D80">
        <v>336</v>
      </c>
      <c r="F80" s="9">
        <f t="shared" si="21"/>
        <v>1998</v>
      </c>
      <c r="G80" s="1">
        <f t="shared" si="21"/>
        <v>1491773</v>
      </c>
      <c r="H80" s="1">
        <f t="shared" si="21"/>
        <v>63632</v>
      </c>
      <c r="I80" s="1">
        <f t="shared" si="21"/>
        <v>1555405</v>
      </c>
      <c r="K80" s="9">
        <f t="shared" si="22"/>
        <v>1998</v>
      </c>
      <c r="L80" s="1">
        <f t="shared" si="26"/>
        <v>16.35637593655335</v>
      </c>
      <c r="M80" s="1">
        <f t="shared" si="27"/>
        <v>144.5813427206437</v>
      </c>
      <c r="N80" s="1">
        <f t="shared" si="28"/>
        <v>21.602090773785605</v>
      </c>
    </row>
    <row r="81" spans="1:14" ht="12.75">
      <c r="A81" s="9">
        <v>1999</v>
      </c>
      <c r="B81">
        <v>171</v>
      </c>
      <c r="C81">
        <v>61</v>
      </c>
      <c r="D81">
        <v>232</v>
      </c>
      <c r="F81" s="9">
        <f t="shared" si="21"/>
        <v>1999</v>
      </c>
      <c r="G81" s="1">
        <f t="shared" si="21"/>
        <v>1490199</v>
      </c>
      <c r="H81" s="1">
        <f t="shared" si="21"/>
        <v>64376</v>
      </c>
      <c r="I81" s="1">
        <f t="shared" si="21"/>
        <v>1554575</v>
      </c>
      <c r="K81" s="9">
        <f t="shared" si="22"/>
        <v>1999</v>
      </c>
      <c r="L81" s="1">
        <f t="shared" si="26"/>
        <v>11.474977503004633</v>
      </c>
      <c r="M81" s="1">
        <f t="shared" si="27"/>
        <v>94.75580961849136</v>
      </c>
      <c r="N81" s="1">
        <f t="shared" si="28"/>
        <v>14.92369297074763</v>
      </c>
    </row>
    <row r="83" spans="1:14" ht="27" customHeight="1">
      <c r="A83" s="31" t="str">
        <f>CONCATENATE("New Admissions for Other / Unknown Offenses, BW Only: ",$A$1)</f>
        <v>New Admissions for Other / Unknown Offenses, BW Only: NEBRASKA</v>
      </c>
      <c r="B83" s="31"/>
      <c r="C83" s="31"/>
      <c r="D83" s="31"/>
      <c r="F83" s="31" t="str">
        <f>CONCATENATE("Total Population, BW Only: ",$A$1)</f>
        <v>Total Population, BW Only: NEBRASKA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NEBRASKA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90</v>
      </c>
      <c r="C85">
        <v>27</v>
      </c>
      <c r="D85">
        <v>117</v>
      </c>
      <c r="F85" s="9">
        <f aca="true" t="shared" si="29" ref="F85:I99">F4</f>
        <v>1983</v>
      </c>
      <c r="G85" s="1">
        <f t="shared" si="29"/>
        <v>1484368</v>
      </c>
      <c r="H85" s="1">
        <f t="shared" si="29"/>
        <v>50504</v>
      </c>
      <c r="I85" s="1">
        <f t="shared" si="29"/>
        <v>1534872</v>
      </c>
      <c r="K85" s="9">
        <f>F85</f>
        <v>1983</v>
      </c>
      <c r="L85" s="1">
        <f>(B85/G85)*100000</f>
        <v>6.063186487447857</v>
      </c>
      <c r="M85" s="1">
        <f>(C85/H85)*100000</f>
        <v>53.461111991129414</v>
      </c>
      <c r="N85" s="1">
        <f>(D85/I85)*100000</f>
        <v>7.622785483089143</v>
      </c>
    </row>
    <row r="86" spans="1:14" ht="12.75">
      <c r="A86" s="9">
        <v>1984</v>
      </c>
      <c r="B86">
        <v>82</v>
      </c>
      <c r="C86">
        <v>18</v>
      </c>
      <c r="D86">
        <v>100</v>
      </c>
      <c r="F86" s="9">
        <f t="shared" si="29"/>
        <v>1984</v>
      </c>
      <c r="G86" s="1">
        <f t="shared" si="29"/>
        <v>1486099</v>
      </c>
      <c r="H86" s="1">
        <f t="shared" si="29"/>
        <v>51444</v>
      </c>
      <c r="I86" s="1">
        <f t="shared" si="29"/>
        <v>1537543</v>
      </c>
      <c r="K86" s="9">
        <f aca="true" t="shared" si="30" ref="K86:K101">F86</f>
        <v>1984</v>
      </c>
      <c r="L86" s="1">
        <f aca="true" t="shared" si="31" ref="L86:L91">(B86/G86)*100000</f>
        <v>5.517801976853494</v>
      </c>
      <c r="M86" s="1">
        <f aca="true" t="shared" si="32" ref="M86:M91">(C86/H86)*100000</f>
        <v>34.98950314905528</v>
      </c>
      <c r="N86" s="1">
        <f aca="true" t="shared" si="33" ref="N86:N91">(D86/I86)*100000</f>
        <v>6.5038831434307856</v>
      </c>
    </row>
    <row r="87" spans="1:14" ht="12.75">
      <c r="A87" s="9">
        <v>1985</v>
      </c>
      <c r="B87">
        <v>88</v>
      </c>
      <c r="C87">
        <v>23</v>
      </c>
      <c r="D87">
        <v>111</v>
      </c>
      <c r="F87" s="9">
        <f t="shared" si="29"/>
        <v>1985</v>
      </c>
      <c r="G87" s="1">
        <f t="shared" si="29"/>
        <v>1479808</v>
      </c>
      <c r="H87" s="1">
        <f t="shared" si="29"/>
        <v>52311</v>
      </c>
      <c r="I87" s="1">
        <f t="shared" si="29"/>
        <v>1532119</v>
      </c>
      <c r="K87" s="9">
        <f t="shared" si="30"/>
        <v>1985</v>
      </c>
      <c r="L87" s="1">
        <f t="shared" si="31"/>
        <v>5.946717411988582</v>
      </c>
      <c r="M87" s="1">
        <f t="shared" si="32"/>
        <v>43.96780791802872</v>
      </c>
      <c r="N87" s="1">
        <f t="shared" si="33"/>
        <v>7.2448680552881335</v>
      </c>
    </row>
    <row r="88" spans="1:14" ht="12.75">
      <c r="A88" s="9">
        <v>1986</v>
      </c>
      <c r="B88">
        <v>95</v>
      </c>
      <c r="C88">
        <v>21</v>
      </c>
      <c r="D88">
        <v>116</v>
      </c>
      <c r="F88" s="9">
        <f t="shared" si="29"/>
        <v>1986</v>
      </c>
      <c r="G88" s="1">
        <f t="shared" si="29"/>
        <v>1467671</v>
      </c>
      <c r="H88" s="1">
        <f t="shared" si="29"/>
        <v>52889</v>
      </c>
      <c r="I88" s="1">
        <f t="shared" si="29"/>
        <v>1520560</v>
      </c>
      <c r="K88" s="9">
        <f t="shared" si="30"/>
        <v>1986</v>
      </c>
      <c r="L88" s="1">
        <f t="shared" si="31"/>
        <v>6.472840302765403</v>
      </c>
      <c r="M88" s="1">
        <f t="shared" si="32"/>
        <v>39.70579893739719</v>
      </c>
      <c r="N88" s="1">
        <f t="shared" si="33"/>
        <v>7.628768348503184</v>
      </c>
    </row>
    <row r="89" spans="1:14" ht="12.75">
      <c r="A89" s="9">
        <v>1987</v>
      </c>
      <c r="B89">
        <v>92</v>
      </c>
      <c r="C89">
        <v>19</v>
      </c>
      <c r="D89">
        <v>111</v>
      </c>
      <c r="F89" s="9">
        <f t="shared" si="29"/>
        <v>1987</v>
      </c>
      <c r="G89" s="1">
        <f t="shared" si="29"/>
        <v>1457949</v>
      </c>
      <c r="H89" s="1">
        <f t="shared" si="29"/>
        <v>53510</v>
      </c>
      <c r="I89" s="1">
        <f t="shared" si="29"/>
        <v>1511459</v>
      </c>
      <c r="K89" s="9">
        <f t="shared" si="30"/>
        <v>1987</v>
      </c>
      <c r="L89" s="1">
        <f t="shared" si="31"/>
        <v>6.310234445786512</v>
      </c>
      <c r="M89" s="1">
        <f t="shared" si="32"/>
        <v>35.50738179779481</v>
      </c>
      <c r="N89" s="1">
        <f t="shared" si="33"/>
        <v>7.343897518887379</v>
      </c>
    </row>
    <row r="90" spans="1:14" ht="12.75">
      <c r="A90" s="9">
        <v>1988</v>
      </c>
      <c r="B90">
        <v>84</v>
      </c>
      <c r="C90">
        <v>13</v>
      </c>
      <c r="D90">
        <v>97</v>
      </c>
      <c r="F90" s="9">
        <f t="shared" si="29"/>
        <v>1988</v>
      </c>
      <c r="G90" s="1">
        <f t="shared" si="29"/>
        <v>1459734</v>
      </c>
      <c r="H90" s="1">
        <f t="shared" si="29"/>
        <v>54601</v>
      </c>
      <c r="I90" s="1">
        <f t="shared" si="29"/>
        <v>1514335</v>
      </c>
      <c r="K90" s="9">
        <f t="shared" si="30"/>
        <v>1988</v>
      </c>
      <c r="L90" s="1">
        <f t="shared" si="31"/>
        <v>5.754473075231515</v>
      </c>
      <c r="M90" s="1">
        <f t="shared" si="32"/>
        <v>23.809087745645684</v>
      </c>
      <c r="N90" s="1">
        <f t="shared" si="33"/>
        <v>6.405451898027848</v>
      </c>
    </row>
    <row r="91" spans="1:14" ht="12.75">
      <c r="A91" s="9">
        <v>1989</v>
      </c>
      <c r="B91">
        <v>86</v>
      </c>
      <c r="C91">
        <v>32</v>
      </c>
      <c r="D91">
        <v>118</v>
      </c>
      <c r="F91" s="9">
        <f t="shared" si="29"/>
        <v>1989</v>
      </c>
      <c r="G91" s="1">
        <f t="shared" si="29"/>
        <v>1459874</v>
      </c>
      <c r="H91" s="1">
        <f t="shared" si="29"/>
        <v>55800</v>
      </c>
      <c r="I91" s="1">
        <f t="shared" si="29"/>
        <v>1515674</v>
      </c>
      <c r="K91" s="9">
        <f t="shared" si="30"/>
        <v>1989</v>
      </c>
      <c r="L91" s="1">
        <f t="shared" si="31"/>
        <v>5.890919353314053</v>
      </c>
      <c r="M91" s="1">
        <f t="shared" si="32"/>
        <v>57.34767025089606</v>
      </c>
      <c r="N91" s="1">
        <f t="shared" si="33"/>
        <v>7.785315311867856</v>
      </c>
    </row>
    <row r="92" spans="1:14" ht="12.75">
      <c r="A92" s="9">
        <v>1990</v>
      </c>
      <c r="B92">
        <v>98</v>
      </c>
      <c r="C92">
        <v>34</v>
      </c>
      <c r="D92">
        <v>132</v>
      </c>
      <c r="F92" s="9">
        <f t="shared" si="29"/>
        <v>1990</v>
      </c>
      <c r="G92" s="1">
        <f t="shared" si="29"/>
        <v>1462502</v>
      </c>
      <c r="H92" s="1">
        <f t="shared" si="29"/>
        <v>57027</v>
      </c>
      <c r="I92" s="1">
        <f t="shared" si="29"/>
        <v>1519529</v>
      </c>
      <c r="K92" s="9">
        <f t="shared" si="30"/>
        <v>1990</v>
      </c>
      <c r="L92" s="1">
        <f aca="true" t="shared" si="34" ref="L92:L101">(B92/G92)*100000</f>
        <v>6.700845537305248</v>
      </c>
      <c r="M92" s="1">
        <f aca="true" t="shared" si="35" ref="M92:M101">(C92/H92)*100000</f>
        <v>59.620881336910585</v>
      </c>
      <c r="N92" s="1">
        <f aca="true" t="shared" si="36" ref="N92:N101">(D92/I92)*100000</f>
        <v>8.686902323022462</v>
      </c>
    </row>
    <row r="93" spans="1:14" ht="12.75">
      <c r="A93" s="9">
        <v>1991</v>
      </c>
      <c r="B93">
        <v>115</v>
      </c>
      <c r="C93">
        <v>33</v>
      </c>
      <c r="D93">
        <v>148</v>
      </c>
      <c r="F93" s="9">
        <f t="shared" si="29"/>
        <v>1991</v>
      </c>
      <c r="G93" s="1">
        <f t="shared" si="29"/>
        <v>1468361</v>
      </c>
      <c r="H93" s="1">
        <f t="shared" si="29"/>
        <v>57559</v>
      </c>
      <c r="I93" s="1">
        <f t="shared" si="29"/>
        <v>1525920</v>
      </c>
      <c r="K93" s="9">
        <f t="shared" si="30"/>
        <v>1991</v>
      </c>
      <c r="L93" s="1">
        <f t="shared" si="34"/>
        <v>7.831861510895481</v>
      </c>
      <c r="M93" s="1">
        <f t="shared" si="35"/>
        <v>57.332476241769314</v>
      </c>
      <c r="N93" s="1">
        <f t="shared" si="36"/>
        <v>9.699066792492397</v>
      </c>
    </row>
    <row r="94" spans="1:14" ht="12.75">
      <c r="A94" s="9">
        <v>1992</v>
      </c>
      <c r="B94">
        <v>102</v>
      </c>
      <c r="C94">
        <v>36</v>
      </c>
      <c r="D94">
        <v>138</v>
      </c>
      <c r="F94" s="9">
        <f t="shared" si="29"/>
        <v>1992</v>
      </c>
      <c r="G94" s="1">
        <f t="shared" si="29"/>
        <v>1473950</v>
      </c>
      <c r="H94" s="1">
        <f t="shared" si="29"/>
        <v>58226</v>
      </c>
      <c r="I94" s="1">
        <f t="shared" si="29"/>
        <v>1532176</v>
      </c>
      <c r="K94" s="9">
        <f t="shared" si="30"/>
        <v>1992</v>
      </c>
      <c r="L94" s="1">
        <f t="shared" si="34"/>
        <v>6.920180467451407</v>
      </c>
      <c r="M94" s="1">
        <f t="shared" si="35"/>
        <v>61.82804932504379</v>
      </c>
      <c r="N94" s="1">
        <f t="shared" si="36"/>
        <v>9.006798174622237</v>
      </c>
    </row>
    <row r="95" spans="1:14" ht="12.75">
      <c r="A95" s="9">
        <v>1993</v>
      </c>
      <c r="B95">
        <v>109</v>
      </c>
      <c r="C95">
        <v>58</v>
      </c>
      <c r="D95">
        <v>167</v>
      </c>
      <c r="F95" s="9">
        <f t="shared" si="29"/>
        <v>1993</v>
      </c>
      <c r="G95" s="1">
        <f t="shared" si="29"/>
        <v>1477241</v>
      </c>
      <c r="H95" s="1">
        <f t="shared" si="29"/>
        <v>58512</v>
      </c>
      <c r="I95" s="1">
        <f t="shared" si="29"/>
        <v>1535753</v>
      </c>
      <c r="K95" s="9">
        <f t="shared" si="30"/>
        <v>1993</v>
      </c>
      <c r="L95" s="1">
        <f t="shared" si="34"/>
        <v>7.378620008515876</v>
      </c>
      <c r="M95" s="1">
        <f t="shared" si="35"/>
        <v>99.12496581897732</v>
      </c>
      <c r="N95" s="1">
        <f t="shared" si="36"/>
        <v>10.874144475055559</v>
      </c>
    </row>
    <row r="96" spans="1:14" ht="12.75">
      <c r="A96" s="9">
        <v>1994</v>
      </c>
      <c r="B96">
        <v>133</v>
      </c>
      <c r="C96">
        <v>48</v>
      </c>
      <c r="D96">
        <v>181</v>
      </c>
      <c r="F96" s="9">
        <f t="shared" si="29"/>
        <v>1994</v>
      </c>
      <c r="G96" s="1">
        <f t="shared" si="29"/>
        <v>1480322</v>
      </c>
      <c r="H96" s="1">
        <f t="shared" si="29"/>
        <v>59648</v>
      </c>
      <c r="I96" s="1">
        <f t="shared" si="29"/>
        <v>1539970</v>
      </c>
      <c r="K96" s="9">
        <f t="shared" si="30"/>
        <v>1994</v>
      </c>
      <c r="L96" s="1">
        <f t="shared" si="34"/>
        <v>8.98453174376926</v>
      </c>
      <c r="M96" s="1">
        <f t="shared" si="35"/>
        <v>80.47210300429184</v>
      </c>
      <c r="N96" s="1">
        <f t="shared" si="36"/>
        <v>11.753475717059423</v>
      </c>
    </row>
    <row r="97" spans="1:14" ht="12.75">
      <c r="A97" s="9">
        <v>1995</v>
      </c>
      <c r="B97">
        <v>153</v>
      </c>
      <c r="C97">
        <v>71</v>
      </c>
      <c r="D97">
        <v>224</v>
      </c>
      <c r="F97" s="9">
        <f t="shared" si="29"/>
        <v>1995</v>
      </c>
      <c r="G97" s="1">
        <f t="shared" si="29"/>
        <v>1485973</v>
      </c>
      <c r="H97" s="1">
        <f t="shared" si="29"/>
        <v>60493</v>
      </c>
      <c r="I97" s="1">
        <f t="shared" si="29"/>
        <v>1546466</v>
      </c>
      <c r="K97" s="9">
        <f t="shared" si="30"/>
        <v>1995</v>
      </c>
      <c r="L97" s="1">
        <f t="shared" si="34"/>
        <v>10.296283983625544</v>
      </c>
      <c r="M97" s="1">
        <f t="shared" si="35"/>
        <v>117.36895177954474</v>
      </c>
      <c r="N97" s="1">
        <f t="shared" si="36"/>
        <v>14.484637877586705</v>
      </c>
    </row>
    <row r="98" spans="1:14" ht="12.75">
      <c r="A98" s="9">
        <v>1996</v>
      </c>
      <c r="B98">
        <v>172</v>
      </c>
      <c r="C98">
        <v>89</v>
      </c>
      <c r="D98">
        <v>261</v>
      </c>
      <c r="F98" s="9">
        <f t="shared" si="29"/>
        <v>1996</v>
      </c>
      <c r="G98" s="1">
        <f t="shared" si="29"/>
        <v>1490916</v>
      </c>
      <c r="H98" s="1">
        <f t="shared" si="29"/>
        <v>61514</v>
      </c>
      <c r="I98" s="1">
        <f t="shared" si="29"/>
        <v>1552430</v>
      </c>
      <c r="K98" s="9">
        <f t="shared" si="30"/>
        <v>1996</v>
      </c>
      <c r="L98" s="1">
        <f t="shared" si="34"/>
        <v>11.536531903876543</v>
      </c>
      <c r="M98" s="1">
        <f t="shared" si="35"/>
        <v>144.68251129824105</v>
      </c>
      <c r="N98" s="1">
        <f t="shared" si="36"/>
        <v>16.812352247766405</v>
      </c>
    </row>
    <row r="99" spans="1:14" ht="12.75">
      <c r="A99" s="9">
        <v>1997</v>
      </c>
      <c r="B99">
        <v>165</v>
      </c>
      <c r="C99">
        <v>99</v>
      </c>
      <c r="D99">
        <v>264</v>
      </c>
      <c r="F99" s="9">
        <f t="shared" si="29"/>
        <v>1997</v>
      </c>
      <c r="G99" s="1">
        <f t="shared" si="29"/>
        <v>1492719</v>
      </c>
      <c r="H99" s="1">
        <f t="shared" si="29"/>
        <v>62798</v>
      </c>
      <c r="I99" s="1">
        <f t="shared" si="29"/>
        <v>1555517</v>
      </c>
      <c r="K99" s="9">
        <f t="shared" si="30"/>
        <v>1997</v>
      </c>
      <c r="L99" s="1">
        <f t="shared" si="34"/>
        <v>11.053654438645184</v>
      </c>
      <c r="M99" s="1">
        <f t="shared" si="35"/>
        <v>157.64833274945062</v>
      </c>
      <c r="N99" s="1">
        <f t="shared" si="36"/>
        <v>16.971849230834508</v>
      </c>
    </row>
    <row r="100" spans="1:14" ht="12.75">
      <c r="A100" s="9">
        <v>1998</v>
      </c>
      <c r="B100">
        <v>191</v>
      </c>
      <c r="C100">
        <v>69</v>
      </c>
      <c r="D100">
        <v>260</v>
      </c>
      <c r="F100" s="9">
        <f aca="true" t="shared" si="37" ref="F100:I101">F19</f>
        <v>1998</v>
      </c>
      <c r="G100" s="1">
        <f t="shared" si="37"/>
        <v>1491773</v>
      </c>
      <c r="H100" s="1">
        <f t="shared" si="37"/>
        <v>63632</v>
      </c>
      <c r="I100" s="1">
        <f t="shared" si="37"/>
        <v>1555405</v>
      </c>
      <c r="K100" s="9">
        <f t="shared" si="30"/>
        <v>1998</v>
      </c>
      <c r="L100" s="1">
        <f t="shared" si="34"/>
        <v>12.803556573285613</v>
      </c>
      <c r="M100" s="1">
        <f t="shared" si="35"/>
        <v>108.43600704048278</v>
      </c>
      <c r="N100" s="1">
        <f t="shared" si="36"/>
        <v>16.71590357495315</v>
      </c>
    </row>
    <row r="101" spans="1:14" ht="12.75">
      <c r="A101" s="9">
        <v>1999</v>
      </c>
      <c r="B101">
        <v>175</v>
      </c>
      <c r="C101">
        <v>78</v>
      </c>
      <c r="D101">
        <v>253</v>
      </c>
      <c r="F101" s="9">
        <f t="shared" si="37"/>
        <v>1999</v>
      </c>
      <c r="G101" s="1">
        <f t="shared" si="37"/>
        <v>1490199</v>
      </c>
      <c r="H101" s="1">
        <f t="shared" si="37"/>
        <v>64376</v>
      </c>
      <c r="I101" s="1">
        <f t="shared" si="37"/>
        <v>1554575</v>
      </c>
      <c r="K101" s="9">
        <f t="shared" si="30"/>
        <v>1999</v>
      </c>
      <c r="L101" s="1">
        <f t="shared" si="34"/>
        <v>11.743398029390706</v>
      </c>
      <c r="M101" s="1">
        <f t="shared" si="35"/>
        <v>121.16316639741518</v>
      </c>
      <c r="N101" s="1">
        <f t="shared" si="36"/>
        <v>16.274544489651515</v>
      </c>
    </row>
    <row r="103" spans="1:14" ht="31.5" customHeight="1">
      <c r="A103" s="31" t="str">
        <f>CONCATENATE("New Admissions for All Offenses, BW Only: ",$A$1)</f>
        <v>New Admissions for All Offenses, BW Only: NEBRASKA</v>
      </c>
      <c r="B103" s="31"/>
      <c r="C103" s="31"/>
      <c r="D103" s="31"/>
      <c r="F103" s="31" t="str">
        <f>CONCATENATE("Total Population, BW Only: ",$A$1)</f>
        <v>Total Population, BW Only: NEBRASKA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NEBRASKA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459</v>
      </c>
      <c r="C105">
        <v>178</v>
      </c>
      <c r="D105">
        <v>637</v>
      </c>
      <c r="E105" s="2"/>
      <c r="F105" s="9">
        <f>F4</f>
        <v>1983</v>
      </c>
      <c r="G105" s="1">
        <f>G4</f>
        <v>1484368</v>
      </c>
      <c r="H105" s="1">
        <f>H4</f>
        <v>50504</v>
      </c>
      <c r="I105" s="1">
        <f>I4</f>
        <v>1534872</v>
      </c>
      <c r="K105" s="9">
        <f>F105</f>
        <v>1983</v>
      </c>
      <c r="L105" s="1">
        <f>(B105/G105)*100000</f>
        <v>30.92225108598407</v>
      </c>
      <c r="M105" s="1">
        <f>(C105/H105)*100000</f>
        <v>352.4473309044828</v>
      </c>
      <c r="N105" s="1">
        <f>(D105/I105)*100000</f>
        <v>41.50183207459645</v>
      </c>
    </row>
    <row r="106" spans="1:14" ht="12.75">
      <c r="A106" s="9">
        <v>1984</v>
      </c>
      <c r="B106">
        <v>452</v>
      </c>
      <c r="C106">
        <v>175</v>
      </c>
      <c r="D106">
        <v>627</v>
      </c>
      <c r="F106" s="9">
        <f aca="true" t="shared" si="38" ref="F106:I121">F5</f>
        <v>1984</v>
      </c>
      <c r="G106" s="1">
        <f t="shared" si="38"/>
        <v>1486099</v>
      </c>
      <c r="H106" s="1">
        <f t="shared" si="38"/>
        <v>51444</v>
      </c>
      <c r="I106" s="1">
        <f t="shared" si="38"/>
        <v>1537543</v>
      </c>
      <c r="K106" s="9">
        <f aca="true" t="shared" si="39" ref="K106:K121">F106</f>
        <v>1984</v>
      </c>
      <c r="L106" s="1">
        <f aca="true" t="shared" si="40" ref="L106:L111">(B106/G106)*100000</f>
        <v>30.415201140704625</v>
      </c>
      <c r="M106" s="1">
        <f aca="true" t="shared" si="41" ref="M106:M111">(C106/H106)*100000</f>
        <v>340.1757250602597</v>
      </c>
      <c r="N106" s="1">
        <f aca="true" t="shared" si="42" ref="N106:N111">(D106/I106)*100000</f>
        <v>40.77934730931103</v>
      </c>
    </row>
    <row r="107" spans="1:14" ht="12.75">
      <c r="A107" s="9">
        <v>1985</v>
      </c>
      <c r="B107">
        <v>472</v>
      </c>
      <c r="C107">
        <v>147</v>
      </c>
      <c r="D107">
        <v>619</v>
      </c>
      <c r="F107" s="9">
        <f t="shared" si="38"/>
        <v>1985</v>
      </c>
      <c r="G107" s="1">
        <f t="shared" si="38"/>
        <v>1479808</v>
      </c>
      <c r="H107" s="1">
        <f t="shared" si="38"/>
        <v>52311</v>
      </c>
      <c r="I107" s="1">
        <f t="shared" si="38"/>
        <v>1532119</v>
      </c>
      <c r="K107" s="9">
        <f t="shared" si="39"/>
        <v>1985</v>
      </c>
      <c r="L107" s="1">
        <f t="shared" si="40"/>
        <v>31.896029755211487</v>
      </c>
      <c r="M107" s="1">
        <f t="shared" si="41"/>
        <v>281.0116419108792</v>
      </c>
      <c r="N107" s="1">
        <f t="shared" si="42"/>
        <v>40.4015614975077</v>
      </c>
    </row>
    <row r="108" spans="1:14" ht="12.75">
      <c r="A108" s="9">
        <v>1986</v>
      </c>
      <c r="B108">
        <v>532</v>
      </c>
      <c r="C108">
        <v>163</v>
      </c>
      <c r="D108">
        <v>695</v>
      </c>
      <c r="F108" s="9">
        <f t="shared" si="38"/>
        <v>1986</v>
      </c>
      <c r="G108" s="1">
        <f t="shared" si="38"/>
        <v>1467671</v>
      </c>
      <c r="H108" s="1">
        <f t="shared" si="38"/>
        <v>52889</v>
      </c>
      <c r="I108" s="1">
        <f t="shared" si="38"/>
        <v>1520560</v>
      </c>
      <c r="K108" s="9">
        <f t="shared" si="39"/>
        <v>1986</v>
      </c>
      <c r="L108" s="1">
        <f t="shared" si="40"/>
        <v>36.24790569548625</v>
      </c>
      <c r="M108" s="1">
        <f t="shared" si="41"/>
        <v>308.1926298474163</v>
      </c>
      <c r="N108" s="1">
        <f t="shared" si="42"/>
        <v>45.70684484663545</v>
      </c>
    </row>
    <row r="109" spans="1:14" ht="12.75">
      <c r="A109" s="9">
        <v>1987</v>
      </c>
      <c r="B109">
        <v>586</v>
      </c>
      <c r="C109">
        <v>210</v>
      </c>
      <c r="D109">
        <v>796</v>
      </c>
      <c r="F109" s="9">
        <f t="shared" si="38"/>
        <v>1987</v>
      </c>
      <c r="G109" s="1">
        <f t="shared" si="38"/>
        <v>1457949</v>
      </c>
      <c r="H109" s="1">
        <f t="shared" si="38"/>
        <v>53510</v>
      </c>
      <c r="I109" s="1">
        <f t="shared" si="38"/>
        <v>1511459</v>
      </c>
      <c r="K109" s="9">
        <f t="shared" si="39"/>
        <v>1987</v>
      </c>
      <c r="L109" s="1">
        <f t="shared" si="40"/>
        <v>40.19344983946626</v>
      </c>
      <c r="M109" s="1">
        <f t="shared" si="41"/>
        <v>392.4500093440478</v>
      </c>
      <c r="N109" s="1">
        <f t="shared" si="42"/>
        <v>52.66434617148067</v>
      </c>
    </row>
    <row r="110" spans="1:14" ht="12.75">
      <c r="A110" s="9">
        <v>1988</v>
      </c>
      <c r="B110">
        <v>569</v>
      </c>
      <c r="C110">
        <v>212</v>
      </c>
      <c r="D110">
        <v>781</v>
      </c>
      <c r="F110" s="9">
        <f t="shared" si="38"/>
        <v>1988</v>
      </c>
      <c r="G110" s="1">
        <f t="shared" si="38"/>
        <v>1459734</v>
      </c>
      <c r="H110" s="1">
        <f t="shared" si="38"/>
        <v>54601</v>
      </c>
      <c r="I110" s="1">
        <f t="shared" si="38"/>
        <v>1514335</v>
      </c>
      <c r="K110" s="9">
        <f t="shared" si="39"/>
        <v>1988</v>
      </c>
      <c r="L110" s="1">
        <f t="shared" si="40"/>
        <v>38.979704521508715</v>
      </c>
      <c r="M110" s="1">
        <f t="shared" si="41"/>
        <v>388.27127708283734</v>
      </c>
      <c r="N110" s="1">
        <f t="shared" si="42"/>
        <v>51.57379311711082</v>
      </c>
    </row>
    <row r="111" spans="1:14" ht="12.75">
      <c r="A111" s="9">
        <v>1989</v>
      </c>
      <c r="B111">
        <v>599</v>
      </c>
      <c r="C111">
        <v>354</v>
      </c>
      <c r="D111">
        <v>953</v>
      </c>
      <c r="F111" s="9">
        <f t="shared" si="38"/>
        <v>1989</v>
      </c>
      <c r="G111" s="1">
        <f t="shared" si="38"/>
        <v>1459874</v>
      </c>
      <c r="H111" s="1">
        <f t="shared" si="38"/>
        <v>55800</v>
      </c>
      <c r="I111" s="1">
        <f t="shared" si="38"/>
        <v>1515674</v>
      </c>
      <c r="K111" s="9">
        <f t="shared" si="39"/>
        <v>1989</v>
      </c>
      <c r="L111" s="1">
        <f t="shared" si="40"/>
        <v>41.030938286454855</v>
      </c>
      <c r="M111" s="1">
        <f t="shared" si="41"/>
        <v>634.4086021505376</v>
      </c>
      <c r="N111" s="1">
        <f t="shared" si="42"/>
        <v>62.876317730593776</v>
      </c>
    </row>
    <row r="112" spans="1:14" ht="12.75">
      <c r="A112" s="9">
        <v>1990</v>
      </c>
      <c r="B112">
        <v>589</v>
      </c>
      <c r="C112">
        <v>300</v>
      </c>
      <c r="D112">
        <v>889</v>
      </c>
      <c r="F112" s="9">
        <f t="shared" si="38"/>
        <v>1990</v>
      </c>
      <c r="G112" s="1">
        <f t="shared" si="38"/>
        <v>1462502</v>
      </c>
      <c r="H112" s="1">
        <f t="shared" si="38"/>
        <v>57027</v>
      </c>
      <c r="I112" s="1">
        <f t="shared" si="38"/>
        <v>1519529</v>
      </c>
      <c r="K112" s="9">
        <f t="shared" si="39"/>
        <v>1990</v>
      </c>
      <c r="L112" s="1">
        <f aca="true" t="shared" si="43" ref="L112:L121">(B112/G112)*100000</f>
        <v>40.273449198701954</v>
      </c>
      <c r="M112" s="1">
        <f aca="true" t="shared" si="44" ref="M112:M121">(C112/H112)*100000</f>
        <v>526.066600031564</v>
      </c>
      <c r="N112" s="1">
        <f aca="true" t="shared" si="45" ref="N112:N121">(D112/I112)*100000</f>
        <v>58.504970948234615</v>
      </c>
    </row>
    <row r="113" spans="1:14" ht="12.75">
      <c r="A113" s="9">
        <v>1991</v>
      </c>
      <c r="B113">
        <v>598</v>
      </c>
      <c r="C113">
        <v>314</v>
      </c>
      <c r="D113">
        <v>912</v>
      </c>
      <c r="F113" s="9">
        <f t="shared" si="38"/>
        <v>1991</v>
      </c>
      <c r="G113" s="1">
        <f t="shared" si="38"/>
        <v>1468361</v>
      </c>
      <c r="H113" s="1">
        <f t="shared" si="38"/>
        <v>57559</v>
      </c>
      <c r="I113" s="1">
        <f t="shared" si="38"/>
        <v>1525920</v>
      </c>
      <c r="K113" s="9">
        <f t="shared" si="39"/>
        <v>1991</v>
      </c>
      <c r="L113" s="1">
        <f t="shared" si="43"/>
        <v>40.725679856656505</v>
      </c>
      <c r="M113" s="1">
        <f t="shared" si="44"/>
        <v>545.5271981792596</v>
      </c>
      <c r="N113" s="1">
        <f t="shared" si="45"/>
        <v>59.76722239698019</v>
      </c>
    </row>
    <row r="114" spans="1:14" ht="12.75">
      <c r="A114" s="9">
        <v>1992</v>
      </c>
      <c r="B114">
        <v>587</v>
      </c>
      <c r="C114">
        <v>341</v>
      </c>
      <c r="D114">
        <v>928</v>
      </c>
      <c r="F114" s="9">
        <f t="shared" si="38"/>
        <v>1992</v>
      </c>
      <c r="G114" s="1">
        <f t="shared" si="38"/>
        <v>1473950</v>
      </c>
      <c r="H114" s="1">
        <f t="shared" si="38"/>
        <v>58226</v>
      </c>
      <c r="I114" s="1">
        <f t="shared" si="38"/>
        <v>1532176</v>
      </c>
      <c r="K114" s="9">
        <f t="shared" si="39"/>
        <v>1992</v>
      </c>
      <c r="L114" s="1">
        <f t="shared" si="43"/>
        <v>39.82496014111741</v>
      </c>
      <c r="M114" s="1">
        <f t="shared" si="44"/>
        <v>585.6490227733315</v>
      </c>
      <c r="N114" s="1">
        <f t="shared" si="45"/>
        <v>60.56745439166258</v>
      </c>
    </row>
    <row r="115" spans="1:14" ht="12.75">
      <c r="A115" s="9">
        <v>1993</v>
      </c>
      <c r="B115">
        <v>624</v>
      </c>
      <c r="C115">
        <v>328</v>
      </c>
      <c r="D115">
        <v>952</v>
      </c>
      <c r="F115" s="9">
        <f t="shared" si="38"/>
        <v>1993</v>
      </c>
      <c r="G115" s="1">
        <f t="shared" si="38"/>
        <v>1477241</v>
      </c>
      <c r="H115" s="1">
        <f t="shared" si="38"/>
        <v>58512</v>
      </c>
      <c r="I115" s="1">
        <f t="shared" si="38"/>
        <v>1535753</v>
      </c>
      <c r="K115" s="9">
        <f t="shared" si="39"/>
        <v>1993</v>
      </c>
      <c r="L115" s="1">
        <f t="shared" si="43"/>
        <v>42.24090720471473</v>
      </c>
      <c r="M115" s="1">
        <f t="shared" si="44"/>
        <v>560.5687722176647</v>
      </c>
      <c r="N115" s="1">
        <f t="shared" si="45"/>
        <v>61.98913497157421</v>
      </c>
    </row>
    <row r="116" spans="1:14" ht="12.75">
      <c r="A116" s="9">
        <v>1994</v>
      </c>
      <c r="B116">
        <v>637</v>
      </c>
      <c r="C116">
        <v>365</v>
      </c>
      <c r="D116">
        <v>1002</v>
      </c>
      <c r="F116" s="9">
        <f t="shared" si="38"/>
        <v>1994</v>
      </c>
      <c r="G116" s="1">
        <f t="shared" si="38"/>
        <v>1480322</v>
      </c>
      <c r="H116" s="1">
        <f t="shared" si="38"/>
        <v>59648</v>
      </c>
      <c r="I116" s="1">
        <f t="shared" si="38"/>
        <v>1539970</v>
      </c>
      <c r="K116" s="9">
        <f t="shared" si="39"/>
        <v>1994</v>
      </c>
      <c r="L116" s="1">
        <f t="shared" si="43"/>
        <v>43.03117835173698</v>
      </c>
      <c r="M116" s="1">
        <f t="shared" si="44"/>
        <v>611.9232832618026</v>
      </c>
      <c r="N116" s="1">
        <f t="shared" si="45"/>
        <v>65.0662025883621</v>
      </c>
    </row>
    <row r="117" spans="1:14" ht="12.75">
      <c r="A117" s="9">
        <v>1995</v>
      </c>
      <c r="B117">
        <v>693</v>
      </c>
      <c r="C117">
        <v>370</v>
      </c>
      <c r="D117">
        <v>1063</v>
      </c>
      <c r="F117" s="9">
        <f t="shared" si="38"/>
        <v>1995</v>
      </c>
      <c r="G117" s="1">
        <f t="shared" si="38"/>
        <v>1485973</v>
      </c>
      <c r="H117" s="1">
        <f t="shared" si="38"/>
        <v>60493</v>
      </c>
      <c r="I117" s="1">
        <f t="shared" si="38"/>
        <v>1546466</v>
      </c>
      <c r="K117" s="9">
        <f t="shared" si="39"/>
        <v>1995</v>
      </c>
      <c r="L117" s="1">
        <f t="shared" si="43"/>
        <v>46.63610980818629</v>
      </c>
      <c r="M117" s="1">
        <f t="shared" si="44"/>
        <v>611.6410163159375</v>
      </c>
      <c r="N117" s="1">
        <f t="shared" si="45"/>
        <v>68.73736635658334</v>
      </c>
    </row>
    <row r="118" spans="1:14" ht="12.75">
      <c r="A118" s="9">
        <v>1996</v>
      </c>
      <c r="B118">
        <v>766</v>
      </c>
      <c r="C118">
        <v>376</v>
      </c>
      <c r="D118">
        <v>1142</v>
      </c>
      <c r="F118" s="9">
        <f t="shared" si="38"/>
        <v>1996</v>
      </c>
      <c r="G118" s="1">
        <f t="shared" si="38"/>
        <v>1490916</v>
      </c>
      <c r="H118" s="1">
        <f t="shared" si="38"/>
        <v>61514</v>
      </c>
      <c r="I118" s="1">
        <f t="shared" si="38"/>
        <v>1552430</v>
      </c>
      <c r="K118" s="9">
        <f t="shared" si="39"/>
        <v>1996</v>
      </c>
      <c r="L118" s="1">
        <f t="shared" si="43"/>
        <v>51.37781068819437</v>
      </c>
      <c r="M118" s="1">
        <f t="shared" si="44"/>
        <v>611.2429690802094</v>
      </c>
      <c r="N118" s="1">
        <f t="shared" si="45"/>
        <v>73.56209297681698</v>
      </c>
    </row>
    <row r="119" spans="1:14" ht="12.75">
      <c r="A119" s="9">
        <v>1997</v>
      </c>
      <c r="B119">
        <v>718</v>
      </c>
      <c r="C119">
        <v>342</v>
      </c>
      <c r="D119">
        <v>1060</v>
      </c>
      <c r="F119" s="9">
        <f t="shared" si="38"/>
        <v>1997</v>
      </c>
      <c r="G119" s="1">
        <f t="shared" si="38"/>
        <v>1492719</v>
      </c>
      <c r="H119" s="1">
        <f t="shared" si="38"/>
        <v>62798</v>
      </c>
      <c r="I119" s="1">
        <f t="shared" si="38"/>
        <v>1555517</v>
      </c>
      <c r="K119" s="9">
        <f t="shared" si="39"/>
        <v>1997</v>
      </c>
      <c r="L119" s="1">
        <f t="shared" si="43"/>
        <v>48.10014476937722</v>
      </c>
      <c r="M119" s="1">
        <f t="shared" si="44"/>
        <v>544.603331316284</v>
      </c>
      <c r="N119" s="1">
        <f t="shared" si="45"/>
        <v>68.14454615410826</v>
      </c>
    </row>
    <row r="120" spans="1:14" ht="12.75">
      <c r="A120" s="9">
        <v>1998</v>
      </c>
      <c r="B120">
        <v>849</v>
      </c>
      <c r="C120">
        <v>298</v>
      </c>
      <c r="D120">
        <v>1147</v>
      </c>
      <c r="F120" s="9">
        <f t="shared" si="38"/>
        <v>1998</v>
      </c>
      <c r="G120" s="1">
        <f t="shared" si="38"/>
        <v>1491773</v>
      </c>
      <c r="H120" s="1">
        <f t="shared" si="38"/>
        <v>63632</v>
      </c>
      <c r="I120" s="1">
        <f t="shared" si="38"/>
        <v>1555405</v>
      </c>
      <c r="K120" s="9">
        <f t="shared" si="39"/>
        <v>1998</v>
      </c>
      <c r="L120" s="1">
        <f t="shared" si="43"/>
        <v>56.9121441398926</v>
      </c>
      <c r="M120" s="1">
        <f t="shared" si="44"/>
        <v>468.317827508172</v>
      </c>
      <c r="N120" s="1">
        <f t="shared" si="45"/>
        <v>73.74285154027409</v>
      </c>
    </row>
    <row r="121" spans="1:14" ht="12.75">
      <c r="A121" s="9">
        <v>1999</v>
      </c>
      <c r="B121">
        <v>751</v>
      </c>
      <c r="C121">
        <v>310</v>
      </c>
      <c r="D121">
        <v>1061</v>
      </c>
      <c r="F121" s="9">
        <f t="shared" si="38"/>
        <v>1999</v>
      </c>
      <c r="G121" s="1">
        <f t="shared" si="38"/>
        <v>1490199</v>
      </c>
      <c r="H121" s="1">
        <f t="shared" si="38"/>
        <v>64376</v>
      </c>
      <c r="I121" s="1">
        <f t="shared" si="38"/>
        <v>1554575</v>
      </c>
      <c r="K121" s="9">
        <f t="shared" si="39"/>
        <v>1999</v>
      </c>
      <c r="L121" s="1">
        <f t="shared" si="43"/>
        <v>50.395953828985256</v>
      </c>
      <c r="M121" s="1">
        <f t="shared" si="44"/>
        <v>481.54591773331674</v>
      </c>
      <c r="N121" s="1">
        <f t="shared" si="45"/>
        <v>68.25016483604844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1">
      <selection activeCell="AP25" sqref="AP25:AV4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0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NEBRASKA</v>
      </c>
      <c r="C2" s="30"/>
      <c r="D2" s="30"/>
      <c r="E2" s="30"/>
      <c r="F2" s="30"/>
      <c r="G2" s="30"/>
      <c r="J2" s="30" t="str">
        <f>CONCATENATE("Black, Non-Hispanics:  ",$A$1)</f>
        <v>Black, Non-Hispanics:  NEBRASKA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NEBRASKA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NEBRASKA</v>
      </c>
      <c r="AA2" s="30"/>
      <c r="AB2" s="30"/>
      <c r="AC2" s="30"/>
      <c r="AD2" s="30"/>
      <c r="AE2" s="30"/>
      <c r="AH2" s="30" t="str">
        <f>CONCATENATE("Hispanics:  ",$A$1)</f>
        <v>Hispanics:  NEBRASKA</v>
      </c>
      <c r="AI2" s="30"/>
      <c r="AJ2" s="30"/>
      <c r="AK2" s="30"/>
      <c r="AL2" s="30"/>
      <c r="AM2" s="30"/>
      <c r="AP2" s="30" t="str">
        <f>CONCATENATE("Other Race / Not Known:  ",$A$1)</f>
        <v>Other Race / Not Known:  NEBRASKA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1" ht="12.75">
      <c r="A4" s="4">
        <v>1983</v>
      </c>
      <c r="B4">
        <v>75</v>
      </c>
      <c r="C4">
        <v>147</v>
      </c>
      <c r="D4">
        <v>98</v>
      </c>
      <c r="E4">
        <v>49</v>
      </c>
      <c r="F4">
        <v>90</v>
      </c>
      <c r="G4">
        <f>SUM(B4:F4)</f>
        <v>459</v>
      </c>
      <c r="I4" s="4">
        <v>1983</v>
      </c>
      <c r="J4">
        <v>29</v>
      </c>
      <c r="K4">
        <v>73</v>
      </c>
      <c r="L4">
        <v>38</v>
      </c>
      <c r="M4">
        <v>11</v>
      </c>
      <c r="N4">
        <v>27</v>
      </c>
      <c r="O4">
        <f>SUM(J4:N4)</f>
        <v>178</v>
      </c>
      <c r="Q4" s="4">
        <v>1983</v>
      </c>
      <c r="R4">
        <v>5</v>
      </c>
      <c r="S4">
        <v>10</v>
      </c>
      <c r="T4">
        <v>4</v>
      </c>
      <c r="V4">
        <v>8</v>
      </c>
      <c r="W4">
        <f>SUM(R4:V4)</f>
        <v>27</v>
      </c>
      <c r="Y4" s="4">
        <v>1983</v>
      </c>
      <c r="AE4">
        <f>SUM(Z4:AD4)</f>
        <v>0</v>
      </c>
      <c r="AG4" s="4">
        <v>1983</v>
      </c>
      <c r="AH4">
        <v>7</v>
      </c>
      <c r="AI4">
        <v>8</v>
      </c>
      <c r="AJ4">
        <v>2</v>
      </c>
      <c r="AK4">
        <v>4</v>
      </c>
      <c r="AL4">
        <v>6</v>
      </c>
      <c r="AM4">
        <f>SUM(AH4:AL4)</f>
        <v>27</v>
      </c>
      <c r="AO4" s="4">
        <v>1983</v>
      </c>
    </row>
    <row r="5" spans="1:41" ht="12.75">
      <c r="A5" s="4">
        <v>1984</v>
      </c>
      <c r="B5">
        <v>84</v>
      </c>
      <c r="C5">
        <v>122</v>
      </c>
      <c r="D5">
        <v>119</v>
      </c>
      <c r="E5">
        <v>45</v>
      </c>
      <c r="F5">
        <v>82</v>
      </c>
      <c r="G5">
        <f aca="true" t="shared" si="0" ref="G5:G20">SUM(B5:F5)</f>
        <v>452</v>
      </c>
      <c r="I5" s="4">
        <v>1984</v>
      </c>
      <c r="J5">
        <v>27</v>
      </c>
      <c r="K5">
        <v>66</v>
      </c>
      <c r="L5">
        <v>59</v>
      </c>
      <c r="M5">
        <v>5</v>
      </c>
      <c r="N5">
        <v>18</v>
      </c>
      <c r="O5">
        <f aca="true" t="shared" si="1" ref="O5:O20">SUM(J5:N5)</f>
        <v>175</v>
      </c>
      <c r="Q5" s="4">
        <v>1984</v>
      </c>
      <c r="R5">
        <v>9</v>
      </c>
      <c r="S5">
        <v>19</v>
      </c>
      <c r="T5">
        <v>5</v>
      </c>
      <c r="U5">
        <v>1</v>
      </c>
      <c r="V5">
        <v>15</v>
      </c>
      <c r="W5">
        <f aca="true" t="shared" si="2" ref="W5:W20">SUM(R5:V5)</f>
        <v>49</v>
      </c>
      <c r="Y5" s="4">
        <v>1984</v>
      </c>
      <c r="AE5">
        <f aca="true" t="shared" si="3" ref="AE5:AE20">SUM(Z5:AD5)</f>
        <v>0</v>
      </c>
      <c r="AG5" s="4">
        <v>1984</v>
      </c>
      <c r="AH5">
        <v>16</v>
      </c>
      <c r="AI5">
        <v>8</v>
      </c>
      <c r="AJ5">
        <v>4</v>
      </c>
      <c r="AK5">
        <v>1</v>
      </c>
      <c r="AL5">
        <v>2</v>
      </c>
      <c r="AM5">
        <f aca="true" t="shared" si="4" ref="AM5:AM20">SUM(AH5:AL5)</f>
        <v>31</v>
      </c>
      <c r="AO5" s="4">
        <v>1984</v>
      </c>
    </row>
    <row r="6" spans="1:41" ht="12.75">
      <c r="A6" s="4">
        <v>1985</v>
      </c>
      <c r="B6">
        <v>130</v>
      </c>
      <c r="C6">
        <v>106</v>
      </c>
      <c r="D6">
        <v>103</v>
      </c>
      <c r="E6">
        <v>45</v>
      </c>
      <c r="F6">
        <v>88</v>
      </c>
      <c r="G6">
        <f t="shared" si="0"/>
        <v>472</v>
      </c>
      <c r="I6" s="4">
        <v>1985</v>
      </c>
      <c r="J6">
        <v>28</v>
      </c>
      <c r="K6">
        <v>53</v>
      </c>
      <c r="L6">
        <v>35</v>
      </c>
      <c r="M6">
        <v>8</v>
      </c>
      <c r="N6">
        <v>23</v>
      </c>
      <c r="O6">
        <f t="shared" si="1"/>
        <v>147</v>
      </c>
      <c r="Q6" s="4">
        <v>1985</v>
      </c>
      <c r="R6">
        <v>2</v>
      </c>
      <c r="S6">
        <v>10</v>
      </c>
      <c r="T6">
        <v>9</v>
      </c>
      <c r="V6">
        <v>4</v>
      </c>
      <c r="W6">
        <f t="shared" si="2"/>
        <v>25</v>
      </c>
      <c r="Y6" s="4">
        <v>1985</v>
      </c>
      <c r="AE6">
        <f t="shared" si="3"/>
        <v>0</v>
      </c>
      <c r="AG6" s="4">
        <v>1985</v>
      </c>
      <c r="AH6">
        <v>9</v>
      </c>
      <c r="AI6">
        <v>3</v>
      </c>
      <c r="AJ6">
        <v>1</v>
      </c>
      <c r="AL6">
        <v>6</v>
      </c>
      <c r="AM6">
        <f t="shared" si="4"/>
        <v>19</v>
      </c>
      <c r="AO6" s="4">
        <v>1985</v>
      </c>
    </row>
    <row r="7" spans="1:41" ht="12.75">
      <c r="A7" s="4">
        <v>1986</v>
      </c>
      <c r="B7">
        <v>114</v>
      </c>
      <c r="C7">
        <v>127</v>
      </c>
      <c r="D7">
        <v>118</v>
      </c>
      <c r="E7">
        <v>78</v>
      </c>
      <c r="F7">
        <v>95</v>
      </c>
      <c r="G7">
        <f t="shared" si="0"/>
        <v>532</v>
      </c>
      <c r="I7" s="4">
        <v>1986</v>
      </c>
      <c r="J7">
        <v>28</v>
      </c>
      <c r="K7">
        <v>52</v>
      </c>
      <c r="L7">
        <v>46</v>
      </c>
      <c r="M7">
        <v>16</v>
      </c>
      <c r="N7">
        <v>21</v>
      </c>
      <c r="O7">
        <f t="shared" si="1"/>
        <v>163</v>
      </c>
      <c r="Q7" s="4">
        <v>1986</v>
      </c>
      <c r="R7">
        <v>9</v>
      </c>
      <c r="S7">
        <v>5</v>
      </c>
      <c r="T7">
        <v>3</v>
      </c>
      <c r="V7">
        <v>7</v>
      </c>
      <c r="W7">
        <f t="shared" si="2"/>
        <v>24</v>
      </c>
      <c r="Y7" s="4">
        <v>1986</v>
      </c>
      <c r="AE7">
        <f t="shared" si="3"/>
        <v>0</v>
      </c>
      <c r="AG7" s="4">
        <v>1986</v>
      </c>
      <c r="AH7">
        <v>9</v>
      </c>
      <c r="AI7">
        <v>3</v>
      </c>
      <c r="AJ7">
        <v>4</v>
      </c>
      <c r="AK7">
        <v>5</v>
      </c>
      <c r="AL7">
        <v>2</v>
      </c>
      <c r="AM7">
        <f t="shared" si="4"/>
        <v>23</v>
      </c>
      <c r="AO7" s="4">
        <v>1986</v>
      </c>
    </row>
    <row r="8" spans="1:41" ht="12.75">
      <c r="A8" s="4">
        <v>1987</v>
      </c>
      <c r="B8">
        <v>126</v>
      </c>
      <c r="C8">
        <v>153</v>
      </c>
      <c r="D8">
        <v>125</v>
      </c>
      <c r="E8">
        <v>90</v>
      </c>
      <c r="F8">
        <v>92</v>
      </c>
      <c r="G8">
        <f t="shared" si="0"/>
        <v>586</v>
      </c>
      <c r="I8" s="4">
        <v>1987</v>
      </c>
      <c r="J8">
        <v>54</v>
      </c>
      <c r="K8">
        <v>59</v>
      </c>
      <c r="L8">
        <v>48</v>
      </c>
      <c r="M8">
        <v>30</v>
      </c>
      <c r="N8">
        <v>19</v>
      </c>
      <c r="O8">
        <f t="shared" si="1"/>
        <v>210</v>
      </c>
      <c r="Q8" s="4">
        <v>1987</v>
      </c>
      <c r="R8">
        <v>11</v>
      </c>
      <c r="S8">
        <v>14</v>
      </c>
      <c r="T8">
        <v>3</v>
      </c>
      <c r="V8">
        <v>7</v>
      </c>
      <c r="W8">
        <f t="shared" si="2"/>
        <v>35</v>
      </c>
      <c r="Y8" s="4">
        <v>1987</v>
      </c>
      <c r="AE8">
        <f t="shared" si="3"/>
        <v>0</v>
      </c>
      <c r="AG8" s="4">
        <v>1987</v>
      </c>
      <c r="AH8">
        <v>9</v>
      </c>
      <c r="AI8">
        <v>3</v>
      </c>
      <c r="AJ8">
        <v>3</v>
      </c>
      <c r="AK8">
        <v>5</v>
      </c>
      <c r="AL8">
        <v>6</v>
      </c>
      <c r="AM8">
        <f t="shared" si="4"/>
        <v>26</v>
      </c>
      <c r="AO8" s="4">
        <v>1987</v>
      </c>
    </row>
    <row r="9" spans="1:41" ht="12.75">
      <c r="A9" s="4">
        <v>1988</v>
      </c>
      <c r="B9">
        <v>147</v>
      </c>
      <c r="C9">
        <v>130</v>
      </c>
      <c r="D9">
        <v>128</v>
      </c>
      <c r="E9">
        <v>80</v>
      </c>
      <c r="F9">
        <v>84</v>
      </c>
      <c r="G9">
        <f t="shared" si="0"/>
        <v>569</v>
      </c>
      <c r="I9" s="4">
        <v>1988</v>
      </c>
      <c r="J9">
        <v>57</v>
      </c>
      <c r="K9">
        <v>45</v>
      </c>
      <c r="L9">
        <v>54</v>
      </c>
      <c r="M9">
        <v>43</v>
      </c>
      <c r="N9">
        <v>13</v>
      </c>
      <c r="O9">
        <f t="shared" si="1"/>
        <v>212</v>
      </c>
      <c r="Q9" s="4">
        <v>1988</v>
      </c>
      <c r="R9">
        <v>11</v>
      </c>
      <c r="S9">
        <v>5</v>
      </c>
      <c r="T9">
        <v>4</v>
      </c>
      <c r="U9">
        <v>3</v>
      </c>
      <c r="V9">
        <v>7</v>
      </c>
      <c r="W9">
        <f t="shared" si="2"/>
        <v>30</v>
      </c>
      <c r="Y9" s="4">
        <v>1988</v>
      </c>
      <c r="AE9">
        <f t="shared" si="3"/>
        <v>0</v>
      </c>
      <c r="AG9" s="4">
        <v>1988</v>
      </c>
      <c r="AH9">
        <v>17</v>
      </c>
      <c r="AI9">
        <v>9</v>
      </c>
      <c r="AJ9">
        <v>3</v>
      </c>
      <c r="AK9">
        <v>4</v>
      </c>
      <c r="AL9">
        <v>3</v>
      </c>
      <c r="AM9">
        <f t="shared" si="4"/>
        <v>36</v>
      </c>
      <c r="AO9" s="4">
        <v>1988</v>
      </c>
    </row>
    <row r="10" spans="1:41" ht="12.75">
      <c r="A10" s="4">
        <v>1989</v>
      </c>
      <c r="B10">
        <v>129</v>
      </c>
      <c r="C10">
        <v>125</v>
      </c>
      <c r="D10">
        <v>115</v>
      </c>
      <c r="E10">
        <v>144</v>
      </c>
      <c r="F10">
        <v>86</v>
      </c>
      <c r="G10">
        <f t="shared" si="0"/>
        <v>599</v>
      </c>
      <c r="I10" s="4">
        <v>1989</v>
      </c>
      <c r="J10">
        <v>53</v>
      </c>
      <c r="K10">
        <v>63</v>
      </c>
      <c r="L10">
        <v>56</v>
      </c>
      <c r="M10">
        <v>150</v>
      </c>
      <c r="N10">
        <v>32</v>
      </c>
      <c r="O10">
        <f t="shared" si="1"/>
        <v>354</v>
      </c>
      <c r="Q10" s="4">
        <v>1989</v>
      </c>
      <c r="R10">
        <v>11</v>
      </c>
      <c r="S10">
        <v>7</v>
      </c>
      <c r="T10">
        <v>7</v>
      </c>
      <c r="U10">
        <v>7</v>
      </c>
      <c r="V10">
        <v>9</v>
      </c>
      <c r="W10">
        <f t="shared" si="2"/>
        <v>41</v>
      </c>
      <c r="Y10" s="4">
        <v>1989</v>
      </c>
      <c r="AE10">
        <f t="shared" si="3"/>
        <v>0</v>
      </c>
      <c r="AG10" s="4">
        <v>1989</v>
      </c>
      <c r="AH10">
        <v>13</v>
      </c>
      <c r="AI10">
        <v>10</v>
      </c>
      <c r="AJ10">
        <v>8</v>
      </c>
      <c r="AK10">
        <v>15</v>
      </c>
      <c r="AL10">
        <v>9</v>
      </c>
      <c r="AM10">
        <f t="shared" si="4"/>
        <v>55</v>
      </c>
      <c r="AO10" s="4">
        <v>1989</v>
      </c>
    </row>
    <row r="11" spans="1:41" ht="12.75">
      <c r="A11" s="4">
        <v>1990</v>
      </c>
      <c r="B11">
        <v>121</v>
      </c>
      <c r="C11">
        <v>129</v>
      </c>
      <c r="D11">
        <v>108</v>
      </c>
      <c r="E11">
        <v>133</v>
      </c>
      <c r="F11">
        <v>98</v>
      </c>
      <c r="G11">
        <f t="shared" si="0"/>
        <v>589</v>
      </c>
      <c r="I11" s="4">
        <v>1990</v>
      </c>
      <c r="J11">
        <v>48</v>
      </c>
      <c r="K11">
        <v>56</v>
      </c>
      <c r="L11">
        <v>69</v>
      </c>
      <c r="M11">
        <v>93</v>
      </c>
      <c r="N11">
        <v>34</v>
      </c>
      <c r="O11">
        <f t="shared" si="1"/>
        <v>300</v>
      </c>
      <c r="Q11" s="4">
        <v>1990</v>
      </c>
      <c r="R11">
        <v>9</v>
      </c>
      <c r="S11">
        <v>8</v>
      </c>
      <c r="T11">
        <v>4</v>
      </c>
      <c r="U11">
        <v>7</v>
      </c>
      <c r="V11">
        <v>11</v>
      </c>
      <c r="W11">
        <f t="shared" si="2"/>
        <v>39</v>
      </c>
      <c r="Y11" s="4">
        <v>1990</v>
      </c>
      <c r="AE11">
        <f t="shared" si="3"/>
        <v>0</v>
      </c>
      <c r="AG11" s="4">
        <v>1990</v>
      </c>
      <c r="AH11">
        <v>11</v>
      </c>
      <c r="AI11">
        <v>3</v>
      </c>
      <c r="AJ11">
        <v>6</v>
      </c>
      <c r="AK11">
        <v>25</v>
      </c>
      <c r="AL11">
        <v>7</v>
      </c>
      <c r="AM11">
        <f t="shared" si="4"/>
        <v>52</v>
      </c>
      <c r="AO11" s="4">
        <v>1990</v>
      </c>
    </row>
    <row r="12" spans="1:41" ht="12.75">
      <c r="A12" s="4">
        <v>1991</v>
      </c>
      <c r="B12">
        <v>124</v>
      </c>
      <c r="C12">
        <v>108</v>
      </c>
      <c r="D12">
        <v>129</v>
      </c>
      <c r="E12">
        <v>122</v>
      </c>
      <c r="F12">
        <v>115</v>
      </c>
      <c r="G12">
        <f t="shared" si="0"/>
        <v>598</v>
      </c>
      <c r="I12" s="4">
        <v>1991</v>
      </c>
      <c r="J12">
        <v>66</v>
      </c>
      <c r="K12">
        <v>57</v>
      </c>
      <c r="L12">
        <v>53</v>
      </c>
      <c r="M12">
        <v>105</v>
      </c>
      <c r="N12">
        <v>33</v>
      </c>
      <c r="O12">
        <f t="shared" si="1"/>
        <v>314</v>
      </c>
      <c r="Q12" s="4">
        <v>1991</v>
      </c>
      <c r="R12">
        <v>8</v>
      </c>
      <c r="S12">
        <v>11</v>
      </c>
      <c r="T12">
        <v>6</v>
      </c>
      <c r="U12">
        <v>3</v>
      </c>
      <c r="V12">
        <v>15</v>
      </c>
      <c r="W12">
        <f t="shared" si="2"/>
        <v>43</v>
      </c>
      <c r="Y12" s="4">
        <v>1991</v>
      </c>
      <c r="AE12">
        <f t="shared" si="3"/>
        <v>0</v>
      </c>
      <c r="AG12" s="4">
        <v>1991</v>
      </c>
      <c r="AH12">
        <v>16</v>
      </c>
      <c r="AI12">
        <v>8</v>
      </c>
      <c r="AJ12">
        <v>4</v>
      </c>
      <c r="AK12">
        <v>30</v>
      </c>
      <c r="AL12">
        <v>14</v>
      </c>
      <c r="AM12">
        <f t="shared" si="4"/>
        <v>72</v>
      </c>
      <c r="AO12" s="4">
        <v>1991</v>
      </c>
    </row>
    <row r="13" spans="1:41" ht="12.75">
      <c r="A13" s="4">
        <v>1992</v>
      </c>
      <c r="B13">
        <v>174</v>
      </c>
      <c r="C13">
        <v>127</v>
      </c>
      <c r="D13">
        <v>92</v>
      </c>
      <c r="E13">
        <v>92</v>
      </c>
      <c r="F13">
        <v>102</v>
      </c>
      <c r="G13">
        <f t="shared" si="0"/>
        <v>587</v>
      </c>
      <c r="I13" s="4">
        <v>1992</v>
      </c>
      <c r="J13">
        <v>78</v>
      </c>
      <c r="K13">
        <v>48</v>
      </c>
      <c r="L13">
        <v>53</v>
      </c>
      <c r="M13">
        <v>126</v>
      </c>
      <c r="N13">
        <v>36</v>
      </c>
      <c r="O13">
        <f t="shared" si="1"/>
        <v>341</v>
      </c>
      <c r="Q13" s="4">
        <v>1992</v>
      </c>
      <c r="R13">
        <v>7</v>
      </c>
      <c r="S13">
        <v>8</v>
      </c>
      <c r="T13">
        <v>2</v>
      </c>
      <c r="U13">
        <v>2</v>
      </c>
      <c r="V13">
        <v>12</v>
      </c>
      <c r="W13">
        <f t="shared" si="2"/>
        <v>31</v>
      </c>
      <c r="Y13" s="4">
        <v>1992</v>
      </c>
      <c r="AE13">
        <f t="shared" si="3"/>
        <v>0</v>
      </c>
      <c r="AG13" s="4">
        <v>1992</v>
      </c>
      <c r="AH13">
        <v>23</v>
      </c>
      <c r="AI13">
        <v>11</v>
      </c>
      <c r="AJ13">
        <v>4</v>
      </c>
      <c r="AK13">
        <v>25</v>
      </c>
      <c r="AL13">
        <v>11</v>
      </c>
      <c r="AM13">
        <f t="shared" si="4"/>
        <v>74</v>
      </c>
      <c r="AO13" s="4">
        <v>1992</v>
      </c>
    </row>
    <row r="14" spans="1:41" ht="12.75">
      <c r="A14" s="4">
        <v>1993</v>
      </c>
      <c r="B14">
        <v>156</v>
      </c>
      <c r="C14">
        <v>118</v>
      </c>
      <c r="D14">
        <v>115</v>
      </c>
      <c r="E14">
        <v>126</v>
      </c>
      <c r="F14">
        <v>109</v>
      </c>
      <c r="G14">
        <f t="shared" si="0"/>
        <v>624</v>
      </c>
      <c r="I14" s="4">
        <v>1993</v>
      </c>
      <c r="J14">
        <v>52</v>
      </c>
      <c r="K14">
        <v>49</v>
      </c>
      <c r="L14">
        <v>63</v>
      </c>
      <c r="M14">
        <v>106</v>
      </c>
      <c r="N14">
        <v>58</v>
      </c>
      <c r="O14">
        <f t="shared" si="1"/>
        <v>328</v>
      </c>
      <c r="Q14" s="4">
        <v>1993</v>
      </c>
      <c r="R14">
        <v>11</v>
      </c>
      <c r="S14">
        <v>10</v>
      </c>
      <c r="T14">
        <v>1</v>
      </c>
      <c r="U14">
        <v>3</v>
      </c>
      <c r="V14">
        <v>10</v>
      </c>
      <c r="W14">
        <f t="shared" si="2"/>
        <v>35</v>
      </c>
      <c r="Y14" s="4">
        <v>1993</v>
      </c>
      <c r="Z14">
        <v>1</v>
      </c>
      <c r="AC14">
        <v>1</v>
      </c>
      <c r="AE14">
        <f t="shared" si="3"/>
        <v>2</v>
      </c>
      <c r="AG14" s="4">
        <v>1993</v>
      </c>
      <c r="AH14">
        <v>19</v>
      </c>
      <c r="AI14">
        <v>18</v>
      </c>
      <c r="AJ14">
        <v>7</v>
      </c>
      <c r="AK14">
        <v>42</v>
      </c>
      <c r="AL14">
        <v>8</v>
      </c>
      <c r="AM14">
        <f t="shared" si="4"/>
        <v>94</v>
      </c>
      <c r="AO14" s="4">
        <v>1993</v>
      </c>
    </row>
    <row r="15" spans="1:41" ht="12.75">
      <c r="A15" s="4">
        <v>1994</v>
      </c>
      <c r="B15">
        <v>175</v>
      </c>
      <c r="C15">
        <v>128</v>
      </c>
      <c r="D15">
        <v>105</v>
      </c>
      <c r="E15">
        <v>96</v>
      </c>
      <c r="F15">
        <v>133</v>
      </c>
      <c r="G15">
        <f t="shared" si="0"/>
        <v>637</v>
      </c>
      <c r="I15" s="4">
        <v>1994</v>
      </c>
      <c r="J15">
        <v>62</v>
      </c>
      <c r="K15">
        <v>69</v>
      </c>
      <c r="L15">
        <v>67</v>
      </c>
      <c r="M15">
        <v>119</v>
      </c>
      <c r="N15">
        <v>48</v>
      </c>
      <c r="O15">
        <f t="shared" si="1"/>
        <v>365</v>
      </c>
      <c r="Q15" s="4">
        <v>1994</v>
      </c>
      <c r="R15">
        <v>11</v>
      </c>
      <c r="S15">
        <v>13</v>
      </c>
      <c r="T15">
        <v>9</v>
      </c>
      <c r="U15">
        <v>5</v>
      </c>
      <c r="V15">
        <v>14</v>
      </c>
      <c r="W15">
        <f t="shared" si="2"/>
        <v>52</v>
      </c>
      <c r="Y15" s="4">
        <v>1994</v>
      </c>
      <c r="AE15">
        <f t="shared" si="3"/>
        <v>0</v>
      </c>
      <c r="AG15" s="4">
        <v>1994</v>
      </c>
      <c r="AH15">
        <v>38</v>
      </c>
      <c r="AI15">
        <v>8</v>
      </c>
      <c r="AJ15">
        <v>3</v>
      </c>
      <c r="AK15">
        <v>59</v>
      </c>
      <c r="AL15">
        <v>14</v>
      </c>
      <c r="AM15">
        <f t="shared" si="4"/>
        <v>122</v>
      </c>
      <c r="AO15" s="4">
        <v>1994</v>
      </c>
    </row>
    <row r="16" spans="1:41" ht="12.75">
      <c r="A16" s="4">
        <v>1995</v>
      </c>
      <c r="B16">
        <v>158</v>
      </c>
      <c r="C16">
        <v>120</v>
      </c>
      <c r="D16">
        <v>124</v>
      </c>
      <c r="E16">
        <v>138</v>
      </c>
      <c r="F16">
        <v>153</v>
      </c>
      <c r="G16">
        <f t="shared" si="0"/>
        <v>693</v>
      </c>
      <c r="I16" s="4">
        <v>1995</v>
      </c>
      <c r="J16">
        <v>53</v>
      </c>
      <c r="K16">
        <v>57</v>
      </c>
      <c r="L16">
        <v>65</v>
      </c>
      <c r="M16">
        <v>124</v>
      </c>
      <c r="N16">
        <v>71</v>
      </c>
      <c r="O16">
        <f t="shared" si="1"/>
        <v>370</v>
      </c>
      <c r="Q16" s="4">
        <v>1995</v>
      </c>
      <c r="R16">
        <v>12</v>
      </c>
      <c r="S16">
        <v>12</v>
      </c>
      <c r="T16">
        <v>7</v>
      </c>
      <c r="U16">
        <v>4</v>
      </c>
      <c r="V16">
        <v>16</v>
      </c>
      <c r="W16">
        <f t="shared" si="2"/>
        <v>51</v>
      </c>
      <c r="Y16" s="4">
        <v>1995</v>
      </c>
      <c r="AB16">
        <v>2</v>
      </c>
      <c r="AC16">
        <v>1</v>
      </c>
      <c r="AD16">
        <v>1</v>
      </c>
      <c r="AE16">
        <f t="shared" si="3"/>
        <v>4</v>
      </c>
      <c r="AG16" s="4">
        <v>1995</v>
      </c>
      <c r="AH16">
        <v>31</v>
      </c>
      <c r="AI16">
        <v>27</v>
      </c>
      <c r="AJ16">
        <v>8</v>
      </c>
      <c r="AK16">
        <v>38</v>
      </c>
      <c r="AL16">
        <v>24</v>
      </c>
      <c r="AM16">
        <f t="shared" si="4"/>
        <v>128</v>
      </c>
      <c r="AO16" s="4">
        <v>1995</v>
      </c>
    </row>
    <row r="17" spans="1:41" ht="12.75">
      <c r="A17" s="4">
        <v>1996</v>
      </c>
      <c r="B17">
        <v>159</v>
      </c>
      <c r="C17">
        <v>115</v>
      </c>
      <c r="D17">
        <v>149</v>
      </c>
      <c r="E17">
        <v>171</v>
      </c>
      <c r="F17">
        <v>172</v>
      </c>
      <c r="G17">
        <f t="shared" si="0"/>
        <v>766</v>
      </c>
      <c r="I17" s="4">
        <v>1996</v>
      </c>
      <c r="J17">
        <v>54</v>
      </c>
      <c r="K17">
        <v>54</v>
      </c>
      <c r="L17">
        <v>69</v>
      </c>
      <c r="M17">
        <v>110</v>
      </c>
      <c r="N17">
        <v>89</v>
      </c>
      <c r="O17">
        <f t="shared" si="1"/>
        <v>376</v>
      </c>
      <c r="Q17" s="4">
        <v>1996</v>
      </c>
      <c r="R17">
        <v>10</v>
      </c>
      <c r="S17">
        <v>15</v>
      </c>
      <c r="T17">
        <v>9</v>
      </c>
      <c r="U17">
        <v>3</v>
      </c>
      <c r="V17">
        <v>14</v>
      </c>
      <c r="W17">
        <f t="shared" si="2"/>
        <v>51</v>
      </c>
      <c r="Y17" s="4">
        <v>1996</v>
      </c>
      <c r="Z17">
        <v>5</v>
      </c>
      <c r="AA17">
        <v>1</v>
      </c>
      <c r="AB17">
        <v>2</v>
      </c>
      <c r="AC17">
        <v>1</v>
      </c>
      <c r="AD17">
        <v>2</v>
      </c>
      <c r="AE17">
        <f t="shared" si="3"/>
        <v>11</v>
      </c>
      <c r="AG17" s="4">
        <v>1996</v>
      </c>
      <c r="AH17">
        <v>43</v>
      </c>
      <c r="AI17">
        <v>8</v>
      </c>
      <c r="AJ17">
        <v>4</v>
      </c>
      <c r="AK17">
        <v>39</v>
      </c>
      <c r="AL17">
        <v>38</v>
      </c>
      <c r="AM17">
        <f t="shared" si="4"/>
        <v>132</v>
      </c>
      <c r="AO17" s="4">
        <v>1996</v>
      </c>
    </row>
    <row r="18" spans="1:41" ht="12.75">
      <c r="A18" s="4">
        <v>1997</v>
      </c>
      <c r="B18">
        <v>146</v>
      </c>
      <c r="C18">
        <v>104</v>
      </c>
      <c r="D18">
        <v>133</v>
      </c>
      <c r="E18">
        <v>170</v>
      </c>
      <c r="F18">
        <v>165</v>
      </c>
      <c r="G18">
        <f t="shared" si="0"/>
        <v>718</v>
      </c>
      <c r="I18" s="4">
        <v>1997</v>
      </c>
      <c r="J18">
        <v>48</v>
      </c>
      <c r="K18">
        <v>43</v>
      </c>
      <c r="L18">
        <v>65</v>
      </c>
      <c r="M18">
        <v>87</v>
      </c>
      <c r="N18">
        <v>99</v>
      </c>
      <c r="O18">
        <f t="shared" si="1"/>
        <v>342</v>
      </c>
      <c r="Q18" s="4">
        <v>1997</v>
      </c>
      <c r="R18">
        <v>11</v>
      </c>
      <c r="S18">
        <v>11</v>
      </c>
      <c r="T18">
        <v>8</v>
      </c>
      <c r="U18">
        <v>5</v>
      </c>
      <c r="V18">
        <v>15</v>
      </c>
      <c r="W18">
        <f t="shared" si="2"/>
        <v>50</v>
      </c>
      <c r="Y18" s="4">
        <v>1997</v>
      </c>
      <c r="Z18">
        <v>1</v>
      </c>
      <c r="AA18">
        <v>2</v>
      </c>
      <c r="AB18">
        <v>2</v>
      </c>
      <c r="AC18">
        <v>3</v>
      </c>
      <c r="AD18">
        <v>1</v>
      </c>
      <c r="AE18">
        <f t="shared" si="3"/>
        <v>9</v>
      </c>
      <c r="AG18" s="4">
        <v>1997</v>
      </c>
      <c r="AH18">
        <v>29</v>
      </c>
      <c r="AI18">
        <v>17</v>
      </c>
      <c r="AJ18">
        <v>9</v>
      </c>
      <c r="AK18">
        <v>72</v>
      </c>
      <c r="AL18">
        <v>26</v>
      </c>
      <c r="AM18">
        <f t="shared" si="4"/>
        <v>153</v>
      </c>
      <c r="AO18" s="4">
        <v>1997</v>
      </c>
    </row>
    <row r="19" spans="1:41" ht="12.75">
      <c r="A19" s="4">
        <v>1998</v>
      </c>
      <c r="B19">
        <v>167</v>
      </c>
      <c r="C19">
        <v>138</v>
      </c>
      <c r="D19">
        <v>109</v>
      </c>
      <c r="E19">
        <v>244</v>
      </c>
      <c r="F19">
        <v>191</v>
      </c>
      <c r="G19">
        <f t="shared" si="0"/>
        <v>849</v>
      </c>
      <c r="I19" s="4">
        <v>1998</v>
      </c>
      <c r="J19">
        <v>39</v>
      </c>
      <c r="K19">
        <v>45</v>
      </c>
      <c r="L19">
        <v>53</v>
      </c>
      <c r="M19">
        <v>92</v>
      </c>
      <c r="N19">
        <v>69</v>
      </c>
      <c r="O19">
        <f t="shared" si="1"/>
        <v>298</v>
      </c>
      <c r="Q19" s="4">
        <v>1998</v>
      </c>
      <c r="R19">
        <v>18</v>
      </c>
      <c r="S19">
        <v>14</v>
      </c>
      <c r="T19">
        <v>7</v>
      </c>
      <c r="U19">
        <v>7</v>
      </c>
      <c r="V19">
        <v>22</v>
      </c>
      <c r="W19">
        <f t="shared" si="2"/>
        <v>68</v>
      </c>
      <c r="Y19" s="4">
        <v>1998</v>
      </c>
      <c r="Z19">
        <v>4</v>
      </c>
      <c r="AA19">
        <v>1</v>
      </c>
      <c r="AB19">
        <v>1</v>
      </c>
      <c r="AC19">
        <v>1</v>
      </c>
      <c r="AD19">
        <v>2</v>
      </c>
      <c r="AE19">
        <f t="shared" si="3"/>
        <v>9</v>
      </c>
      <c r="AG19" s="4">
        <v>1998</v>
      </c>
      <c r="AH19">
        <v>44</v>
      </c>
      <c r="AI19">
        <v>19</v>
      </c>
      <c r="AJ19">
        <v>10</v>
      </c>
      <c r="AK19">
        <v>81</v>
      </c>
      <c r="AL19">
        <v>43</v>
      </c>
      <c r="AM19">
        <f t="shared" si="4"/>
        <v>197</v>
      </c>
      <c r="AO19" s="4">
        <v>1998</v>
      </c>
    </row>
    <row r="20" spans="1:41" ht="12.75">
      <c r="A20" s="4">
        <v>1999</v>
      </c>
      <c r="B20">
        <v>159</v>
      </c>
      <c r="C20">
        <v>127</v>
      </c>
      <c r="D20">
        <v>119</v>
      </c>
      <c r="E20">
        <v>171</v>
      </c>
      <c r="F20">
        <v>175</v>
      </c>
      <c r="G20">
        <f t="shared" si="0"/>
        <v>751</v>
      </c>
      <c r="I20" s="4">
        <v>1999</v>
      </c>
      <c r="J20">
        <v>67</v>
      </c>
      <c r="K20">
        <v>54</v>
      </c>
      <c r="L20">
        <v>50</v>
      </c>
      <c r="M20">
        <v>61</v>
      </c>
      <c r="N20">
        <v>78</v>
      </c>
      <c r="O20">
        <f t="shared" si="1"/>
        <v>310</v>
      </c>
      <c r="Q20" s="4">
        <v>1999</v>
      </c>
      <c r="R20">
        <v>16</v>
      </c>
      <c r="S20">
        <v>12</v>
      </c>
      <c r="T20">
        <v>7</v>
      </c>
      <c r="U20">
        <v>9</v>
      </c>
      <c r="V20">
        <v>17</v>
      </c>
      <c r="W20">
        <f t="shared" si="2"/>
        <v>61</v>
      </c>
      <c r="Y20" s="4">
        <v>1999</v>
      </c>
      <c r="AA20">
        <v>1</v>
      </c>
      <c r="AB20">
        <v>2</v>
      </c>
      <c r="AC20">
        <v>2</v>
      </c>
      <c r="AD20">
        <v>3</v>
      </c>
      <c r="AE20">
        <f t="shared" si="3"/>
        <v>8</v>
      </c>
      <c r="AG20" s="4">
        <v>1999</v>
      </c>
      <c r="AH20">
        <v>39</v>
      </c>
      <c r="AI20">
        <v>12</v>
      </c>
      <c r="AJ20">
        <v>10</v>
      </c>
      <c r="AK20">
        <v>69</v>
      </c>
      <c r="AL20">
        <v>35</v>
      </c>
      <c r="AM20">
        <f t="shared" si="4"/>
        <v>165</v>
      </c>
      <c r="AO20" s="4">
        <v>1999</v>
      </c>
    </row>
    <row r="21" spans="1:46" ht="12.75">
      <c r="A21" s="4" t="s">
        <v>14</v>
      </c>
      <c r="B21" s="2">
        <f>SUM(B4:B20)</f>
        <v>2344</v>
      </c>
      <c r="C21" s="2">
        <f>SUM(C4:C20)</f>
        <v>2124</v>
      </c>
      <c r="D21" s="2">
        <f>SUM(D4:D20)</f>
        <v>1989</v>
      </c>
      <c r="E21" s="2">
        <f>SUM(E4:E20)</f>
        <v>1994</v>
      </c>
      <c r="F21" s="2">
        <f>SUM(F4:F20)</f>
        <v>2030</v>
      </c>
      <c r="G21">
        <f>SUM(B21:F21)</f>
        <v>10481</v>
      </c>
      <c r="I21" s="4" t="s">
        <v>14</v>
      </c>
      <c r="J21" s="2">
        <f>SUM(J4:J20)</f>
        <v>843</v>
      </c>
      <c r="K21" s="2">
        <f>SUM(K4:K20)</f>
        <v>943</v>
      </c>
      <c r="L21" s="2">
        <f>SUM(L4:L20)</f>
        <v>943</v>
      </c>
      <c r="M21" s="2">
        <f>SUM(M4:M20)</f>
        <v>1286</v>
      </c>
      <c r="N21" s="2">
        <f>SUM(N4:N20)</f>
        <v>768</v>
      </c>
      <c r="O21">
        <f>SUM(J21:N21)</f>
        <v>4783</v>
      </c>
      <c r="Q21" s="4" t="s">
        <v>14</v>
      </c>
      <c r="R21" s="2">
        <f>SUM(R4:R20)</f>
        <v>171</v>
      </c>
      <c r="S21" s="2">
        <f>SUM(S4:S20)</f>
        <v>184</v>
      </c>
      <c r="T21" s="2">
        <f>SUM(T4:T20)</f>
        <v>95</v>
      </c>
      <c r="U21" s="2">
        <f>SUM(U4:U20)</f>
        <v>59</v>
      </c>
      <c r="V21" s="2">
        <f>SUM(V4:V20)</f>
        <v>203</v>
      </c>
      <c r="W21">
        <f>SUM(R21:V21)</f>
        <v>712</v>
      </c>
      <c r="Y21" s="4" t="s">
        <v>14</v>
      </c>
      <c r="Z21" s="2">
        <f>SUM(Z4:Z20)</f>
        <v>11</v>
      </c>
      <c r="AA21" s="2">
        <f>SUM(AA4:AA20)</f>
        <v>5</v>
      </c>
      <c r="AB21" s="2">
        <f>SUM(AB4:AB20)</f>
        <v>9</v>
      </c>
      <c r="AC21" s="2">
        <f>SUM(AC4:AC20)</f>
        <v>9</v>
      </c>
      <c r="AD21" s="2">
        <f>SUM(AD4:AD20)</f>
        <v>9</v>
      </c>
      <c r="AE21">
        <f>SUM(Z21:AD21)</f>
        <v>43</v>
      </c>
      <c r="AG21" s="4" t="s">
        <v>14</v>
      </c>
      <c r="AH21" s="2">
        <f>SUM(AH4:AH20)</f>
        <v>373</v>
      </c>
      <c r="AI21" s="2">
        <f>SUM(AI4:AI20)</f>
        <v>175</v>
      </c>
      <c r="AJ21" s="2">
        <f>SUM(AJ4:AJ20)</f>
        <v>90</v>
      </c>
      <c r="AK21" s="2">
        <f>SUM(AK4:AK20)</f>
        <v>514</v>
      </c>
      <c r="AL21" s="2">
        <f>SUM(AL4:AL20)</f>
        <v>254</v>
      </c>
      <c r="AM21">
        <f>SUM(AH21:AL21)</f>
        <v>1406</v>
      </c>
      <c r="AO21" s="4" t="s">
        <v>14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1" ht="12.75">
      <c r="A25" s="4">
        <v>1983</v>
      </c>
      <c r="C25">
        <v>1</v>
      </c>
      <c r="G25">
        <f>SUM(B25:F25)</f>
        <v>1</v>
      </c>
      <c r="I25" s="4">
        <v>1983</v>
      </c>
      <c r="O25">
        <f>SUM(J25:N25)</f>
        <v>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G26">
        <f aca="true" t="shared" si="5" ref="G26:G41">SUM(B26:F26)</f>
        <v>0</v>
      </c>
      <c r="I26" s="4">
        <v>1984</v>
      </c>
      <c r="O26">
        <f aca="true" t="shared" si="6" ref="O26:O41">SUM(J26:N26)</f>
        <v>0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G27">
        <f t="shared" si="5"/>
        <v>0</v>
      </c>
      <c r="I27" s="4">
        <v>1985</v>
      </c>
      <c r="O27">
        <f t="shared" si="6"/>
        <v>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G28">
        <f t="shared" si="5"/>
        <v>0</v>
      </c>
      <c r="I28" s="4">
        <v>1986</v>
      </c>
      <c r="O28">
        <f t="shared" si="6"/>
        <v>0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G29">
        <f t="shared" si="5"/>
        <v>0</v>
      </c>
      <c r="I29" s="4">
        <v>1987</v>
      </c>
      <c r="O29">
        <f t="shared" si="6"/>
        <v>0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G30">
        <f t="shared" si="5"/>
        <v>0</v>
      </c>
      <c r="I30" s="4">
        <v>1988</v>
      </c>
      <c r="O30">
        <f t="shared" si="6"/>
        <v>0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G31">
        <f t="shared" si="5"/>
        <v>0</v>
      </c>
      <c r="I31" s="4">
        <v>1989</v>
      </c>
      <c r="O31">
        <f t="shared" si="6"/>
        <v>0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B32">
        <v>13</v>
      </c>
      <c r="C32">
        <v>40</v>
      </c>
      <c r="D32">
        <v>17</v>
      </c>
      <c r="E32">
        <v>11</v>
      </c>
      <c r="F32">
        <v>19</v>
      </c>
      <c r="G32">
        <f t="shared" si="5"/>
        <v>100</v>
      </c>
      <c r="I32" s="4">
        <v>1990</v>
      </c>
      <c r="J32">
        <v>12</v>
      </c>
      <c r="K32">
        <v>35</v>
      </c>
      <c r="L32">
        <v>28</v>
      </c>
      <c r="M32">
        <v>13</v>
      </c>
      <c r="N32">
        <v>7</v>
      </c>
      <c r="O32">
        <f t="shared" si="6"/>
        <v>95</v>
      </c>
      <c r="Q32" s="4">
        <v>1990</v>
      </c>
      <c r="R32">
        <v>3</v>
      </c>
      <c r="S32">
        <v>1</v>
      </c>
      <c r="T32">
        <v>1</v>
      </c>
      <c r="V32">
        <v>3</v>
      </c>
      <c r="W32">
        <f t="shared" si="7"/>
        <v>8</v>
      </c>
      <c r="Y32" s="4">
        <v>1990</v>
      </c>
      <c r="AE32">
        <f t="shared" si="8"/>
        <v>0</v>
      </c>
      <c r="AG32" s="4">
        <v>1990</v>
      </c>
      <c r="AH32">
        <v>3</v>
      </c>
      <c r="AJ32">
        <v>2</v>
      </c>
      <c r="AM32">
        <f t="shared" si="9"/>
        <v>5</v>
      </c>
      <c r="AO32" s="4">
        <v>1990</v>
      </c>
    </row>
    <row r="33" spans="1:41" ht="12.75">
      <c r="A33" s="4">
        <v>1991</v>
      </c>
      <c r="B33">
        <v>18</v>
      </c>
      <c r="C33">
        <v>35</v>
      </c>
      <c r="D33">
        <v>43</v>
      </c>
      <c r="E33">
        <v>24</v>
      </c>
      <c r="F33">
        <v>21</v>
      </c>
      <c r="G33">
        <f t="shared" si="5"/>
        <v>141</v>
      </c>
      <c r="I33" s="4">
        <v>1991</v>
      </c>
      <c r="J33">
        <v>20</v>
      </c>
      <c r="K33">
        <v>30</v>
      </c>
      <c r="L33">
        <v>39</v>
      </c>
      <c r="M33">
        <v>44</v>
      </c>
      <c r="N33">
        <v>7</v>
      </c>
      <c r="O33">
        <f t="shared" si="6"/>
        <v>140</v>
      </c>
      <c r="Q33" s="4">
        <v>1991</v>
      </c>
      <c r="R33">
        <v>4</v>
      </c>
      <c r="S33">
        <v>3</v>
      </c>
      <c r="T33">
        <v>2</v>
      </c>
      <c r="V33">
        <v>3</v>
      </c>
      <c r="W33">
        <f t="shared" si="7"/>
        <v>12</v>
      </c>
      <c r="Y33" s="4">
        <v>1991</v>
      </c>
      <c r="AE33">
        <f t="shared" si="8"/>
        <v>0</v>
      </c>
      <c r="AG33" s="4">
        <v>1991</v>
      </c>
      <c r="AH33">
        <v>1</v>
      </c>
      <c r="AI33">
        <v>4</v>
      </c>
      <c r="AJ33">
        <v>3</v>
      </c>
      <c r="AK33">
        <v>4</v>
      </c>
      <c r="AL33">
        <v>2</v>
      </c>
      <c r="AM33">
        <f t="shared" si="9"/>
        <v>14</v>
      </c>
      <c r="AO33" s="4">
        <v>1991</v>
      </c>
    </row>
    <row r="34" spans="1:41" ht="12.75">
      <c r="A34" s="4">
        <v>1992</v>
      </c>
      <c r="B34">
        <v>12</v>
      </c>
      <c r="C34">
        <v>39</v>
      </c>
      <c r="D34">
        <v>44</v>
      </c>
      <c r="E34">
        <v>19</v>
      </c>
      <c r="F34">
        <v>15</v>
      </c>
      <c r="G34">
        <f t="shared" si="5"/>
        <v>129</v>
      </c>
      <c r="I34" s="4">
        <v>1992</v>
      </c>
      <c r="J34">
        <v>20</v>
      </c>
      <c r="K34">
        <v>39</v>
      </c>
      <c r="L34">
        <v>33</v>
      </c>
      <c r="M34">
        <v>37</v>
      </c>
      <c r="N34">
        <v>11</v>
      </c>
      <c r="O34">
        <f t="shared" si="6"/>
        <v>140</v>
      </c>
      <c r="Q34" s="4">
        <v>1992</v>
      </c>
      <c r="R34">
        <v>3</v>
      </c>
      <c r="S34">
        <v>4</v>
      </c>
      <c r="T34">
        <v>1</v>
      </c>
      <c r="U34">
        <v>2</v>
      </c>
      <c r="V34">
        <v>4</v>
      </c>
      <c r="W34">
        <f t="shared" si="7"/>
        <v>14</v>
      </c>
      <c r="Y34" s="4">
        <v>1992</v>
      </c>
      <c r="AE34">
        <f t="shared" si="8"/>
        <v>0</v>
      </c>
      <c r="AG34" s="4">
        <v>1992</v>
      </c>
      <c r="AI34">
        <v>2</v>
      </c>
      <c r="AK34">
        <v>5</v>
      </c>
      <c r="AL34">
        <v>1</v>
      </c>
      <c r="AM34">
        <f t="shared" si="9"/>
        <v>8</v>
      </c>
      <c r="AO34" s="4">
        <v>1992</v>
      </c>
    </row>
    <row r="35" spans="1:41" ht="12.75">
      <c r="A35" s="4">
        <v>1993</v>
      </c>
      <c r="B35">
        <v>9</v>
      </c>
      <c r="C35">
        <v>43</v>
      </c>
      <c r="D35">
        <v>36</v>
      </c>
      <c r="E35">
        <v>14</v>
      </c>
      <c r="F35">
        <v>31</v>
      </c>
      <c r="G35">
        <f t="shared" si="5"/>
        <v>133</v>
      </c>
      <c r="I35" s="4">
        <v>1993</v>
      </c>
      <c r="J35">
        <v>9</v>
      </c>
      <c r="K35">
        <v>43</v>
      </c>
      <c r="L35">
        <v>38</v>
      </c>
      <c r="M35">
        <v>45</v>
      </c>
      <c r="N35">
        <v>13</v>
      </c>
      <c r="O35">
        <f t="shared" si="6"/>
        <v>148</v>
      </c>
      <c r="Q35" s="4">
        <v>1993</v>
      </c>
      <c r="R35">
        <v>7</v>
      </c>
      <c r="S35">
        <v>1</v>
      </c>
      <c r="T35">
        <v>1</v>
      </c>
      <c r="U35">
        <v>2</v>
      </c>
      <c r="V35">
        <v>3</v>
      </c>
      <c r="W35">
        <f t="shared" si="7"/>
        <v>14</v>
      </c>
      <c r="Y35" s="4">
        <v>1993</v>
      </c>
      <c r="AE35">
        <f t="shared" si="8"/>
        <v>0</v>
      </c>
      <c r="AG35" s="4">
        <v>1993</v>
      </c>
      <c r="AI35">
        <v>2</v>
      </c>
      <c r="AK35">
        <v>3</v>
      </c>
      <c r="AL35">
        <v>4</v>
      </c>
      <c r="AM35">
        <f t="shared" si="9"/>
        <v>9</v>
      </c>
      <c r="AO35" s="4">
        <v>1993</v>
      </c>
    </row>
    <row r="36" spans="1:41" ht="12.75">
      <c r="A36" s="4">
        <v>1994</v>
      </c>
      <c r="B36">
        <v>13</v>
      </c>
      <c r="C36">
        <v>48</v>
      </c>
      <c r="D36">
        <v>28</v>
      </c>
      <c r="E36">
        <v>24</v>
      </c>
      <c r="F36">
        <v>28</v>
      </c>
      <c r="G36">
        <f t="shared" si="5"/>
        <v>141</v>
      </c>
      <c r="I36" s="4">
        <v>1994</v>
      </c>
      <c r="J36">
        <v>16</v>
      </c>
      <c r="K36">
        <v>48</v>
      </c>
      <c r="L36">
        <v>40</v>
      </c>
      <c r="M36">
        <v>44</v>
      </c>
      <c r="N36">
        <v>27</v>
      </c>
      <c r="O36">
        <f t="shared" si="6"/>
        <v>175</v>
      </c>
      <c r="Q36" s="4">
        <v>1994</v>
      </c>
      <c r="S36">
        <v>2</v>
      </c>
      <c r="T36">
        <v>2</v>
      </c>
      <c r="U36">
        <v>1</v>
      </c>
      <c r="V36">
        <v>3</v>
      </c>
      <c r="W36">
        <f t="shared" si="7"/>
        <v>8</v>
      </c>
      <c r="Y36" s="4">
        <v>1994</v>
      </c>
      <c r="AE36">
        <f t="shared" si="8"/>
        <v>0</v>
      </c>
      <c r="AG36" s="4">
        <v>1994</v>
      </c>
      <c r="AI36">
        <v>3</v>
      </c>
      <c r="AJ36">
        <v>1</v>
      </c>
      <c r="AK36">
        <v>8</v>
      </c>
      <c r="AM36">
        <f t="shared" si="9"/>
        <v>12</v>
      </c>
      <c r="AO36" s="4">
        <v>1994</v>
      </c>
    </row>
    <row r="37" spans="1:41" ht="12.75">
      <c r="A37" s="4">
        <v>1995</v>
      </c>
      <c r="B37">
        <v>16</v>
      </c>
      <c r="C37">
        <v>39</v>
      </c>
      <c r="D37">
        <v>30</v>
      </c>
      <c r="E37">
        <v>24</v>
      </c>
      <c r="F37">
        <v>21</v>
      </c>
      <c r="G37">
        <f t="shared" si="5"/>
        <v>130</v>
      </c>
      <c r="I37" s="4">
        <v>1995</v>
      </c>
      <c r="J37">
        <v>19</v>
      </c>
      <c r="K37">
        <v>45</v>
      </c>
      <c r="L37">
        <v>34</v>
      </c>
      <c r="M37">
        <v>51</v>
      </c>
      <c r="N37">
        <v>16</v>
      </c>
      <c r="O37">
        <f t="shared" si="6"/>
        <v>165</v>
      </c>
      <c r="Q37" s="4">
        <v>1995</v>
      </c>
      <c r="R37">
        <v>1</v>
      </c>
      <c r="S37">
        <v>7</v>
      </c>
      <c r="U37">
        <v>1</v>
      </c>
      <c r="V37">
        <v>4</v>
      </c>
      <c r="W37">
        <f t="shared" si="7"/>
        <v>13</v>
      </c>
      <c r="Y37" s="4">
        <v>1995</v>
      </c>
      <c r="AC37">
        <v>1</v>
      </c>
      <c r="AE37">
        <f t="shared" si="8"/>
        <v>1</v>
      </c>
      <c r="AG37" s="4">
        <v>1995</v>
      </c>
      <c r="AH37">
        <v>1</v>
      </c>
      <c r="AI37">
        <v>3</v>
      </c>
      <c r="AJ37">
        <v>1</v>
      </c>
      <c r="AK37">
        <v>10</v>
      </c>
      <c r="AL37">
        <v>2</v>
      </c>
      <c r="AM37">
        <f t="shared" si="9"/>
        <v>17</v>
      </c>
      <c r="AO37" s="4">
        <v>1995</v>
      </c>
    </row>
    <row r="38" spans="1:41" ht="12.75">
      <c r="A38" s="4">
        <v>1996</v>
      </c>
      <c r="B38">
        <v>22</v>
      </c>
      <c r="C38">
        <v>45</v>
      </c>
      <c r="D38">
        <v>36</v>
      </c>
      <c r="E38">
        <v>34</v>
      </c>
      <c r="F38">
        <v>30</v>
      </c>
      <c r="G38">
        <f t="shared" si="5"/>
        <v>167</v>
      </c>
      <c r="I38" s="4">
        <v>1996</v>
      </c>
      <c r="J38">
        <v>10</v>
      </c>
      <c r="K38">
        <v>38</v>
      </c>
      <c r="L38">
        <v>23</v>
      </c>
      <c r="M38">
        <v>39</v>
      </c>
      <c r="N38">
        <v>23</v>
      </c>
      <c r="O38">
        <f t="shared" si="6"/>
        <v>133</v>
      </c>
      <c r="Q38" s="4">
        <v>1996</v>
      </c>
      <c r="R38">
        <v>2</v>
      </c>
      <c r="S38">
        <v>4</v>
      </c>
      <c r="T38">
        <v>4</v>
      </c>
      <c r="V38">
        <v>2</v>
      </c>
      <c r="W38">
        <f t="shared" si="7"/>
        <v>12</v>
      </c>
      <c r="Y38" s="4">
        <v>1996</v>
      </c>
      <c r="AB38">
        <v>2</v>
      </c>
      <c r="AE38">
        <f t="shared" si="8"/>
        <v>2</v>
      </c>
      <c r="AG38" s="4">
        <v>1996</v>
      </c>
      <c r="AH38">
        <v>3</v>
      </c>
      <c r="AI38">
        <v>1</v>
      </c>
      <c r="AJ38">
        <v>2</v>
      </c>
      <c r="AK38">
        <v>4</v>
      </c>
      <c r="AL38">
        <v>7</v>
      </c>
      <c r="AM38">
        <f t="shared" si="9"/>
        <v>17</v>
      </c>
      <c r="AO38" s="4">
        <v>1996</v>
      </c>
    </row>
    <row r="39" spans="1:41" ht="12.75">
      <c r="A39" s="4">
        <v>1997</v>
      </c>
      <c r="B39">
        <v>9</v>
      </c>
      <c r="C39">
        <v>42</v>
      </c>
      <c r="D39">
        <v>28</v>
      </c>
      <c r="E39">
        <v>43</v>
      </c>
      <c r="F39">
        <v>36</v>
      </c>
      <c r="G39">
        <f t="shared" si="5"/>
        <v>158</v>
      </c>
      <c r="I39" s="4">
        <v>1997</v>
      </c>
      <c r="J39">
        <v>11</v>
      </c>
      <c r="K39">
        <v>21</v>
      </c>
      <c r="L39">
        <v>26</v>
      </c>
      <c r="M39">
        <v>39</v>
      </c>
      <c r="N39">
        <v>21</v>
      </c>
      <c r="O39">
        <f t="shared" si="6"/>
        <v>118</v>
      </c>
      <c r="Q39" s="4">
        <v>1997</v>
      </c>
      <c r="R39">
        <v>3</v>
      </c>
      <c r="S39">
        <v>7</v>
      </c>
      <c r="T39">
        <v>7</v>
      </c>
      <c r="U39">
        <v>1</v>
      </c>
      <c r="V39">
        <v>3</v>
      </c>
      <c r="W39">
        <f t="shared" si="7"/>
        <v>21</v>
      </c>
      <c r="Y39" s="4">
        <v>1997</v>
      </c>
      <c r="AE39">
        <f t="shared" si="8"/>
        <v>0</v>
      </c>
      <c r="AG39" s="4">
        <v>1997</v>
      </c>
      <c r="AH39">
        <v>1</v>
      </c>
      <c r="AI39">
        <v>4</v>
      </c>
      <c r="AJ39">
        <v>1</v>
      </c>
      <c r="AK39">
        <v>3</v>
      </c>
      <c r="AL39">
        <v>1</v>
      </c>
      <c r="AM39">
        <f t="shared" si="9"/>
        <v>10</v>
      </c>
      <c r="AO39" s="4">
        <v>1997</v>
      </c>
    </row>
    <row r="40" spans="1:41" ht="12.75">
      <c r="A40" s="4">
        <v>1998</v>
      </c>
      <c r="B40">
        <v>16</v>
      </c>
      <c r="C40">
        <v>31</v>
      </c>
      <c r="D40">
        <v>41</v>
      </c>
      <c r="E40">
        <v>44</v>
      </c>
      <c r="F40">
        <v>26</v>
      </c>
      <c r="G40">
        <f t="shared" si="5"/>
        <v>158</v>
      </c>
      <c r="I40" s="4">
        <v>1998</v>
      </c>
      <c r="J40">
        <v>8</v>
      </c>
      <c r="K40">
        <v>29</v>
      </c>
      <c r="L40">
        <v>15</v>
      </c>
      <c r="M40">
        <v>44</v>
      </c>
      <c r="N40">
        <v>27</v>
      </c>
      <c r="O40">
        <f t="shared" si="6"/>
        <v>123</v>
      </c>
      <c r="Q40" s="4">
        <v>1998</v>
      </c>
      <c r="R40">
        <v>1</v>
      </c>
      <c r="S40">
        <v>5</v>
      </c>
      <c r="T40">
        <v>4</v>
      </c>
      <c r="V40">
        <v>3</v>
      </c>
      <c r="W40">
        <f t="shared" si="7"/>
        <v>13</v>
      </c>
      <c r="Y40" s="4">
        <v>1998</v>
      </c>
      <c r="AA40">
        <v>1</v>
      </c>
      <c r="AC40">
        <v>1</v>
      </c>
      <c r="AE40">
        <f t="shared" si="8"/>
        <v>2</v>
      </c>
      <c r="AG40" s="4">
        <v>1998</v>
      </c>
      <c r="AH40">
        <v>1</v>
      </c>
      <c r="AI40">
        <v>6</v>
      </c>
      <c r="AK40">
        <v>2</v>
      </c>
      <c r="AL40">
        <v>3</v>
      </c>
      <c r="AM40">
        <f t="shared" si="9"/>
        <v>12</v>
      </c>
      <c r="AO40" s="4">
        <v>1998</v>
      </c>
    </row>
    <row r="41" spans="1:41" ht="12.75">
      <c r="A41" s="4">
        <v>1999</v>
      </c>
      <c r="B41">
        <v>5</v>
      </c>
      <c r="C41">
        <v>43</v>
      </c>
      <c r="D41">
        <v>30</v>
      </c>
      <c r="E41">
        <v>36</v>
      </c>
      <c r="F41">
        <v>17</v>
      </c>
      <c r="G41">
        <f t="shared" si="5"/>
        <v>131</v>
      </c>
      <c r="I41" s="4">
        <v>1999</v>
      </c>
      <c r="J41">
        <v>7</v>
      </c>
      <c r="K41">
        <v>21</v>
      </c>
      <c r="L41">
        <v>18</v>
      </c>
      <c r="M41">
        <v>24</v>
      </c>
      <c r="N41">
        <v>17</v>
      </c>
      <c r="O41">
        <f t="shared" si="6"/>
        <v>87</v>
      </c>
      <c r="Q41" s="4">
        <v>1999</v>
      </c>
      <c r="R41">
        <v>3</v>
      </c>
      <c r="S41">
        <v>11</v>
      </c>
      <c r="T41">
        <v>1</v>
      </c>
      <c r="V41">
        <v>1</v>
      </c>
      <c r="W41">
        <f t="shared" si="7"/>
        <v>16</v>
      </c>
      <c r="Y41" s="4">
        <v>1999</v>
      </c>
      <c r="AB41">
        <v>1</v>
      </c>
      <c r="AE41">
        <f t="shared" si="8"/>
        <v>1</v>
      </c>
      <c r="AG41" s="4">
        <v>1999</v>
      </c>
      <c r="AH41">
        <v>2</v>
      </c>
      <c r="AI41">
        <v>2</v>
      </c>
      <c r="AJ41">
        <v>4</v>
      </c>
      <c r="AK41">
        <v>5</v>
      </c>
      <c r="AL41">
        <v>9</v>
      </c>
      <c r="AM41">
        <f t="shared" si="9"/>
        <v>22</v>
      </c>
      <c r="AO41" s="4">
        <v>1999</v>
      </c>
    </row>
    <row r="42" spans="1:46" ht="12.75">
      <c r="A42" s="4" t="s">
        <v>14</v>
      </c>
      <c r="B42" s="2">
        <f>SUM(B25:B41)</f>
        <v>133</v>
      </c>
      <c r="C42" s="2">
        <f>SUM(C25:C41)</f>
        <v>406</v>
      </c>
      <c r="D42" s="2">
        <f>SUM(D25:D41)</f>
        <v>333</v>
      </c>
      <c r="E42" s="2">
        <f>SUM(E25:E41)</f>
        <v>273</v>
      </c>
      <c r="F42" s="2">
        <f>SUM(F25:F41)</f>
        <v>244</v>
      </c>
      <c r="G42">
        <f>SUM(B42:F42)</f>
        <v>1389</v>
      </c>
      <c r="I42" s="4" t="s">
        <v>14</v>
      </c>
      <c r="J42" s="2">
        <f>SUM(J25:J41)</f>
        <v>132</v>
      </c>
      <c r="K42" s="2">
        <f>SUM(K25:K41)</f>
        <v>349</v>
      </c>
      <c r="L42" s="2">
        <f>SUM(L25:L41)</f>
        <v>294</v>
      </c>
      <c r="M42" s="2">
        <f>SUM(M25:M41)</f>
        <v>380</v>
      </c>
      <c r="N42" s="2">
        <f>SUM(N25:N41)</f>
        <v>169</v>
      </c>
      <c r="O42">
        <f>SUM(J42:N42)</f>
        <v>1324</v>
      </c>
      <c r="Q42" s="4" t="s">
        <v>14</v>
      </c>
      <c r="R42" s="2">
        <f>SUM(R25:R41)</f>
        <v>27</v>
      </c>
      <c r="S42" s="2">
        <f>SUM(S25:S41)</f>
        <v>45</v>
      </c>
      <c r="T42" s="2">
        <f>SUM(T25:T41)</f>
        <v>23</v>
      </c>
      <c r="U42" s="2">
        <f>SUM(U25:U41)</f>
        <v>7</v>
      </c>
      <c r="V42" s="2">
        <f>SUM(V25:V41)</f>
        <v>29</v>
      </c>
      <c r="W42">
        <f>SUM(R42:V42)</f>
        <v>131</v>
      </c>
      <c r="Y42" s="4" t="s">
        <v>14</v>
      </c>
      <c r="Z42" s="2">
        <f>SUM(Z25:Z41)</f>
        <v>0</v>
      </c>
      <c r="AA42" s="2">
        <f>SUM(AA25:AA41)</f>
        <v>1</v>
      </c>
      <c r="AB42" s="2">
        <f>SUM(AB25:AB41)</f>
        <v>3</v>
      </c>
      <c r="AC42" s="2">
        <f>SUM(AC25:AC41)</f>
        <v>2</v>
      </c>
      <c r="AD42" s="2">
        <f>SUM(AD25:AD41)</f>
        <v>0</v>
      </c>
      <c r="AE42">
        <f>SUM(Z42:AD42)</f>
        <v>6</v>
      </c>
      <c r="AG42" s="4" t="s">
        <v>14</v>
      </c>
      <c r="AH42" s="2">
        <f>SUM(AH25:AH41)</f>
        <v>12</v>
      </c>
      <c r="AI42" s="2">
        <f>SUM(AI25:AI41)</f>
        <v>27</v>
      </c>
      <c r="AJ42" s="2">
        <f>SUM(AJ25:AJ41)</f>
        <v>14</v>
      </c>
      <c r="AK42" s="2">
        <f>SUM(AK25:AK41)</f>
        <v>44</v>
      </c>
      <c r="AL42" s="2">
        <f>SUM(AL25:AL41)</f>
        <v>29</v>
      </c>
      <c r="AM42">
        <f>SUM(AH42:AL42)</f>
        <v>126</v>
      </c>
      <c r="AO42" s="4" t="s">
        <v>14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7" ht="12.75">
      <c r="A46" s="4">
        <v>1983</v>
      </c>
      <c r="F46">
        <v>1</v>
      </c>
      <c r="G46">
        <f>SUM(B46:F46)</f>
        <v>1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 aca="true" t="shared" si="11" ref="AM46:AM63">SUM(AH46:AL46)</f>
        <v>0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2" ref="G47:G62">SUM(B47:F47)</f>
        <v>0</v>
      </c>
      <c r="I47" s="4">
        <v>1984</v>
      </c>
      <c r="O47">
        <f aca="true" t="shared" si="13" ref="O47:O62">SUM(J47:N47)</f>
        <v>0</v>
      </c>
      <c r="Q47" s="4">
        <v>1984</v>
      </c>
      <c r="W47">
        <f aca="true" t="shared" si="14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t="shared" si="11"/>
        <v>0</v>
      </c>
      <c r="AO47" s="4">
        <v>1984</v>
      </c>
      <c r="AU47">
        <f aca="true" t="shared" si="15" ref="AU47:AU62">SUM(AP47:AT47)</f>
        <v>0</v>
      </c>
    </row>
    <row r="48" spans="1:47" ht="12.75">
      <c r="A48" s="4">
        <v>1985</v>
      </c>
      <c r="G48">
        <f t="shared" si="12"/>
        <v>0</v>
      </c>
      <c r="I48" s="4">
        <v>1985</v>
      </c>
      <c r="O48">
        <f t="shared" si="13"/>
        <v>0</v>
      </c>
      <c r="Q48" s="4">
        <v>1985</v>
      </c>
      <c r="W48">
        <f t="shared" si="14"/>
        <v>0</v>
      </c>
      <c r="Y48" s="4">
        <v>1985</v>
      </c>
      <c r="AE48">
        <f t="shared" si="10"/>
        <v>0</v>
      </c>
      <c r="AG48" s="4">
        <v>1985</v>
      </c>
      <c r="AM48">
        <f t="shared" si="11"/>
        <v>0</v>
      </c>
      <c r="AO48" s="4">
        <v>1985</v>
      </c>
      <c r="AU48">
        <f t="shared" si="15"/>
        <v>0</v>
      </c>
    </row>
    <row r="49" spans="1:47" ht="12.75">
      <c r="A49" s="4">
        <v>1986</v>
      </c>
      <c r="G49">
        <f t="shared" si="12"/>
        <v>0</v>
      </c>
      <c r="I49" s="4">
        <v>1986</v>
      </c>
      <c r="O49">
        <f t="shared" si="13"/>
        <v>0</v>
      </c>
      <c r="Q49" s="4">
        <v>1986</v>
      </c>
      <c r="W49">
        <f t="shared" si="14"/>
        <v>0</v>
      </c>
      <c r="Y49" s="4">
        <v>1986</v>
      </c>
      <c r="AE49">
        <f t="shared" si="10"/>
        <v>0</v>
      </c>
      <c r="AG49" s="4">
        <v>1986</v>
      </c>
      <c r="AM49">
        <f t="shared" si="11"/>
        <v>0</v>
      </c>
      <c r="AO49" s="4">
        <v>1986</v>
      </c>
      <c r="AU49">
        <f t="shared" si="15"/>
        <v>0</v>
      </c>
    </row>
    <row r="50" spans="1:47" ht="12.75">
      <c r="A50" s="4">
        <v>1987</v>
      </c>
      <c r="G50">
        <f t="shared" si="12"/>
        <v>0</v>
      </c>
      <c r="I50" s="4">
        <v>1987</v>
      </c>
      <c r="O50">
        <f t="shared" si="13"/>
        <v>0</v>
      </c>
      <c r="Q50" s="4">
        <v>1987</v>
      </c>
      <c r="W50">
        <f t="shared" si="14"/>
        <v>0</v>
      </c>
      <c r="Y50" s="4">
        <v>1987</v>
      </c>
      <c r="AE50">
        <f t="shared" si="10"/>
        <v>0</v>
      </c>
      <c r="AG50" s="4">
        <v>1987</v>
      </c>
      <c r="AM50">
        <f t="shared" si="11"/>
        <v>0</v>
      </c>
      <c r="AO50" s="4">
        <v>1987</v>
      </c>
      <c r="AU50">
        <f t="shared" si="15"/>
        <v>0</v>
      </c>
    </row>
    <row r="51" spans="1:47" ht="12.75">
      <c r="A51" s="4">
        <v>1988</v>
      </c>
      <c r="G51">
        <f t="shared" si="12"/>
        <v>0</v>
      </c>
      <c r="I51" s="4">
        <v>1988</v>
      </c>
      <c r="O51">
        <f t="shared" si="13"/>
        <v>0</v>
      </c>
      <c r="Q51" s="4">
        <v>1988</v>
      </c>
      <c r="W51">
        <f t="shared" si="14"/>
        <v>0</v>
      </c>
      <c r="Y51" s="4">
        <v>1988</v>
      </c>
      <c r="AE51">
        <f t="shared" si="10"/>
        <v>0</v>
      </c>
      <c r="AG51" s="4">
        <v>1988</v>
      </c>
      <c r="AM51">
        <f t="shared" si="11"/>
        <v>0</v>
      </c>
      <c r="AO51" s="4">
        <v>1988</v>
      </c>
      <c r="AU51">
        <f t="shared" si="15"/>
        <v>0</v>
      </c>
    </row>
    <row r="52" spans="1:47" ht="12.75">
      <c r="A52" s="4">
        <v>1989</v>
      </c>
      <c r="G52">
        <f t="shared" si="12"/>
        <v>0</v>
      </c>
      <c r="I52" s="4">
        <v>1989</v>
      </c>
      <c r="O52">
        <f t="shared" si="13"/>
        <v>0</v>
      </c>
      <c r="Q52" s="4">
        <v>1989</v>
      </c>
      <c r="W52">
        <f t="shared" si="14"/>
        <v>0</v>
      </c>
      <c r="Y52" s="4">
        <v>1989</v>
      </c>
      <c r="AE52">
        <f t="shared" si="10"/>
        <v>0</v>
      </c>
      <c r="AG52" s="4">
        <v>1989</v>
      </c>
      <c r="AM52">
        <f t="shared" si="11"/>
        <v>0</v>
      </c>
      <c r="AO52" s="4">
        <v>1989</v>
      </c>
      <c r="AU52">
        <f t="shared" si="15"/>
        <v>0</v>
      </c>
    </row>
    <row r="53" spans="1:47" ht="12.75">
      <c r="A53" s="4">
        <v>1990</v>
      </c>
      <c r="G53">
        <f t="shared" si="12"/>
        <v>0</v>
      </c>
      <c r="I53" s="4">
        <v>1990</v>
      </c>
      <c r="O53">
        <f t="shared" si="13"/>
        <v>0</v>
      </c>
      <c r="Q53" s="4">
        <v>1990</v>
      </c>
      <c r="W53">
        <f t="shared" si="14"/>
        <v>0</v>
      </c>
      <c r="Y53" s="4">
        <v>1990</v>
      </c>
      <c r="AE53">
        <f t="shared" si="10"/>
        <v>0</v>
      </c>
      <c r="AG53" s="4">
        <v>1990</v>
      </c>
      <c r="AM53">
        <f t="shared" si="11"/>
        <v>0</v>
      </c>
      <c r="AO53" s="4">
        <v>1990</v>
      </c>
      <c r="AU53">
        <f t="shared" si="15"/>
        <v>0</v>
      </c>
    </row>
    <row r="54" spans="1:47" ht="12.75">
      <c r="A54" s="4">
        <v>1991</v>
      </c>
      <c r="B54" s="2"/>
      <c r="C54" s="2"/>
      <c r="D54" s="2"/>
      <c r="E54" s="2"/>
      <c r="G54">
        <f t="shared" si="12"/>
        <v>0</v>
      </c>
      <c r="I54" s="4">
        <v>1991</v>
      </c>
      <c r="O54">
        <f t="shared" si="13"/>
        <v>0</v>
      </c>
      <c r="Q54" s="4">
        <v>1991</v>
      </c>
      <c r="W54">
        <f t="shared" si="14"/>
        <v>0</v>
      </c>
      <c r="Y54" s="4">
        <v>1991</v>
      </c>
      <c r="AE54">
        <f t="shared" si="10"/>
        <v>0</v>
      </c>
      <c r="AG54" s="4">
        <v>1991</v>
      </c>
      <c r="AM54">
        <f t="shared" si="11"/>
        <v>0</v>
      </c>
      <c r="AO54" s="4">
        <v>1991</v>
      </c>
      <c r="AU54">
        <f t="shared" si="15"/>
        <v>0</v>
      </c>
    </row>
    <row r="55" spans="1:47" ht="12.75">
      <c r="A55" s="4">
        <v>1992</v>
      </c>
      <c r="G55">
        <f t="shared" si="12"/>
        <v>0</v>
      </c>
      <c r="I55" s="4">
        <v>1992</v>
      </c>
      <c r="O55">
        <f t="shared" si="13"/>
        <v>0</v>
      </c>
      <c r="Q55" s="4">
        <v>1992</v>
      </c>
      <c r="W55">
        <f t="shared" si="14"/>
        <v>0</v>
      </c>
      <c r="Y55" s="4">
        <v>1992</v>
      </c>
      <c r="AE55">
        <f t="shared" si="10"/>
        <v>0</v>
      </c>
      <c r="AG55" s="4">
        <v>1992</v>
      </c>
      <c r="AM55">
        <f t="shared" si="11"/>
        <v>0</v>
      </c>
      <c r="AO55" s="4">
        <v>1992</v>
      </c>
      <c r="AU55">
        <f t="shared" si="15"/>
        <v>0</v>
      </c>
    </row>
    <row r="56" spans="1:47" ht="12.75">
      <c r="A56" s="4">
        <v>1993</v>
      </c>
      <c r="G56">
        <f t="shared" si="12"/>
        <v>0</v>
      </c>
      <c r="I56" s="4">
        <v>1993</v>
      </c>
      <c r="O56">
        <f t="shared" si="13"/>
        <v>0</v>
      </c>
      <c r="Q56" s="4">
        <v>1993</v>
      </c>
      <c r="W56">
        <f t="shared" si="14"/>
        <v>0</v>
      </c>
      <c r="Y56" s="4">
        <v>1993</v>
      </c>
      <c r="AE56">
        <f t="shared" si="10"/>
        <v>0</v>
      </c>
      <c r="AG56" s="4">
        <v>1993</v>
      </c>
      <c r="AM56">
        <f t="shared" si="11"/>
        <v>0</v>
      </c>
      <c r="AO56" s="4">
        <v>1993</v>
      </c>
      <c r="AU56">
        <f t="shared" si="15"/>
        <v>0</v>
      </c>
    </row>
    <row r="57" spans="1:47" ht="12.75">
      <c r="A57" s="4">
        <v>1994</v>
      </c>
      <c r="G57">
        <f t="shared" si="12"/>
        <v>0</v>
      </c>
      <c r="I57" s="4">
        <v>1994</v>
      </c>
      <c r="O57">
        <f t="shared" si="13"/>
        <v>0</v>
      </c>
      <c r="Q57" s="4">
        <v>1994</v>
      </c>
      <c r="W57">
        <f t="shared" si="14"/>
        <v>0</v>
      </c>
      <c r="Y57" s="4">
        <v>1994</v>
      </c>
      <c r="AE57">
        <f t="shared" si="10"/>
        <v>0</v>
      </c>
      <c r="AG57" s="4">
        <v>1994</v>
      </c>
      <c r="AM57">
        <f t="shared" si="11"/>
        <v>0</v>
      </c>
      <c r="AO57" s="4">
        <v>1994</v>
      </c>
      <c r="AU57">
        <f t="shared" si="15"/>
        <v>0</v>
      </c>
    </row>
    <row r="58" spans="1:47" ht="12.75">
      <c r="A58" s="4">
        <v>1995</v>
      </c>
      <c r="G58">
        <f t="shared" si="12"/>
        <v>0</v>
      </c>
      <c r="I58" s="4">
        <v>1995</v>
      </c>
      <c r="O58">
        <f t="shared" si="13"/>
        <v>0</v>
      </c>
      <c r="Q58" s="4">
        <v>1995</v>
      </c>
      <c r="W58">
        <f t="shared" si="14"/>
        <v>0</v>
      </c>
      <c r="Y58" s="4">
        <v>1995</v>
      </c>
      <c r="AE58">
        <f t="shared" si="10"/>
        <v>0</v>
      </c>
      <c r="AG58" s="4">
        <v>1995</v>
      </c>
      <c r="AM58">
        <f t="shared" si="11"/>
        <v>0</v>
      </c>
      <c r="AO58" s="4">
        <v>1995</v>
      </c>
      <c r="AU58">
        <f t="shared" si="15"/>
        <v>0</v>
      </c>
    </row>
    <row r="59" spans="1:47" ht="12.75">
      <c r="A59" s="4">
        <v>1996</v>
      </c>
      <c r="G59">
        <f t="shared" si="12"/>
        <v>0</v>
      </c>
      <c r="I59" s="4">
        <v>1996</v>
      </c>
      <c r="O59">
        <f t="shared" si="13"/>
        <v>0</v>
      </c>
      <c r="Q59" s="4">
        <v>1996</v>
      </c>
      <c r="W59">
        <f t="shared" si="14"/>
        <v>0</v>
      </c>
      <c r="Y59" s="4">
        <v>1996</v>
      </c>
      <c r="AE59">
        <f t="shared" si="10"/>
        <v>0</v>
      </c>
      <c r="AG59" s="4">
        <v>1996</v>
      </c>
      <c r="AM59">
        <f t="shared" si="11"/>
        <v>0</v>
      </c>
      <c r="AO59" s="4">
        <v>1996</v>
      </c>
      <c r="AU59">
        <f t="shared" si="15"/>
        <v>0</v>
      </c>
    </row>
    <row r="60" spans="1:47" ht="12.75">
      <c r="A60" s="4">
        <v>1997</v>
      </c>
      <c r="G60">
        <f t="shared" si="12"/>
        <v>0</v>
      </c>
      <c r="I60" s="4">
        <v>1997</v>
      </c>
      <c r="O60">
        <f t="shared" si="13"/>
        <v>0</v>
      </c>
      <c r="Q60" s="4">
        <v>1997</v>
      </c>
      <c r="W60">
        <f t="shared" si="14"/>
        <v>0</v>
      </c>
      <c r="Y60" s="4">
        <v>1997</v>
      </c>
      <c r="AE60">
        <f t="shared" si="10"/>
        <v>0</v>
      </c>
      <c r="AG60" s="4">
        <v>1997</v>
      </c>
      <c r="AM60">
        <f t="shared" si="11"/>
        <v>0</v>
      </c>
      <c r="AO60" s="4">
        <v>1997</v>
      </c>
      <c r="AU60">
        <f t="shared" si="15"/>
        <v>0</v>
      </c>
    </row>
    <row r="61" spans="1:47" ht="12.75">
      <c r="A61" s="4">
        <v>1998</v>
      </c>
      <c r="G61">
        <f t="shared" si="12"/>
        <v>0</v>
      </c>
      <c r="I61" s="4">
        <v>1998</v>
      </c>
      <c r="O61">
        <f t="shared" si="13"/>
        <v>0</v>
      </c>
      <c r="Q61" s="4">
        <v>1998</v>
      </c>
      <c r="W61">
        <f t="shared" si="14"/>
        <v>0</v>
      </c>
      <c r="Y61" s="4">
        <v>1998</v>
      </c>
      <c r="AE61">
        <f t="shared" si="10"/>
        <v>0</v>
      </c>
      <c r="AG61" s="4">
        <v>1998</v>
      </c>
      <c r="AM61">
        <f t="shared" si="11"/>
        <v>0</v>
      </c>
      <c r="AO61" s="4">
        <v>1998</v>
      </c>
      <c r="AU61">
        <f t="shared" si="15"/>
        <v>0</v>
      </c>
    </row>
    <row r="62" spans="1:47" ht="12.75">
      <c r="A62" s="4">
        <v>1999</v>
      </c>
      <c r="G62">
        <f t="shared" si="12"/>
        <v>0</v>
      </c>
      <c r="I62" s="4">
        <v>1999</v>
      </c>
      <c r="O62">
        <f t="shared" si="13"/>
        <v>0</v>
      </c>
      <c r="Q62" s="4">
        <v>1999</v>
      </c>
      <c r="W62">
        <f t="shared" si="14"/>
        <v>0</v>
      </c>
      <c r="Y62" s="4">
        <v>1999</v>
      </c>
      <c r="AE62">
        <f>SUM(Z62:AD62)</f>
        <v>0</v>
      </c>
      <c r="AG62" s="4">
        <v>1999</v>
      </c>
      <c r="AM62">
        <f t="shared" si="11"/>
        <v>0</v>
      </c>
      <c r="AO62" s="4">
        <v>1999</v>
      </c>
      <c r="AU62">
        <f t="shared" si="15"/>
        <v>0</v>
      </c>
    </row>
    <row r="63" spans="1:47" ht="12.75">
      <c r="A63" s="4" t="s">
        <v>14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1</v>
      </c>
      <c r="G63">
        <f>SUM(B63:F63)</f>
        <v>1</v>
      </c>
      <c r="I63" s="4" t="s">
        <v>14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0</v>
      </c>
      <c r="O63">
        <f>SUM(J63:N63)</f>
        <v>0</v>
      </c>
      <c r="Q63" s="4" t="s">
        <v>14</v>
      </c>
      <c r="W63">
        <f>SUM(R63:V63)</f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14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 t="shared" si="11"/>
        <v>0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1" ht="12.75">
      <c r="A67" s="4">
        <v>1983</v>
      </c>
      <c r="B67">
        <f aca="true" t="shared" si="16" ref="B67:G67">B46+B25</f>
        <v>0</v>
      </c>
      <c r="C67">
        <f t="shared" si="16"/>
        <v>1</v>
      </c>
      <c r="D67">
        <f t="shared" si="16"/>
        <v>0</v>
      </c>
      <c r="E67">
        <f t="shared" si="16"/>
        <v>0</v>
      </c>
      <c r="F67">
        <f t="shared" si="16"/>
        <v>1</v>
      </c>
      <c r="G67">
        <f t="shared" si="16"/>
        <v>2</v>
      </c>
      <c r="I67" s="4">
        <v>1983</v>
      </c>
      <c r="J67">
        <f aca="true" t="shared" si="17" ref="J67:O67">J46+J25</f>
        <v>0</v>
      </c>
      <c r="K67">
        <f t="shared" si="17"/>
        <v>0</v>
      </c>
      <c r="L67">
        <f t="shared" si="17"/>
        <v>0</v>
      </c>
      <c r="M67">
        <f t="shared" si="17"/>
        <v>0</v>
      </c>
      <c r="N67">
        <f t="shared" si="17"/>
        <v>0</v>
      </c>
      <c r="O67">
        <f t="shared" si="17"/>
        <v>0</v>
      </c>
      <c r="Q67" s="4">
        <v>1983</v>
      </c>
      <c r="R67">
        <f aca="true" t="shared" si="18" ref="R67:W67">R46+R25</f>
        <v>0</v>
      </c>
      <c r="S67">
        <f t="shared" si="18"/>
        <v>0</v>
      </c>
      <c r="T67">
        <f t="shared" si="18"/>
        <v>0</v>
      </c>
      <c r="U67">
        <f t="shared" si="18"/>
        <v>0</v>
      </c>
      <c r="V67">
        <f t="shared" si="18"/>
        <v>0</v>
      </c>
      <c r="W67">
        <f t="shared" si="18"/>
        <v>0</v>
      </c>
      <c r="Y67" s="4">
        <v>1983</v>
      </c>
      <c r="Z67">
        <f aca="true" t="shared" si="19" ref="Z67:AE67">Z46+Z25</f>
        <v>0</v>
      </c>
      <c r="AA67">
        <f t="shared" si="19"/>
        <v>0</v>
      </c>
      <c r="AB67">
        <f t="shared" si="19"/>
        <v>0</v>
      </c>
      <c r="AC67">
        <f t="shared" si="19"/>
        <v>0</v>
      </c>
      <c r="AD67">
        <f t="shared" si="19"/>
        <v>0</v>
      </c>
      <c r="AE67">
        <f t="shared" si="19"/>
        <v>0</v>
      </c>
      <c r="AG67" s="4">
        <v>1983</v>
      </c>
      <c r="AH67">
        <f aca="true" t="shared" si="20" ref="AH67:AL76">AH46+AH25</f>
        <v>0</v>
      </c>
      <c r="AI67">
        <f t="shared" si="20"/>
        <v>0</v>
      </c>
      <c r="AJ67">
        <f t="shared" si="20"/>
        <v>0</v>
      </c>
      <c r="AK67">
        <f t="shared" si="20"/>
        <v>0</v>
      </c>
      <c r="AL67">
        <f t="shared" si="20"/>
        <v>0</v>
      </c>
      <c r="AM67">
        <f>AM46+AM25</f>
        <v>0</v>
      </c>
      <c r="AO67" s="4">
        <v>1983</v>
      </c>
    </row>
    <row r="68" spans="1:41" ht="12.75">
      <c r="A68" s="4">
        <v>1984</v>
      </c>
      <c r="B68">
        <f aca="true" t="shared" si="21" ref="B68:G83">B47+B26</f>
        <v>0</v>
      </c>
      <c r="C68">
        <f t="shared" si="21"/>
        <v>0</v>
      </c>
      <c r="D68">
        <f t="shared" si="21"/>
        <v>0</v>
      </c>
      <c r="E68">
        <f t="shared" si="21"/>
        <v>0</v>
      </c>
      <c r="F68">
        <f t="shared" si="21"/>
        <v>0</v>
      </c>
      <c r="G68">
        <f t="shared" si="21"/>
        <v>0</v>
      </c>
      <c r="I68" s="4">
        <v>1984</v>
      </c>
      <c r="J68">
        <f aca="true" t="shared" si="22" ref="J68:O68">J47+J26</f>
        <v>0</v>
      </c>
      <c r="K68">
        <f t="shared" si="22"/>
        <v>0</v>
      </c>
      <c r="L68">
        <f t="shared" si="22"/>
        <v>0</v>
      </c>
      <c r="M68">
        <f t="shared" si="22"/>
        <v>0</v>
      </c>
      <c r="N68">
        <f t="shared" si="22"/>
        <v>0</v>
      </c>
      <c r="O68">
        <f t="shared" si="22"/>
        <v>0</v>
      </c>
      <c r="Q68" s="4">
        <v>1984</v>
      </c>
      <c r="R68">
        <f aca="true" t="shared" si="23" ref="R68:W68">R47+R26</f>
        <v>0</v>
      </c>
      <c r="S68">
        <f t="shared" si="23"/>
        <v>0</v>
      </c>
      <c r="T68">
        <f t="shared" si="23"/>
        <v>0</v>
      </c>
      <c r="U68">
        <f t="shared" si="23"/>
        <v>0</v>
      </c>
      <c r="V68">
        <f t="shared" si="23"/>
        <v>0</v>
      </c>
      <c r="W68">
        <f t="shared" si="23"/>
        <v>0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0</v>
      </c>
      <c r="AD68">
        <f t="shared" si="24"/>
        <v>0</v>
      </c>
      <c r="AE68">
        <f t="shared" si="24"/>
        <v>0</v>
      </c>
      <c r="AG68" s="4">
        <v>1984</v>
      </c>
      <c r="AH68">
        <f t="shared" si="20"/>
        <v>0</v>
      </c>
      <c r="AI68">
        <f t="shared" si="20"/>
        <v>0</v>
      </c>
      <c r="AJ68">
        <f t="shared" si="20"/>
        <v>0</v>
      </c>
      <c r="AK68">
        <f t="shared" si="20"/>
        <v>0</v>
      </c>
      <c r="AL68">
        <f t="shared" si="20"/>
        <v>0</v>
      </c>
      <c r="AM68">
        <f>AM47+AM26</f>
        <v>0</v>
      </c>
      <c r="AO68" s="4">
        <v>1984</v>
      </c>
    </row>
    <row r="69" spans="1:41" ht="12.75">
      <c r="A69" s="4">
        <v>1985</v>
      </c>
      <c r="B69">
        <f t="shared" si="21"/>
        <v>0</v>
      </c>
      <c r="C69">
        <f t="shared" si="21"/>
        <v>0</v>
      </c>
      <c r="D69">
        <f t="shared" si="21"/>
        <v>0</v>
      </c>
      <c r="E69">
        <f t="shared" si="21"/>
        <v>0</v>
      </c>
      <c r="F69">
        <f t="shared" si="21"/>
        <v>0</v>
      </c>
      <c r="G69">
        <f t="shared" si="21"/>
        <v>0</v>
      </c>
      <c r="I69" s="4">
        <v>1985</v>
      </c>
      <c r="J69">
        <f aca="true" t="shared" si="25" ref="J69:O69">J48+J27</f>
        <v>0</v>
      </c>
      <c r="K69">
        <f t="shared" si="25"/>
        <v>0</v>
      </c>
      <c r="L69">
        <f t="shared" si="25"/>
        <v>0</v>
      </c>
      <c r="M69">
        <f t="shared" si="25"/>
        <v>0</v>
      </c>
      <c r="N69">
        <f t="shared" si="25"/>
        <v>0</v>
      </c>
      <c r="O69">
        <f t="shared" si="25"/>
        <v>0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t="shared" si="20"/>
        <v>0</v>
      </c>
      <c r="AI69">
        <f t="shared" si="20"/>
        <v>0</v>
      </c>
      <c r="AJ69">
        <f t="shared" si="20"/>
        <v>0</v>
      </c>
      <c r="AK69">
        <f t="shared" si="20"/>
        <v>0</v>
      </c>
      <c r="AL69">
        <f t="shared" si="20"/>
        <v>0</v>
      </c>
      <c r="AM69">
        <f>AM48+AM27</f>
        <v>0</v>
      </c>
      <c r="AO69" s="4">
        <v>1985</v>
      </c>
    </row>
    <row r="70" spans="1:41" ht="12.75">
      <c r="A70" s="4">
        <v>1986</v>
      </c>
      <c r="B70">
        <f t="shared" si="21"/>
        <v>0</v>
      </c>
      <c r="C70">
        <f t="shared" si="21"/>
        <v>0</v>
      </c>
      <c r="D70">
        <f t="shared" si="21"/>
        <v>0</v>
      </c>
      <c r="E70">
        <f t="shared" si="21"/>
        <v>0</v>
      </c>
      <c r="F70">
        <f t="shared" si="21"/>
        <v>0</v>
      </c>
      <c r="G70">
        <f t="shared" si="21"/>
        <v>0</v>
      </c>
      <c r="I70" s="4">
        <v>1986</v>
      </c>
      <c r="J70">
        <f aca="true" t="shared" si="28" ref="J70:O70">J49+J28</f>
        <v>0</v>
      </c>
      <c r="K70">
        <f t="shared" si="28"/>
        <v>0</v>
      </c>
      <c r="L70">
        <f t="shared" si="28"/>
        <v>0</v>
      </c>
      <c r="M70">
        <f t="shared" si="28"/>
        <v>0</v>
      </c>
      <c r="N70">
        <f t="shared" si="28"/>
        <v>0</v>
      </c>
      <c r="O70">
        <f t="shared" si="28"/>
        <v>0</v>
      </c>
      <c r="Q70" s="4">
        <v>1986</v>
      </c>
      <c r="R70">
        <f aca="true" t="shared" si="29" ref="R70:W70">R49+R28</f>
        <v>0</v>
      </c>
      <c r="S70">
        <f t="shared" si="29"/>
        <v>0</v>
      </c>
      <c r="T70">
        <f t="shared" si="29"/>
        <v>0</v>
      </c>
      <c r="U70">
        <f t="shared" si="29"/>
        <v>0</v>
      </c>
      <c r="V70">
        <f t="shared" si="29"/>
        <v>0</v>
      </c>
      <c r="W70">
        <f t="shared" si="29"/>
        <v>0</v>
      </c>
      <c r="Y70" s="4">
        <v>1986</v>
      </c>
      <c r="Z70">
        <f aca="true" t="shared" si="30" ref="Z70:AE70">Z49+Z28</f>
        <v>0</v>
      </c>
      <c r="AA70">
        <f t="shared" si="30"/>
        <v>0</v>
      </c>
      <c r="AB70">
        <f t="shared" si="30"/>
        <v>0</v>
      </c>
      <c r="AC70">
        <f t="shared" si="30"/>
        <v>0</v>
      </c>
      <c r="AD70">
        <f t="shared" si="30"/>
        <v>0</v>
      </c>
      <c r="AE70">
        <f t="shared" si="30"/>
        <v>0</v>
      </c>
      <c r="AG70" s="4">
        <v>1986</v>
      </c>
      <c r="AH70">
        <f t="shared" si="20"/>
        <v>0</v>
      </c>
      <c r="AI70">
        <f t="shared" si="20"/>
        <v>0</v>
      </c>
      <c r="AJ70">
        <f t="shared" si="20"/>
        <v>0</v>
      </c>
      <c r="AK70">
        <f t="shared" si="20"/>
        <v>0</v>
      </c>
      <c r="AL70">
        <f t="shared" si="20"/>
        <v>0</v>
      </c>
      <c r="AM70">
        <f>AM49+AM28</f>
        <v>0</v>
      </c>
      <c r="AO70" s="4">
        <v>1986</v>
      </c>
    </row>
    <row r="71" spans="1:41" ht="12.75">
      <c r="A71" s="4">
        <v>1987</v>
      </c>
      <c r="B71">
        <f t="shared" si="21"/>
        <v>0</v>
      </c>
      <c r="C71">
        <f t="shared" si="21"/>
        <v>0</v>
      </c>
      <c r="D71">
        <f t="shared" si="21"/>
        <v>0</v>
      </c>
      <c r="E71">
        <f t="shared" si="21"/>
        <v>0</v>
      </c>
      <c r="F71">
        <f t="shared" si="21"/>
        <v>0</v>
      </c>
      <c r="G71">
        <f t="shared" si="21"/>
        <v>0</v>
      </c>
      <c r="I71" s="4">
        <v>1987</v>
      </c>
      <c r="J71">
        <f aca="true" t="shared" si="31" ref="J71:O71">J50+J29</f>
        <v>0</v>
      </c>
      <c r="K71">
        <f t="shared" si="31"/>
        <v>0</v>
      </c>
      <c r="L71">
        <f t="shared" si="31"/>
        <v>0</v>
      </c>
      <c r="M71">
        <f t="shared" si="31"/>
        <v>0</v>
      </c>
      <c r="N71">
        <f t="shared" si="31"/>
        <v>0</v>
      </c>
      <c r="O71">
        <f t="shared" si="31"/>
        <v>0</v>
      </c>
      <c r="Q71" s="4">
        <v>1987</v>
      </c>
      <c r="R71">
        <f aca="true" t="shared" si="32" ref="R71:W71">R50+R29</f>
        <v>0</v>
      </c>
      <c r="S71">
        <f t="shared" si="32"/>
        <v>0</v>
      </c>
      <c r="T71">
        <f t="shared" si="32"/>
        <v>0</v>
      </c>
      <c r="U71">
        <f t="shared" si="32"/>
        <v>0</v>
      </c>
      <c r="V71">
        <f t="shared" si="32"/>
        <v>0</v>
      </c>
      <c r="W71">
        <f t="shared" si="32"/>
        <v>0</v>
      </c>
      <c r="Y71" s="4">
        <v>1987</v>
      </c>
      <c r="Z71">
        <f aca="true" t="shared" si="33" ref="Z71:AE71">Z50+Z29</f>
        <v>0</v>
      </c>
      <c r="AA71">
        <f t="shared" si="33"/>
        <v>0</v>
      </c>
      <c r="AB71">
        <f t="shared" si="33"/>
        <v>0</v>
      </c>
      <c r="AC71">
        <f t="shared" si="33"/>
        <v>0</v>
      </c>
      <c r="AD71">
        <f t="shared" si="33"/>
        <v>0</v>
      </c>
      <c r="AE71">
        <f t="shared" si="33"/>
        <v>0</v>
      </c>
      <c r="AG71" s="4">
        <v>1987</v>
      </c>
      <c r="AH71">
        <f t="shared" si="20"/>
        <v>0</v>
      </c>
      <c r="AI71">
        <f t="shared" si="20"/>
        <v>0</v>
      </c>
      <c r="AJ71">
        <f t="shared" si="20"/>
        <v>0</v>
      </c>
      <c r="AK71">
        <f t="shared" si="20"/>
        <v>0</v>
      </c>
      <c r="AL71">
        <f t="shared" si="20"/>
        <v>0</v>
      </c>
      <c r="AM71">
        <f>AM50+AM29</f>
        <v>0</v>
      </c>
      <c r="AO71" s="4">
        <v>1987</v>
      </c>
    </row>
    <row r="72" spans="1:41" ht="12.75">
      <c r="A72" s="4">
        <v>1988</v>
      </c>
      <c r="B72">
        <f t="shared" si="21"/>
        <v>0</v>
      </c>
      <c r="C72">
        <f t="shared" si="21"/>
        <v>0</v>
      </c>
      <c r="D72">
        <f t="shared" si="21"/>
        <v>0</v>
      </c>
      <c r="E72">
        <f t="shared" si="21"/>
        <v>0</v>
      </c>
      <c r="F72">
        <f t="shared" si="21"/>
        <v>0</v>
      </c>
      <c r="G72">
        <f t="shared" si="21"/>
        <v>0</v>
      </c>
      <c r="I72" s="4">
        <v>1988</v>
      </c>
      <c r="J72">
        <f aca="true" t="shared" si="34" ref="J72:O72">J51+J30</f>
        <v>0</v>
      </c>
      <c r="K72">
        <f t="shared" si="34"/>
        <v>0</v>
      </c>
      <c r="L72">
        <f t="shared" si="34"/>
        <v>0</v>
      </c>
      <c r="M72">
        <f t="shared" si="34"/>
        <v>0</v>
      </c>
      <c r="N72">
        <f t="shared" si="34"/>
        <v>0</v>
      </c>
      <c r="O72">
        <f t="shared" si="34"/>
        <v>0</v>
      </c>
      <c r="Q72" s="4">
        <v>1988</v>
      </c>
      <c r="R72">
        <f aca="true" t="shared" si="35" ref="R72:W72">R51+R30</f>
        <v>0</v>
      </c>
      <c r="S72">
        <f t="shared" si="35"/>
        <v>0</v>
      </c>
      <c r="T72">
        <f t="shared" si="35"/>
        <v>0</v>
      </c>
      <c r="U72">
        <f t="shared" si="35"/>
        <v>0</v>
      </c>
      <c r="V72">
        <f t="shared" si="35"/>
        <v>0</v>
      </c>
      <c r="W72">
        <f t="shared" si="35"/>
        <v>0</v>
      </c>
      <c r="Y72" s="4">
        <v>1988</v>
      </c>
      <c r="Z72">
        <f aca="true" t="shared" si="36" ref="Z72:AE72">Z51+Z30</f>
        <v>0</v>
      </c>
      <c r="AA72">
        <f t="shared" si="36"/>
        <v>0</v>
      </c>
      <c r="AB72">
        <f t="shared" si="36"/>
        <v>0</v>
      </c>
      <c r="AC72">
        <f t="shared" si="36"/>
        <v>0</v>
      </c>
      <c r="AD72">
        <f t="shared" si="36"/>
        <v>0</v>
      </c>
      <c r="AE72">
        <f t="shared" si="36"/>
        <v>0</v>
      </c>
      <c r="AG72" s="4">
        <v>1988</v>
      </c>
      <c r="AH72">
        <f t="shared" si="20"/>
        <v>0</v>
      </c>
      <c r="AI72">
        <f t="shared" si="20"/>
        <v>0</v>
      </c>
      <c r="AJ72">
        <f t="shared" si="20"/>
        <v>0</v>
      </c>
      <c r="AK72">
        <f t="shared" si="20"/>
        <v>0</v>
      </c>
      <c r="AL72">
        <f t="shared" si="20"/>
        <v>0</v>
      </c>
      <c r="AM72">
        <f>AM51+AM30</f>
        <v>0</v>
      </c>
      <c r="AO72" s="4">
        <v>1988</v>
      </c>
    </row>
    <row r="73" spans="1:41" ht="12.75">
      <c r="A73" s="4">
        <v>1989</v>
      </c>
      <c r="B73">
        <f t="shared" si="21"/>
        <v>0</v>
      </c>
      <c r="C73">
        <f t="shared" si="21"/>
        <v>0</v>
      </c>
      <c r="D73">
        <f t="shared" si="21"/>
        <v>0</v>
      </c>
      <c r="E73">
        <f t="shared" si="21"/>
        <v>0</v>
      </c>
      <c r="F73">
        <f t="shared" si="21"/>
        <v>0</v>
      </c>
      <c r="G73">
        <f t="shared" si="21"/>
        <v>0</v>
      </c>
      <c r="I73" s="4">
        <v>1989</v>
      </c>
      <c r="J73">
        <f aca="true" t="shared" si="37" ref="J73:O73">J52+J31</f>
        <v>0</v>
      </c>
      <c r="K73">
        <f t="shared" si="37"/>
        <v>0</v>
      </c>
      <c r="L73">
        <f t="shared" si="37"/>
        <v>0</v>
      </c>
      <c r="M73">
        <f t="shared" si="37"/>
        <v>0</v>
      </c>
      <c r="N73">
        <f t="shared" si="37"/>
        <v>0</v>
      </c>
      <c r="O73">
        <f t="shared" si="37"/>
        <v>0</v>
      </c>
      <c r="Q73" s="4">
        <v>1989</v>
      </c>
      <c r="R73">
        <f aca="true" t="shared" si="38" ref="R73:W73">R52+R31</f>
        <v>0</v>
      </c>
      <c r="S73">
        <f t="shared" si="38"/>
        <v>0</v>
      </c>
      <c r="T73">
        <f t="shared" si="38"/>
        <v>0</v>
      </c>
      <c r="U73">
        <f t="shared" si="38"/>
        <v>0</v>
      </c>
      <c r="V73">
        <f t="shared" si="38"/>
        <v>0</v>
      </c>
      <c r="W73">
        <f t="shared" si="38"/>
        <v>0</v>
      </c>
      <c r="Y73" s="4">
        <v>1989</v>
      </c>
      <c r="Z73">
        <f aca="true" t="shared" si="39" ref="Z73:AE73">Z52+Z31</f>
        <v>0</v>
      </c>
      <c r="AA73">
        <f t="shared" si="39"/>
        <v>0</v>
      </c>
      <c r="AB73">
        <f t="shared" si="39"/>
        <v>0</v>
      </c>
      <c r="AC73">
        <f t="shared" si="39"/>
        <v>0</v>
      </c>
      <c r="AD73">
        <f t="shared" si="39"/>
        <v>0</v>
      </c>
      <c r="AE73">
        <f t="shared" si="39"/>
        <v>0</v>
      </c>
      <c r="AG73" s="4">
        <v>1989</v>
      </c>
      <c r="AH73">
        <f t="shared" si="20"/>
        <v>0</v>
      </c>
      <c r="AI73">
        <f t="shared" si="20"/>
        <v>0</v>
      </c>
      <c r="AJ73">
        <f t="shared" si="20"/>
        <v>0</v>
      </c>
      <c r="AK73">
        <f t="shared" si="20"/>
        <v>0</v>
      </c>
      <c r="AL73">
        <f t="shared" si="20"/>
        <v>0</v>
      </c>
      <c r="AM73">
        <f>AM52+AM31</f>
        <v>0</v>
      </c>
      <c r="AO73" s="4">
        <v>1989</v>
      </c>
    </row>
    <row r="74" spans="1:41" ht="12.75">
      <c r="A74" s="4">
        <v>1990</v>
      </c>
      <c r="B74">
        <f t="shared" si="21"/>
        <v>13</v>
      </c>
      <c r="C74">
        <f t="shared" si="21"/>
        <v>40</v>
      </c>
      <c r="D74">
        <f t="shared" si="21"/>
        <v>17</v>
      </c>
      <c r="E74">
        <f t="shared" si="21"/>
        <v>11</v>
      </c>
      <c r="F74">
        <f t="shared" si="21"/>
        <v>19</v>
      </c>
      <c r="G74">
        <f t="shared" si="21"/>
        <v>100</v>
      </c>
      <c r="I74" s="4">
        <v>1990</v>
      </c>
      <c r="J74">
        <f aca="true" t="shared" si="40" ref="J74:O74">J53+J32</f>
        <v>12</v>
      </c>
      <c r="K74">
        <f t="shared" si="40"/>
        <v>35</v>
      </c>
      <c r="L74">
        <f t="shared" si="40"/>
        <v>28</v>
      </c>
      <c r="M74">
        <f t="shared" si="40"/>
        <v>13</v>
      </c>
      <c r="N74">
        <f t="shared" si="40"/>
        <v>7</v>
      </c>
      <c r="O74">
        <f t="shared" si="40"/>
        <v>95</v>
      </c>
      <c r="Q74" s="4">
        <v>1990</v>
      </c>
      <c r="R74">
        <f aca="true" t="shared" si="41" ref="R74:W74">R53+R32</f>
        <v>3</v>
      </c>
      <c r="S74">
        <f t="shared" si="41"/>
        <v>1</v>
      </c>
      <c r="T74">
        <f t="shared" si="41"/>
        <v>1</v>
      </c>
      <c r="U74">
        <f t="shared" si="41"/>
        <v>0</v>
      </c>
      <c r="V74">
        <f t="shared" si="41"/>
        <v>3</v>
      </c>
      <c r="W74">
        <f t="shared" si="41"/>
        <v>8</v>
      </c>
      <c r="Y74" s="4">
        <v>1990</v>
      </c>
      <c r="Z74">
        <f aca="true" t="shared" si="42" ref="Z74:AE74">Z53+Z32</f>
        <v>0</v>
      </c>
      <c r="AA74">
        <f t="shared" si="42"/>
        <v>0</v>
      </c>
      <c r="AB74">
        <f t="shared" si="42"/>
        <v>0</v>
      </c>
      <c r="AC74">
        <f t="shared" si="42"/>
        <v>0</v>
      </c>
      <c r="AD74">
        <f t="shared" si="42"/>
        <v>0</v>
      </c>
      <c r="AE74">
        <f t="shared" si="42"/>
        <v>0</v>
      </c>
      <c r="AG74" s="4">
        <v>1990</v>
      </c>
      <c r="AH74">
        <f t="shared" si="20"/>
        <v>3</v>
      </c>
      <c r="AI74">
        <f t="shared" si="20"/>
        <v>0</v>
      </c>
      <c r="AJ74">
        <f t="shared" si="20"/>
        <v>2</v>
      </c>
      <c r="AK74">
        <f t="shared" si="20"/>
        <v>0</v>
      </c>
      <c r="AL74">
        <f t="shared" si="20"/>
        <v>0</v>
      </c>
      <c r="AM74">
        <f>AM53+AM32</f>
        <v>5</v>
      </c>
      <c r="AO74" s="4">
        <v>1990</v>
      </c>
    </row>
    <row r="75" spans="1:41" ht="12.75">
      <c r="A75" s="4">
        <v>1991</v>
      </c>
      <c r="B75">
        <f t="shared" si="21"/>
        <v>18</v>
      </c>
      <c r="C75">
        <f t="shared" si="21"/>
        <v>35</v>
      </c>
      <c r="D75">
        <f t="shared" si="21"/>
        <v>43</v>
      </c>
      <c r="E75">
        <f t="shared" si="21"/>
        <v>24</v>
      </c>
      <c r="F75">
        <f t="shared" si="21"/>
        <v>21</v>
      </c>
      <c r="G75">
        <f t="shared" si="21"/>
        <v>141</v>
      </c>
      <c r="I75" s="4">
        <v>1991</v>
      </c>
      <c r="J75">
        <f aca="true" t="shared" si="43" ref="J75:O75">J54+J33</f>
        <v>20</v>
      </c>
      <c r="K75">
        <f t="shared" si="43"/>
        <v>30</v>
      </c>
      <c r="L75">
        <f t="shared" si="43"/>
        <v>39</v>
      </c>
      <c r="M75">
        <f t="shared" si="43"/>
        <v>44</v>
      </c>
      <c r="N75">
        <f t="shared" si="43"/>
        <v>7</v>
      </c>
      <c r="O75">
        <f t="shared" si="43"/>
        <v>140</v>
      </c>
      <c r="Q75" s="4">
        <v>1991</v>
      </c>
      <c r="R75">
        <f aca="true" t="shared" si="44" ref="R75:W75">R54+R33</f>
        <v>4</v>
      </c>
      <c r="S75">
        <f t="shared" si="44"/>
        <v>3</v>
      </c>
      <c r="T75">
        <f t="shared" si="44"/>
        <v>2</v>
      </c>
      <c r="U75">
        <f t="shared" si="44"/>
        <v>0</v>
      </c>
      <c r="V75">
        <f t="shared" si="44"/>
        <v>3</v>
      </c>
      <c r="W75">
        <f t="shared" si="44"/>
        <v>12</v>
      </c>
      <c r="Y75" s="4">
        <v>1991</v>
      </c>
      <c r="Z75">
        <f aca="true" t="shared" si="45" ref="Z75:AE75">Z54+Z33</f>
        <v>0</v>
      </c>
      <c r="AA75">
        <f t="shared" si="45"/>
        <v>0</v>
      </c>
      <c r="AB75">
        <f t="shared" si="45"/>
        <v>0</v>
      </c>
      <c r="AC75">
        <f t="shared" si="45"/>
        <v>0</v>
      </c>
      <c r="AD75">
        <f t="shared" si="45"/>
        <v>0</v>
      </c>
      <c r="AE75">
        <f t="shared" si="45"/>
        <v>0</v>
      </c>
      <c r="AG75" s="4">
        <v>1991</v>
      </c>
      <c r="AH75">
        <f t="shared" si="20"/>
        <v>1</v>
      </c>
      <c r="AI75">
        <f t="shared" si="20"/>
        <v>4</v>
      </c>
      <c r="AJ75">
        <f t="shared" si="20"/>
        <v>3</v>
      </c>
      <c r="AK75">
        <f t="shared" si="20"/>
        <v>4</v>
      </c>
      <c r="AL75">
        <f t="shared" si="20"/>
        <v>2</v>
      </c>
      <c r="AM75">
        <f>AM54+AM33</f>
        <v>14</v>
      </c>
      <c r="AO75" s="4">
        <v>1991</v>
      </c>
    </row>
    <row r="76" spans="1:41" ht="12.75">
      <c r="A76" s="4">
        <v>1992</v>
      </c>
      <c r="B76">
        <f t="shared" si="21"/>
        <v>12</v>
      </c>
      <c r="C76">
        <f t="shared" si="21"/>
        <v>39</v>
      </c>
      <c r="D76">
        <f t="shared" si="21"/>
        <v>44</v>
      </c>
      <c r="E76">
        <f t="shared" si="21"/>
        <v>19</v>
      </c>
      <c r="F76">
        <f t="shared" si="21"/>
        <v>15</v>
      </c>
      <c r="G76">
        <f t="shared" si="21"/>
        <v>129</v>
      </c>
      <c r="I76" s="4">
        <v>1992</v>
      </c>
      <c r="J76">
        <f aca="true" t="shared" si="46" ref="J76:O76">J55+J34</f>
        <v>20</v>
      </c>
      <c r="K76">
        <f t="shared" si="46"/>
        <v>39</v>
      </c>
      <c r="L76">
        <f t="shared" si="46"/>
        <v>33</v>
      </c>
      <c r="M76">
        <f t="shared" si="46"/>
        <v>37</v>
      </c>
      <c r="N76">
        <f t="shared" si="46"/>
        <v>11</v>
      </c>
      <c r="O76">
        <f t="shared" si="46"/>
        <v>140</v>
      </c>
      <c r="Q76" s="4">
        <v>1992</v>
      </c>
      <c r="R76">
        <f aca="true" t="shared" si="47" ref="R76:W76">R55+R34</f>
        <v>3</v>
      </c>
      <c r="S76">
        <f t="shared" si="47"/>
        <v>4</v>
      </c>
      <c r="T76">
        <f t="shared" si="47"/>
        <v>1</v>
      </c>
      <c r="U76">
        <f t="shared" si="47"/>
        <v>2</v>
      </c>
      <c r="V76">
        <f t="shared" si="47"/>
        <v>4</v>
      </c>
      <c r="W76">
        <f t="shared" si="47"/>
        <v>14</v>
      </c>
      <c r="Y76" s="4">
        <v>1992</v>
      </c>
      <c r="Z76">
        <f aca="true" t="shared" si="48" ref="Z76:AE76">Z55+Z34</f>
        <v>0</v>
      </c>
      <c r="AA76">
        <f t="shared" si="48"/>
        <v>0</v>
      </c>
      <c r="AB76">
        <f t="shared" si="48"/>
        <v>0</v>
      </c>
      <c r="AC76">
        <f t="shared" si="48"/>
        <v>0</v>
      </c>
      <c r="AD76">
        <f t="shared" si="48"/>
        <v>0</v>
      </c>
      <c r="AE76">
        <f t="shared" si="48"/>
        <v>0</v>
      </c>
      <c r="AG76" s="4">
        <v>1992</v>
      </c>
      <c r="AH76">
        <f t="shared" si="20"/>
        <v>0</v>
      </c>
      <c r="AI76">
        <f t="shared" si="20"/>
        <v>2</v>
      </c>
      <c r="AJ76">
        <f t="shared" si="20"/>
        <v>0</v>
      </c>
      <c r="AK76">
        <f t="shared" si="20"/>
        <v>5</v>
      </c>
      <c r="AL76">
        <f t="shared" si="20"/>
        <v>1</v>
      </c>
      <c r="AM76">
        <f>AM55+AM34</f>
        <v>8</v>
      </c>
      <c r="AO76" s="4">
        <v>1992</v>
      </c>
    </row>
    <row r="77" spans="1:41" ht="12.75">
      <c r="A77" s="4">
        <v>1993</v>
      </c>
      <c r="B77">
        <f t="shared" si="21"/>
        <v>9</v>
      </c>
      <c r="C77">
        <f t="shared" si="21"/>
        <v>43</v>
      </c>
      <c r="D77">
        <f t="shared" si="21"/>
        <v>36</v>
      </c>
      <c r="E77">
        <f t="shared" si="21"/>
        <v>14</v>
      </c>
      <c r="F77">
        <f t="shared" si="21"/>
        <v>31</v>
      </c>
      <c r="G77">
        <f t="shared" si="21"/>
        <v>133</v>
      </c>
      <c r="I77" s="4">
        <v>1993</v>
      </c>
      <c r="J77">
        <f aca="true" t="shared" si="49" ref="J77:O77">J56+J35</f>
        <v>9</v>
      </c>
      <c r="K77">
        <f t="shared" si="49"/>
        <v>43</v>
      </c>
      <c r="L77">
        <f t="shared" si="49"/>
        <v>38</v>
      </c>
      <c r="M77">
        <f t="shared" si="49"/>
        <v>45</v>
      </c>
      <c r="N77">
        <f t="shared" si="49"/>
        <v>13</v>
      </c>
      <c r="O77">
        <f t="shared" si="49"/>
        <v>148</v>
      </c>
      <c r="Q77" s="4">
        <v>1993</v>
      </c>
      <c r="R77">
        <f aca="true" t="shared" si="50" ref="R77:W77">R56+R35</f>
        <v>7</v>
      </c>
      <c r="S77">
        <f t="shared" si="50"/>
        <v>1</v>
      </c>
      <c r="T77">
        <f t="shared" si="50"/>
        <v>1</v>
      </c>
      <c r="U77">
        <f t="shared" si="50"/>
        <v>2</v>
      </c>
      <c r="V77">
        <f t="shared" si="50"/>
        <v>3</v>
      </c>
      <c r="W77">
        <f t="shared" si="50"/>
        <v>14</v>
      </c>
      <c r="Y77" s="4">
        <v>1993</v>
      </c>
      <c r="Z77">
        <f aca="true" t="shared" si="51" ref="Z77:AE77">Z56+Z35</f>
        <v>0</v>
      </c>
      <c r="AA77">
        <f t="shared" si="51"/>
        <v>0</v>
      </c>
      <c r="AB77">
        <f t="shared" si="51"/>
        <v>0</v>
      </c>
      <c r="AC77">
        <f t="shared" si="51"/>
        <v>0</v>
      </c>
      <c r="AD77">
        <f t="shared" si="51"/>
        <v>0</v>
      </c>
      <c r="AE77">
        <f t="shared" si="51"/>
        <v>0</v>
      </c>
      <c r="AG77" s="4">
        <v>1993</v>
      </c>
      <c r="AH77">
        <f aca="true" t="shared" si="52" ref="AH77:AL83">AH56+AH35</f>
        <v>0</v>
      </c>
      <c r="AI77">
        <f t="shared" si="52"/>
        <v>2</v>
      </c>
      <c r="AJ77">
        <f t="shared" si="52"/>
        <v>0</v>
      </c>
      <c r="AK77">
        <f t="shared" si="52"/>
        <v>3</v>
      </c>
      <c r="AL77">
        <f t="shared" si="52"/>
        <v>4</v>
      </c>
      <c r="AM77">
        <f>AM56+AM35</f>
        <v>9</v>
      </c>
      <c r="AO77" s="4">
        <v>1993</v>
      </c>
    </row>
    <row r="78" spans="1:41" ht="12.75">
      <c r="A78" s="4">
        <v>1994</v>
      </c>
      <c r="B78">
        <f t="shared" si="21"/>
        <v>13</v>
      </c>
      <c r="C78">
        <f t="shared" si="21"/>
        <v>48</v>
      </c>
      <c r="D78">
        <f t="shared" si="21"/>
        <v>28</v>
      </c>
      <c r="E78">
        <f t="shared" si="21"/>
        <v>24</v>
      </c>
      <c r="F78">
        <f t="shared" si="21"/>
        <v>28</v>
      </c>
      <c r="G78">
        <f t="shared" si="21"/>
        <v>141</v>
      </c>
      <c r="I78" s="4">
        <v>1994</v>
      </c>
      <c r="J78">
        <f aca="true" t="shared" si="53" ref="J78:O78">J57+J36</f>
        <v>16</v>
      </c>
      <c r="K78">
        <f t="shared" si="53"/>
        <v>48</v>
      </c>
      <c r="L78">
        <f t="shared" si="53"/>
        <v>40</v>
      </c>
      <c r="M78">
        <f t="shared" si="53"/>
        <v>44</v>
      </c>
      <c r="N78">
        <f t="shared" si="53"/>
        <v>27</v>
      </c>
      <c r="O78">
        <f t="shared" si="53"/>
        <v>175</v>
      </c>
      <c r="Q78" s="4">
        <v>1994</v>
      </c>
      <c r="R78">
        <f aca="true" t="shared" si="54" ref="R78:W78">R57+R36</f>
        <v>0</v>
      </c>
      <c r="S78">
        <f t="shared" si="54"/>
        <v>2</v>
      </c>
      <c r="T78">
        <f t="shared" si="54"/>
        <v>2</v>
      </c>
      <c r="U78">
        <f t="shared" si="54"/>
        <v>1</v>
      </c>
      <c r="V78">
        <f t="shared" si="54"/>
        <v>3</v>
      </c>
      <c r="W78">
        <f t="shared" si="54"/>
        <v>8</v>
      </c>
      <c r="Y78" s="4">
        <v>1994</v>
      </c>
      <c r="Z78">
        <f aca="true" t="shared" si="55" ref="Z78:AE78">Z57+Z36</f>
        <v>0</v>
      </c>
      <c r="AA78">
        <f t="shared" si="55"/>
        <v>0</v>
      </c>
      <c r="AB78">
        <f t="shared" si="55"/>
        <v>0</v>
      </c>
      <c r="AC78">
        <f t="shared" si="55"/>
        <v>0</v>
      </c>
      <c r="AD78">
        <f t="shared" si="55"/>
        <v>0</v>
      </c>
      <c r="AE78">
        <f t="shared" si="55"/>
        <v>0</v>
      </c>
      <c r="AG78" s="4">
        <v>1994</v>
      </c>
      <c r="AH78">
        <f t="shared" si="52"/>
        <v>0</v>
      </c>
      <c r="AI78">
        <f t="shared" si="52"/>
        <v>3</v>
      </c>
      <c r="AJ78">
        <f t="shared" si="52"/>
        <v>1</v>
      </c>
      <c r="AK78">
        <f t="shared" si="52"/>
        <v>8</v>
      </c>
      <c r="AL78">
        <f t="shared" si="52"/>
        <v>0</v>
      </c>
      <c r="AM78">
        <f>AM57+AM36</f>
        <v>12</v>
      </c>
      <c r="AO78" s="4">
        <v>1994</v>
      </c>
    </row>
    <row r="79" spans="1:41" ht="12.75">
      <c r="A79" s="4">
        <v>1995</v>
      </c>
      <c r="B79">
        <f t="shared" si="21"/>
        <v>16</v>
      </c>
      <c r="C79">
        <f t="shared" si="21"/>
        <v>39</v>
      </c>
      <c r="D79">
        <f t="shared" si="21"/>
        <v>30</v>
      </c>
      <c r="E79">
        <f t="shared" si="21"/>
        <v>24</v>
      </c>
      <c r="F79">
        <f t="shared" si="21"/>
        <v>21</v>
      </c>
      <c r="G79">
        <f t="shared" si="21"/>
        <v>130</v>
      </c>
      <c r="I79" s="4">
        <v>1995</v>
      </c>
      <c r="J79">
        <f aca="true" t="shared" si="56" ref="J79:O79">J58+J37</f>
        <v>19</v>
      </c>
      <c r="K79">
        <f t="shared" si="56"/>
        <v>45</v>
      </c>
      <c r="L79">
        <f t="shared" si="56"/>
        <v>34</v>
      </c>
      <c r="M79">
        <f t="shared" si="56"/>
        <v>51</v>
      </c>
      <c r="N79">
        <f t="shared" si="56"/>
        <v>16</v>
      </c>
      <c r="O79">
        <f t="shared" si="56"/>
        <v>165</v>
      </c>
      <c r="Q79" s="4">
        <v>1995</v>
      </c>
      <c r="R79">
        <f aca="true" t="shared" si="57" ref="R79:W79">R58+R37</f>
        <v>1</v>
      </c>
      <c r="S79">
        <f t="shared" si="57"/>
        <v>7</v>
      </c>
      <c r="T79">
        <f t="shared" si="57"/>
        <v>0</v>
      </c>
      <c r="U79">
        <f t="shared" si="57"/>
        <v>1</v>
      </c>
      <c r="V79">
        <f t="shared" si="57"/>
        <v>4</v>
      </c>
      <c r="W79">
        <f t="shared" si="57"/>
        <v>13</v>
      </c>
      <c r="Y79" s="4">
        <v>1995</v>
      </c>
      <c r="Z79">
        <f aca="true" t="shared" si="58" ref="Z79:AE79">Z58+Z37</f>
        <v>0</v>
      </c>
      <c r="AA79">
        <f t="shared" si="58"/>
        <v>0</v>
      </c>
      <c r="AB79">
        <f t="shared" si="58"/>
        <v>0</v>
      </c>
      <c r="AC79">
        <f t="shared" si="58"/>
        <v>1</v>
      </c>
      <c r="AD79">
        <f t="shared" si="58"/>
        <v>0</v>
      </c>
      <c r="AE79">
        <f t="shared" si="58"/>
        <v>1</v>
      </c>
      <c r="AG79" s="4">
        <v>1995</v>
      </c>
      <c r="AH79">
        <f t="shared" si="52"/>
        <v>1</v>
      </c>
      <c r="AI79">
        <f t="shared" si="52"/>
        <v>3</v>
      </c>
      <c r="AJ79">
        <f t="shared" si="52"/>
        <v>1</v>
      </c>
      <c r="AK79">
        <f t="shared" si="52"/>
        <v>10</v>
      </c>
      <c r="AL79">
        <f t="shared" si="52"/>
        <v>2</v>
      </c>
      <c r="AM79">
        <f>AM58+AM37</f>
        <v>17</v>
      </c>
      <c r="AO79" s="4">
        <v>1995</v>
      </c>
    </row>
    <row r="80" spans="1:41" ht="12.75">
      <c r="A80" s="4">
        <v>1996</v>
      </c>
      <c r="B80">
        <f t="shared" si="21"/>
        <v>22</v>
      </c>
      <c r="C80">
        <f t="shared" si="21"/>
        <v>45</v>
      </c>
      <c r="D80">
        <f t="shared" si="21"/>
        <v>36</v>
      </c>
      <c r="E80">
        <f t="shared" si="21"/>
        <v>34</v>
      </c>
      <c r="F80">
        <f t="shared" si="21"/>
        <v>30</v>
      </c>
      <c r="G80">
        <f t="shared" si="21"/>
        <v>167</v>
      </c>
      <c r="I80" s="4">
        <v>1996</v>
      </c>
      <c r="J80">
        <f aca="true" t="shared" si="59" ref="J80:O80">J59+J38</f>
        <v>10</v>
      </c>
      <c r="K80">
        <f t="shared" si="59"/>
        <v>38</v>
      </c>
      <c r="L80">
        <f t="shared" si="59"/>
        <v>23</v>
      </c>
      <c r="M80">
        <f t="shared" si="59"/>
        <v>39</v>
      </c>
      <c r="N80">
        <f t="shared" si="59"/>
        <v>23</v>
      </c>
      <c r="O80">
        <f t="shared" si="59"/>
        <v>133</v>
      </c>
      <c r="Q80" s="4">
        <v>1996</v>
      </c>
      <c r="R80">
        <f aca="true" t="shared" si="60" ref="R80:W80">R59+R38</f>
        <v>2</v>
      </c>
      <c r="S80">
        <f t="shared" si="60"/>
        <v>4</v>
      </c>
      <c r="T80">
        <f t="shared" si="60"/>
        <v>4</v>
      </c>
      <c r="U80">
        <f t="shared" si="60"/>
        <v>0</v>
      </c>
      <c r="V80">
        <f t="shared" si="60"/>
        <v>2</v>
      </c>
      <c r="W80">
        <f t="shared" si="60"/>
        <v>12</v>
      </c>
      <c r="Y80" s="4">
        <v>1996</v>
      </c>
      <c r="Z80">
        <f aca="true" t="shared" si="61" ref="Z80:AE80">Z59+Z38</f>
        <v>0</v>
      </c>
      <c r="AA80">
        <f t="shared" si="61"/>
        <v>0</v>
      </c>
      <c r="AB80">
        <f t="shared" si="61"/>
        <v>2</v>
      </c>
      <c r="AC80">
        <f t="shared" si="61"/>
        <v>0</v>
      </c>
      <c r="AD80">
        <f t="shared" si="61"/>
        <v>0</v>
      </c>
      <c r="AE80">
        <f t="shared" si="61"/>
        <v>2</v>
      </c>
      <c r="AG80" s="4">
        <v>1996</v>
      </c>
      <c r="AH80">
        <f t="shared" si="52"/>
        <v>3</v>
      </c>
      <c r="AI80">
        <f t="shared" si="52"/>
        <v>1</v>
      </c>
      <c r="AJ80">
        <f t="shared" si="52"/>
        <v>2</v>
      </c>
      <c r="AK80">
        <f t="shared" si="52"/>
        <v>4</v>
      </c>
      <c r="AL80">
        <f t="shared" si="52"/>
        <v>7</v>
      </c>
      <c r="AM80">
        <f>AM59+AM38</f>
        <v>17</v>
      </c>
      <c r="AO80" s="4">
        <v>1996</v>
      </c>
    </row>
    <row r="81" spans="1:41" ht="12.75">
      <c r="A81" s="4">
        <v>1997</v>
      </c>
      <c r="B81">
        <f t="shared" si="21"/>
        <v>9</v>
      </c>
      <c r="C81">
        <f t="shared" si="21"/>
        <v>42</v>
      </c>
      <c r="D81">
        <f t="shared" si="21"/>
        <v>28</v>
      </c>
      <c r="E81">
        <f t="shared" si="21"/>
        <v>43</v>
      </c>
      <c r="F81">
        <f t="shared" si="21"/>
        <v>36</v>
      </c>
      <c r="G81">
        <f t="shared" si="21"/>
        <v>158</v>
      </c>
      <c r="I81" s="4">
        <v>1997</v>
      </c>
      <c r="J81">
        <f aca="true" t="shared" si="62" ref="J81:O81">J60+J39</f>
        <v>11</v>
      </c>
      <c r="K81">
        <f t="shared" si="62"/>
        <v>21</v>
      </c>
      <c r="L81">
        <f t="shared" si="62"/>
        <v>26</v>
      </c>
      <c r="M81">
        <f t="shared" si="62"/>
        <v>39</v>
      </c>
      <c r="N81">
        <f t="shared" si="62"/>
        <v>21</v>
      </c>
      <c r="O81">
        <f t="shared" si="62"/>
        <v>118</v>
      </c>
      <c r="Q81" s="4">
        <v>1997</v>
      </c>
      <c r="R81">
        <f aca="true" t="shared" si="63" ref="R81:W81">R60+R39</f>
        <v>3</v>
      </c>
      <c r="S81">
        <f t="shared" si="63"/>
        <v>7</v>
      </c>
      <c r="T81">
        <f t="shared" si="63"/>
        <v>7</v>
      </c>
      <c r="U81">
        <f t="shared" si="63"/>
        <v>1</v>
      </c>
      <c r="V81">
        <f t="shared" si="63"/>
        <v>3</v>
      </c>
      <c r="W81">
        <f t="shared" si="63"/>
        <v>21</v>
      </c>
      <c r="Y81" s="4">
        <v>1997</v>
      </c>
      <c r="Z81">
        <f aca="true" t="shared" si="64" ref="Z81:AE81">Z60+Z39</f>
        <v>0</v>
      </c>
      <c r="AA81">
        <f t="shared" si="64"/>
        <v>0</v>
      </c>
      <c r="AB81">
        <f t="shared" si="64"/>
        <v>0</v>
      </c>
      <c r="AC81">
        <f t="shared" si="64"/>
        <v>0</v>
      </c>
      <c r="AD81">
        <f t="shared" si="64"/>
        <v>0</v>
      </c>
      <c r="AE81">
        <f t="shared" si="64"/>
        <v>0</v>
      </c>
      <c r="AG81" s="4">
        <v>1997</v>
      </c>
      <c r="AH81">
        <f t="shared" si="52"/>
        <v>1</v>
      </c>
      <c r="AI81">
        <f t="shared" si="52"/>
        <v>4</v>
      </c>
      <c r="AJ81">
        <f t="shared" si="52"/>
        <v>1</v>
      </c>
      <c r="AK81">
        <f t="shared" si="52"/>
        <v>3</v>
      </c>
      <c r="AL81">
        <f t="shared" si="52"/>
        <v>1</v>
      </c>
      <c r="AM81">
        <f>AM60+AM39</f>
        <v>10</v>
      </c>
      <c r="AO81" s="4">
        <v>1997</v>
      </c>
    </row>
    <row r="82" spans="1:41" ht="12.75">
      <c r="A82" s="4">
        <v>1998</v>
      </c>
      <c r="B82">
        <f t="shared" si="21"/>
        <v>16</v>
      </c>
      <c r="C82">
        <f t="shared" si="21"/>
        <v>31</v>
      </c>
      <c r="D82">
        <f t="shared" si="21"/>
        <v>41</v>
      </c>
      <c r="E82">
        <f t="shared" si="21"/>
        <v>44</v>
      </c>
      <c r="F82">
        <f t="shared" si="21"/>
        <v>26</v>
      </c>
      <c r="G82">
        <f t="shared" si="21"/>
        <v>158</v>
      </c>
      <c r="I82" s="4">
        <v>1998</v>
      </c>
      <c r="J82">
        <f aca="true" t="shared" si="65" ref="J82:O82">J61+J40</f>
        <v>8</v>
      </c>
      <c r="K82">
        <f t="shared" si="65"/>
        <v>29</v>
      </c>
      <c r="L82">
        <f t="shared" si="65"/>
        <v>15</v>
      </c>
      <c r="M82">
        <f t="shared" si="65"/>
        <v>44</v>
      </c>
      <c r="N82">
        <f t="shared" si="65"/>
        <v>27</v>
      </c>
      <c r="O82">
        <f t="shared" si="65"/>
        <v>123</v>
      </c>
      <c r="Q82" s="4">
        <v>1998</v>
      </c>
      <c r="R82">
        <f aca="true" t="shared" si="66" ref="R82:W82">R61+R40</f>
        <v>1</v>
      </c>
      <c r="S82">
        <f t="shared" si="66"/>
        <v>5</v>
      </c>
      <c r="T82">
        <f t="shared" si="66"/>
        <v>4</v>
      </c>
      <c r="U82">
        <f t="shared" si="66"/>
        <v>0</v>
      </c>
      <c r="V82">
        <f t="shared" si="66"/>
        <v>3</v>
      </c>
      <c r="W82">
        <f t="shared" si="66"/>
        <v>13</v>
      </c>
      <c r="Y82" s="4">
        <v>1998</v>
      </c>
      <c r="Z82">
        <f aca="true" t="shared" si="67" ref="Z82:AE82">Z61+Z40</f>
        <v>0</v>
      </c>
      <c r="AA82">
        <f t="shared" si="67"/>
        <v>1</v>
      </c>
      <c r="AB82">
        <f t="shared" si="67"/>
        <v>0</v>
      </c>
      <c r="AC82">
        <f t="shared" si="67"/>
        <v>1</v>
      </c>
      <c r="AD82">
        <f t="shared" si="67"/>
        <v>0</v>
      </c>
      <c r="AE82">
        <f t="shared" si="67"/>
        <v>2</v>
      </c>
      <c r="AG82" s="4">
        <v>1998</v>
      </c>
      <c r="AH82">
        <f t="shared" si="52"/>
        <v>1</v>
      </c>
      <c r="AI82">
        <f t="shared" si="52"/>
        <v>6</v>
      </c>
      <c r="AJ82">
        <f t="shared" si="52"/>
        <v>0</v>
      </c>
      <c r="AK82">
        <f t="shared" si="52"/>
        <v>2</v>
      </c>
      <c r="AL82">
        <f t="shared" si="52"/>
        <v>3</v>
      </c>
      <c r="AM82">
        <f>AM61+AM40</f>
        <v>12</v>
      </c>
      <c r="AO82" s="4">
        <v>1998</v>
      </c>
    </row>
    <row r="83" spans="1:41" ht="12.75">
      <c r="A83" s="4">
        <v>1999</v>
      </c>
      <c r="B83">
        <f t="shared" si="21"/>
        <v>5</v>
      </c>
      <c r="C83">
        <f t="shared" si="21"/>
        <v>43</v>
      </c>
      <c r="D83">
        <f t="shared" si="21"/>
        <v>30</v>
      </c>
      <c r="E83">
        <f t="shared" si="21"/>
        <v>36</v>
      </c>
      <c r="F83">
        <f t="shared" si="21"/>
        <v>17</v>
      </c>
      <c r="G83">
        <f t="shared" si="21"/>
        <v>131</v>
      </c>
      <c r="I83" s="4">
        <v>1999</v>
      </c>
      <c r="J83">
        <f aca="true" t="shared" si="68" ref="J83:O83">J62+J41</f>
        <v>7</v>
      </c>
      <c r="K83">
        <f t="shared" si="68"/>
        <v>21</v>
      </c>
      <c r="L83">
        <f t="shared" si="68"/>
        <v>18</v>
      </c>
      <c r="M83">
        <f t="shared" si="68"/>
        <v>24</v>
      </c>
      <c r="N83">
        <f t="shared" si="68"/>
        <v>17</v>
      </c>
      <c r="O83">
        <f t="shared" si="68"/>
        <v>87</v>
      </c>
      <c r="Q83" s="4">
        <v>1999</v>
      </c>
      <c r="R83">
        <f aca="true" t="shared" si="69" ref="R83:W83">R62+R41</f>
        <v>3</v>
      </c>
      <c r="S83">
        <f t="shared" si="69"/>
        <v>11</v>
      </c>
      <c r="T83">
        <f t="shared" si="69"/>
        <v>1</v>
      </c>
      <c r="U83">
        <f t="shared" si="69"/>
        <v>0</v>
      </c>
      <c r="V83">
        <f t="shared" si="69"/>
        <v>1</v>
      </c>
      <c r="W83">
        <f t="shared" si="69"/>
        <v>16</v>
      </c>
      <c r="Y83" s="4">
        <v>1999</v>
      </c>
      <c r="Z83">
        <f aca="true" t="shared" si="70" ref="Z83:AE83">Z62+Z41</f>
        <v>0</v>
      </c>
      <c r="AA83">
        <f t="shared" si="70"/>
        <v>0</v>
      </c>
      <c r="AB83">
        <f t="shared" si="70"/>
        <v>1</v>
      </c>
      <c r="AC83">
        <f t="shared" si="70"/>
        <v>0</v>
      </c>
      <c r="AD83">
        <f t="shared" si="70"/>
        <v>0</v>
      </c>
      <c r="AE83">
        <f t="shared" si="70"/>
        <v>1</v>
      </c>
      <c r="AG83" s="4">
        <v>1999</v>
      </c>
      <c r="AH83">
        <f t="shared" si="52"/>
        <v>2</v>
      </c>
      <c r="AI83">
        <f t="shared" si="52"/>
        <v>2</v>
      </c>
      <c r="AJ83">
        <f t="shared" si="52"/>
        <v>4</v>
      </c>
      <c r="AK83">
        <f t="shared" si="52"/>
        <v>5</v>
      </c>
      <c r="AL83">
        <f t="shared" si="52"/>
        <v>9</v>
      </c>
      <c r="AM83">
        <f>AM62+AM41</f>
        <v>22</v>
      </c>
      <c r="AO83" s="4">
        <v>1999</v>
      </c>
    </row>
    <row r="84" spans="1:46" ht="12.75">
      <c r="A84" s="4" t="s">
        <v>14</v>
      </c>
      <c r="B84" s="2">
        <f>SUM(B67:B83)</f>
        <v>133</v>
      </c>
      <c r="C84" s="2">
        <f>SUM(C67:C83)</f>
        <v>406</v>
      </c>
      <c r="D84" s="2">
        <f>SUM(D67:D83)</f>
        <v>333</v>
      </c>
      <c r="E84" s="2">
        <f>SUM(E67:E83)</f>
        <v>273</v>
      </c>
      <c r="F84" s="2">
        <f>SUM(F67:F83)</f>
        <v>245</v>
      </c>
      <c r="G84">
        <f>SUM(B84:F84)</f>
        <v>1390</v>
      </c>
      <c r="I84" s="4" t="s">
        <v>14</v>
      </c>
      <c r="J84" s="2">
        <f>SUM(J67:J83)</f>
        <v>132</v>
      </c>
      <c r="K84" s="2">
        <f>SUM(K67:K83)</f>
        <v>349</v>
      </c>
      <c r="L84" s="2">
        <f>SUM(L67:L83)</f>
        <v>294</v>
      </c>
      <c r="M84" s="2">
        <f>SUM(M67:M83)</f>
        <v>380</v>
      </c>
      <c r="N84" s="2">
        <f>SUM(N67:N83)</f>
        <v>169</v>
      </c>
      <c r="O84">
        <f>SUM(J84:N84)</f>
        <v>1324</v>
      </c>
      <c r="Q84" s="4" t="s">
        <v>14</v>
      </c>
      <c r="R84" s="2">
        <f>SUM(R67:R83)</f>
        <v>27</v>
      </c>
      <c r="S84" s="2">
        <f>SUM(S67:S83)</f>
        <v>45</v>
      </c>
      <c r="T84" s="2">
        <f>SUM(T67:T83)</f>
        <v>23</v>
      </c>
      <c r="U84" s="2">
        <f>SUM(U67:U83)</f>
        <v>7</v>
      </c>
      <c r="V84" s="2">
        <f>SUM(V67:V83)</f>
        <v>29</v>
      </c>
      <c r="W84">
        <f>SUM(R84:V84)</f>
        <v>131</v>
      </c>
      <c r="Y84" s="4" t="s">
        <v>14</v>
      </c>
      <c r="Z84" s="2">
        <f>SUM(Z67:Z83)</f>
        <v>0</v>
      </c>
      <c r="AA84" s="2">
        <f>SUM(AA67:AA83)</f>
        <v>1</v>
      </c>
      <c r="AB84" s="2">
        <f>SUM(AB67:AB83)</f>
        <v>3</v>
      </c>
      <c r="AC84" s="2">
        <f>SUM(AC67:AC83)</f>
        <v>2</v>
      </c>
      <c r="AD84" s="2">
        <f>SUM(AD67:AD83)</f>
        <v>0</v>
      </c>
      <c r="AE84">
        <f>SUM(Z84:AD84)</f>
        <v>6</v>
      </c>
      <c r="AG84" s="4" t="s">
        <v>14</v>
      </c>
      <c r="AH84" s="2">
        <f>SUM(AH67:AH83)</f>
        <v>12</v>
      </c>
      <c r="AI84" s="2">
        <f>SUM(AI67:AI83)</f>
        <v>27</v>
      </c>
      <c r="AJ84" s="2">
        <f>SUM(AJ67:AJ83)</f>
        <v>14</v>
      </c>
      <c r="AK84" s="2">
        <f>SUM(AK67:AK83)</f>
        <v>44</v>
      </c>
      <c r="AL84" s="2">
        <f>SUM(AL67:AL83)</f>
        <v>29</v>
      </c>
      <c r="AM84">
        <f>SUM(AH84:AL84)</f>
        <v>126</v>
      </c>
      <c r="AO84" s="4" t="s">
        <v>14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1" ht="12.75">
      <c r="A88" s="4">
        <v>1983</v>
      </c>
      <c r="G88">
        <f>SUM(B88:F88)</f>
        <v>0</v>
      </c>
      <c r="I88" s="4">
        <v>1983</v>
      </c>
      <c r="J88">
        <v>1</v>
      </c>
      <c r="O88">
        <f>SUM(J88:N88)</f>
        <v>1</v>
      </c>
      <c r="Q88" s="4">
        <v>1983</v>
      </c>
      <c r="R88">
        <v>1</v>
      </c>
      <c r="W88">
        <f>SUM(R88:V88)</f>
        <v>1</v>
      </c>
      <c r="Y88" s="4">
        <v>1983</v>
      </c>
      <c r="AE88">
        <f>SUM(Z88:AD88)</f>
        <v>0</v>
      </c>
      <c r="AG88" s="4">
        <v>1983</v>
      </c>
      <c r="AM88">
        <f aca="true" t="shared" si="71" ref="AM88:AM105">SUM(AH88:AL88)</f>
        <v>0</v>
      </c>
      <c r="AO88" s="4">
        <v>1983</v>
      </c>
    </row>
    <row r="89" spans="1:41" ht="12.75">
      <c r="A89" s="4">
        <v>1984</v>
      </c>
      <c r="G89">
        <f aca="true" t="shared" si="72" ref="G89:G104">SUM(B89:F89)</f>
        <v>0</v>
      </c>
      <c r="I89" s="4">
        <v>1984</v>
      </c>
      <c r="O89">
        <f aca="true" t="shared" si="73" ref="O89:O104">SUM(J89:N89)</f>
        <v>0</v>
      </c>
      <c r="Q89" s="4">
        <v>1984</v>
      </c>
      <c r="W89">
        <f aca="true" t="shared" si="74" ref="W89:W104">SUM(R89:V89)</f>
        <v>0</v>
      </c>
      <c r="Y89" s="4">
        <v>1984</v>
      </c>
      <c r="AE89">
        <f aca="true" t="shared" si="75" ref="AE89:AE104">SUM(Z89:AD89)</f>
        <v>0</v>
      </c>
      <c r="AG89" s="4">
        <v>1984</v>
      </c>
      <c r="AM89">
        <f t="shared" si="71"/>
        <v>0</v>
      </c>
      <c r="AO89" s="4">
        <v>1984</v>
      </c>
    </row>
    <row r="90" spans="1:41" ht="12.75">
      <c r="A90" s="4">
        <v>1985</v>
      </c>
      <c r="G90">
        <f t="shared" si="72"/>
        <v>0</v>
      </c>
      <c r="I90" s="4">
        <v>1985</v>
      </c>
      <c r="O90">
        <f t="shared" si="73"/>
        <v>0</v>
      </c>
      <c r="Q90" s="4">
        <v>1985</v>
      </c>
      <c r="W90">
        <f t="shared" si="74"/>
        <v>0</v>
      </c>
      <c r="Y90" s="4">
        <v>1985</v>
      </c>
      <c r="AE90">
        <f t="shared" si="75"/>
        <v>0</v>
      </c>
      <c r="AG90" s="4">
        <v>1985</v>
      </c>
      <c r="AM90">
        <f t="shared" si="71"/>
        <v>0</v>
      </c>
      <c r="AO90" s="4">
        <v>1985</v>
      </c>
    </row>
    <row r="91" spans="1:41" ht="12.75">
      <c r="A91" s="4">
        <v>1986</v>
      </c>
      <c r="G91">
        <f t="shared" si="72"/>
        <v>0</v>
      </c>
      <c r="I91" s="4">
        <v>1986</v>
      </c>
      <c r="O91">
        <f t="shared" si="73"/>
        <v>0</v>
      </c>
      <c r="Q91" s="4">
        <v>1986</v>
      </c>
      <c r="W91">
        <f t="shared" si="74"/>
        <v>0</v>
      </c>
      <c r="Y91" s="4">
        <v>1986</v>
      </c>
      <c r="AE91">
        <f t="shared" si="75"/>
        <v>0</v>
      </c>
      <c r="AG91" s="4">
        <v>1986</v>
      </c>
      <c r="AM91">
        <f t="shared" si="71"/>
        <v>0</v>
      </c>
      <c r="AO91" s="4">
        <v>1986</v>
      </c>
    </row>
    <row r="92" spans="1:41" ht="12.75">
      <c r="A92" s="4">
        <v>1987</v>
      </c>
      <c r="G92">
        <f t="shared" si="72"/>
        <v>0</v>
      </c>
      <c r="I92" s="4">
        <v>1987</v>
      </c>
      <c r="O92">
        <f t="shared" si="73"/>
        <v>0</v>
      </c>
      <c r="Q92" s="4">
        <v>1987</v>
      </c>
      <c r="W92">
        <f t="shared" si="74"/>
        <v>0</v>
      </c>
      <c r="Y92" s="4">
        <v>1987</v>
      </c>
      <c r="AE92">
        <f t="shared" si="75"/>
        <v>0</v>
      </c>
      <c r="AG92" s="4">
        <v>1987</v>
      </c>
      <c r="AM92">
        <f t="shared" si="71"/>
        <v>0</v>
      </c>
      <c r="AO92" s="4">
        <v>1987</v>
      </c>
    </row>
    <row r="93" spans="1:41" ht="12.75">
      <c r="A93" s="4">
        <v>1988</v>
      </c>
      <c r="G93">
        <f t="shared" si="72"/>
        <v>0</v>
      </c>
      <c r="I93" s="4">
        <v>1988</v>
      </c>
      <c r="O93">
        <f t="shared" si="73"/>
        <v>0</v>
      </c>
      <c r="Q93" s="4">
        <v>1988</v>
      </c>
      <c r="W93">
        <f t="shared" si="74"/>
        <v>0</v>
      </c>
      <c r="Y93" s="4">
        <v>1988</v>
      </c>
      <c r="AE93">
        <f t="shared" si="75"/>
        <v>0</v>
      </c>
      <c r="AG93" s="4">
        <v>1988</v>
      </c>
      <c r="AM93">
        <f t="shared" si="71"/>
        <v>0</v>
      </c>
      <c r="AO93" s="4">
        <v>1988</v>
      </c>
    </row>
    <row r="94" spans="1:41" ht="12.75">
      <c r="A94" s="4">
        <v>1989</v>
      </c>
      <c r="G94">
        <f t="shared" si="72"/>
        <v>0</v>
      </c>
      <c r="I94" s="4">
        <v>1989</v>
      </c>
      <c r="O94">
        <f t="shared" si="73"/>
        <v>0</v>
      </c>
      <c r="Q94" s="4">
        <v>1989</v>
      </c>
      <c r="W94">
        <f t="shared" si="74"/>
        <v>0</v>
      </c>
      <c r="Y94" s="4">
        <v>1989</v>
      </c>
      <c r="AE94">
        <f t="shared" si="75"/>
        <v>0</v>
      </c>
      <c r="AG94" s="4">
        <v>1989</v>
      </c>
      <c r="AM94">
        <f t="shared" si="71"/>
        <v>0</v>
      </c>
      <c r="AO94" s="4">
        <v>1989</v>
      </c>
    </row>
    <row r="95" spans="1:41" ht="12.75">
      <c r="A95" s="4">
        <v>1990</v>
      </c>
      <c r="B95">
        <v>3</v>
      </c>
      <c r="F95">
        <v>2</v>
      </c>
      <c r="G95">
        <f t="shared" si="72"/>
        <v>5</v>
      </c>
      <c r="I95" s="4">
        <v>1990</v>
      </c>
      <c r="O95">
        <f t="shared" si="73"/>
        <v>0</v>
      </c>
      <c r="Q95" s="4">
        <v>1990</v>
      </c>
      <c r="R95">
        <v>1</v>
      </c>
      <c r="W95">
        <f t="shared" si="74"/>
        <v>1</v>
      </c>
      <c r="Y95" s="4">
        <v>1990</v>
      </c>
      <c r="AE95">
        <f t="shared" si="75"/>
        <v>0</v>
      </c>
      <c r="AG95" s="4">
        <v>1990</v>
      </c>
      <c r="AM95">
        <f t="shared" si="71"/>
        <v>0</v>
      </c>
      <c r="AO95" s="4">
        <v>1990</v>
      </c>
    </row>
    <row r="96" spans="1:41" ht="12.75">
      <c r="A96" s="4">
        <v>1991</v>
      </c>
      <c r="B96">
        <v>6</v>
      </c>
      <c r="C96">
        <v>2</v>
      </c>
      <c r="F96">
        <v>1</v>
      </c>
      <c r="G96">
        <f t="shared" si="72"/>
        <v>9</v>
      </c>
      <c r="I96" s="4">
        <v>1991</v>
      </c>
      <c r="J96">
        <v>2</v>
      </c>
      <c r="L96">
        <v>1</v>
      </c>
      <c r="O96">
        <f t="shared" si="73"/>
        <v>3</v>
      </c>
      <c r="Q96" s="4">
        <v>1991</v>
      </c>
      <c r="W96">
        <f t="shared" si="74"/>
        <v>0</v>
      </c>
      <c r="Y96" s="4">
        <v>1991</v>
      </c>
      <c r="AE96">
        <f t="shared" si="75"/>
        <v>0</v>
      </c>
      <c r="AG96" s="4">
        <v>1991</v>
      </c>
      <c r="AM96">
        <f t="shared" si="71"/>
        <v>0</v>
      </c>
      <c r="AO96" s="4">
        <v>1991</v>
      </c>
    </row>
    <row r="97" spans="1:41" ht="12.75">
      <c r="A97" s="4">
        <v>1992</v>
      </c>
      <c r="B97">
        <v>2</v>
      </c>
      <c r="C97">
        <v>1</v>
      </c>
      <c r="G97">
        <f t="shared" si="72"/>
        <v>3</v>
      </c>
      <c r="I97" s="4">
        <v>1992</v>
      </c>
      <c r="O97">
        <f t="shared" si="73"/>
        <v>0</v>
      </c>
      <c r="Q97" s="4">
        <v>1992</v>
      </c>
      <c r="R97">
        <v>1</v>
      </c>
      <c r="W97">
        <f t="shared" si="74"/>
        <v>1</v>
      </c>
      <c r="Y97" s="4">
        <v>1992</v>
      </c>
      <c r="AE97">
        <f t="shared" si="75"/>
        <v>0</v>
      </c>
      <c r="AG97" s="4">
        <v>1992</v>
      </c>
      <c r="AI97">
        <v>1</v>
      </c>
      <c r="AM97">
        <f t="shared" si="71"/>
        <v>1</v>
      </c>
      <c r="AO97" s="4">
        <v>1992</v>
      </c>
    </row>
    <row r="98" spans="1:41" ht="12.75">
      <c r="A98" s="4">
        <v>1993</v>
      </c>
      <c r="B98">
        <v>2</v>
      </c>
      <c r="C98">
        <v>1</v>
      </c>
      <c r="G98">
        <f t="shared" si="72"/>
        <v>3</v>
      </c>
      <c r="I98" s="4">
        <v>1993</v>
      </c>
      <c r="J98">
        <v>2</v>
      </c>
      <c r="O98">
        <f t="shared" si="73"/>
        <v>2</v>
      </c>
      <c r="Q98" s="4">
        <v>1993</v>
      </c>
      <c r="W98">
        <f t="shared" si="74"/>
        <v>0</v>
      </c>
      <c r="Y98" s="4">
        <v>1993</v>
      </c>
      <c r="AE98">
        <f t="shared" si="75"/>
        <v>0</v>
      </c>
      <c r="AG98" s="4">
        <v>1993</v>
      </c>
      <c r="AI98">
        <v>1</v>
      </c>
      <c r="AM98">
        <f t="shared" si="71"/>
        <v>1</v>
      </c>
      <c r="AO98" s="4">
        <v>1993</v>
      </c>
    </row>
    <row r="99" spans="1:41" ht="12.75">
      <c r="A99" s="4">
        <v>1994</v>
      </c>
      <c r="B99">
        <v>1</v>
      </c>
      <c r="F99">
        <v>1</v>
      </c>
      <c r="G99">
        <f t="shared" si="72"/>
        <v>2</v>
      </c>
      <c r="I99" s="4">
        <v>1994</v>
      </c>
      <c r="J99">
        <v>1</v>
      </c>
      <c r="O99">
        <f t="shared" si="73"/>
        <v>1</v>
      </c>
      <c r="Q99" s="4">
        <v>1994</v>
      </c>
      <c r="R99">
        <v>2</v>
      </c>
      <c r="T99">
        <v>1</v>
      </c>
      <c r="W99">
        <f t="shared" si="74"/>
        <v>3</v>
      </c>
      <c r="Y99" s="4">
        <v>1994</v>
      </c>
      <c r="AE99">
        <f t="shared" si="75"/>
        <v>0</v>
      </c>
      <c r="AG99" s="4">
        <v>1994</v>
      </c>
      <c r="AM99">
        <f t="shared" si="71"/>
        <v>0</v>
      </c>
      <c r="AO99" s="4">
        <v>1994</v>
      </c>
    </row>
    <row r="100" spans="1:41" ht="12.75">
      <c r="A100" s="4">
        <v>1995</v>
      </c>
      <c r="B100">
        <v>4</v>
      </c>
      <c r="G100">
        <f t="shared" si="72"/>
        <v>4</v>
      </c>
      <c r="I100" s="4">
        <v>1995</v>
      </c>
      <c r="J100">
        <v>2</v>
      </c>
      <c r="O100">
        <f t="shared" si="73"/>
        <v>2</v>
      </c>
      <c r="Q100" s="4">
        <v>1995</v>
      </c>
      <c r="W100">
        <f t="shared" si="74"/>
        <v>0</v>
      </c>
      <c r="Y100" s="4">
        <v>1995</v>
      </c>
      <c r="AE100">
        <f t="shared" si="75"/>
        <v>0</v>
      </c>
      <c r="AG100" s="4">
        <v>1995</v>
      </c>
      <c r="AM100">
        <f t="shared" si="71"/>
        <v>0</v>
      </c>
      <c r="AO100" s="4">
        <v>1995</v>
      </c>
    </row>
    <row r="101" spans="1:41" ht="12.75">
      <c r="A101" s="4">
        <v>1996</v>
      </c>
      <c r="B101">
        <v>4</v>
      </c>
      <c r="G101">
        <f t="shared" si="72"/>
        <v>4</v>
      </c>
      <c r="I101" s="4">
        <v>1996</v>
      </c>
      <c r="K101">
        <v>1</v>
      </c>
      <c r="O101">
        <f t="shared" si="73"/>
        <v>1</v>
      </c>
      <c r="Q101" s="4">
        <v>1996</v>
      </c>
      <c r="R101">
        <v>1</v>
      </c>
      <c r="S101">
        <v>1</v>
      </c>
      <c r="W101">
        <f t="shared" si="74"/>
        <v>2</v>
      </c>
      <c r="Y101" s="4">
        <v>1996</v>
      </c>
      <c r="AE101">
        <f t="shared" si="75"/>
        <v>0</v>
      </c>
      <c r="AG101" s="4">
        <v>1996</v>
      </c>
      <c r="AM101">
        <f t="shared" si="71"/>
        <v>0</v>
      </c>
      <c r="AO101" s="4">
        <v>1996</v>
      </c>
    </row>
    <row r="102" spans="1:41" ht="12.75">
      <c r="A102" s="4">
        <v>1997</v>
      </c>
      <c r="B102">
        <v>2</v>
      </c>
      <c r="G102">
        <f t="shared" si="72"/>
        <v>2</v>
      </c>
      <c r="I102" s="4">
        <v>1997</v>
      </c>
      <c r="J102">
        <v>1</v>
      </c>
      <c r="K102">
        <v>1</v>
      </c>
      <c r="L102">
        <v>1</v>
      </c>
      <c r="O102">
        <f t="shared" si="73"/>
        <v>3</v>
      </c>
      <c r="Q102" s="4">
        <v>1997</v>
      </c>
      <c r="R102">
        <v>1</v>
      </c>
      <c r="W102">
        <f t="shared" si="74"/>
        <v>1</v>
      </c>
      <c r="Y102" s="4">
        <v>1997</v>
      </c>
      <c r="AE102">
        <f t="shared" si="75"/>
        <v>0</v>
      </c>
      <c r="AG102" s="4">
        <v>1997</v>
      </c>
      <c r="AM102">
        <f t="shared" si="71"/>
        <v>0</v>
      </c>
      <c r="AO102" s="4">
        <v>1997</v>
      </c>
    </row>
    <row r="103" spans="1:41" ht="12.75">
      <c r="A103" s="4">
        <v>1998</v>
      </c>
      <c r="B103">
        <v>1</v>
      </c>
      <c r="C103">
        <v>1</v>
      </c>
      <c r="F103">
        <v>1</v>
      </c>
      <c r="G103">
        <f t="shared" si="72"/>
        <v>3</v>
      </c>
      <c r="I103" s="4">
        <v>1998</v>
      </c>
      <c r="M103">
        <v>1</v>
      </c>
      <c r="O103">
        <f t="shared" si="73"/>
        <v>1</v>
      </c>
      <c r="Q103" s="4">
        <v>1998</v>
      </c>
      <c r="W103">
        <f t="shared" si="74"/>
        <v>0</v>
      </c>
      <c r="Y103" s="4">
        <v>1998</v>
      </c>
      <c r="AE103">
        <f t="shared" si="75"/>
        <v>0</v>
      </c>
      <c r="AG103" s="4">
        <v>1998</v>
      </c>
      <c r="AH103">
        <v>1</v>
      </c>
      <c r="AK103">
        <v>1</v>
      </c>
      <c r="AM103">
        <f t="shared" si="71"/>
        <v>2</v>
      </c>
      <c r="AO103" s="4">
        <v>1998</v>
      </c>
    </row>
    <row r="104" spans="1:41" ht="12.75">
      <c r="A104" s="4">
        <v>1999</v>
      </c>
      <c r="B104">
        <v>1</v>
      </c>
      <c r="C104">
        <v>2</v>
      </c>
      <c r="G104">
        <f t="shared" si="72"/>
        <v>3</v>
      </c>
      <c r="I104" s="4">
        <v>1999</v>
      </c>
      <c r="K104">
        <v>1</v>
      </c>
      <c r="L104">
        <v>1</v>
      </c>
      <c r="O104">
        <f t="shared" si="73"/>
        <v>2</v>
      </c>
      <c r="Q104" s="4">
        <v>1999</v>
      </c>
      <c r="R104">
        <v>1</v>
      </c>
      <c r="W104">
        <f t="shared" si="74"/>
        <v>1</v>
      </c>
      <c r="Y104" s="4">
        <v>1999</v>
      </c>
      <c r="AE104">
        <f t="shared" si="75"/>
        <v>0</v>
      </c>
      <c r="AG104" s="4">
        <v>1999</v>
      </c>
      <c r="AM104">
        <f t="shared" si="71"/>
        <v>0</v>
      </c>
      <c r="AO104" s="4">
        <v>1999</v>
      </c>
    </row>
    <row r="105" spans="1:46" ht="12.75">
      <c r="A105" s="4" t="s">
        <v>14</v>
      </c>
      <c r="B105" s="2">
        <f>SUM(B88:B104)</f>
        <v>26</v>
      </c>
      <c r="C105" s="2">
        <f>SUM(C88:C104)</f>
        <v>7</v>
      </c>
      <c r="D105" s="2">
        <f>SUM(D88:D104)</f>
        <v>0</v>
      </c>
      <c r="E105" s="2">
        <f>SUM(E88:E104)</f>
        <v>0</v>
      </c>
      <c r="F105" s="2">
        <f>SUM(F88:F104)</f>
        <v>5</v>
      </c>
      <c r="G105">
        <f>SUM(B105:F105)</f>
        <v>38</v>
      </c>
      <c r="I105" s="4" t="s">
        <v>14</v>
      </c>
      <c r="J105" s="2">
        <f>SUM(J88:J104)</f>
        <v>9</v>
      </c>
      <c r="K105" s="2">
        <f>SUM(K88:K104)</f>
        <v>3</v>
      </c>
      <c r="L105" s="2">
        <f>SUM(L88:L104)</f>
        <v>3</v>
      </c>
      <c r="M105" s="2">
        <f>SUM(M88:M104)</f>
        <v>1</v>
      </c>
      <c r="N105" s="2">
        <f>SUM(N88:N104)</f>
        <v>0</v>
      </c>
      <c r="O105">
        <f>SUM(J105:N105)</f>
        <v>16</v>
      </c>
      <c r="Q105" s="4" t="s">
        <v>14</v>
      </c>
      <c r="R105" s="2">
        <f>SUM(R88:R104)</f>
        <v>8</v>
      </c>
      <c r="S105" s="2">
        <f>SUM(S88:S104)</f>
        <v>1</v>
      </c>
      <c r="T105" s="2">
        <f>SUM(T88:T104)</f>
        <v>1</v>
      </c>
      <c r="U105" s="2">
        <f>SUM(U88:U104)</f>
        <v>0</v>
      </c>
      <c r="V105" s="2">
        <f>SUM(V88:V104)</f>
        <v>0</v>
      </c>
      <c r="W105">
        <f>SUM(R105:V105)</f>
        <v>10</v>
      </c>
      <c r="Y105" s="4" t="s">
        <v>14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14</v>
      </c>
      <c r="AH105" s="2">
        <f>SUM(AH88:AH104)</f>
        <v>1</v>
      </c>
      <c r="AI105" s="2">
        <f>SUM(AI88:AI104)</f>
        <v>2</v>
      </c>
      <c r="AJ105" s="2">
        <f>SUM(AJ88:AJ104)</f>
        <v>0</v>
      </c>
      <c r="AK105" s="2">
        <f>SUM(AK88:AK104)</f>
        <v>1</v>
      </c>
      <c r="AL105" s="2">
        <f>SUM(AL88:AL104)</f>
        <v>0</v>
      </c>
      <c r="AM105">
        <f t="shared" si="71"/>
        <v>4</v>
      </c>
      <c r="AO105" s="4" t="s">
        <v>14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76" ref="B109:G118">B88+B46+B25</f>
        <v>0</v>
      </c>
      <c r="C109">
        <f t="shared" si="76"/>
        <v>1</v>
      </c>
      <c r="D109">
        <f t="shared" si="76"/>
        <v>0</v>
      </c>
      <c r="E109">
        <f t="shared" si="76"/>
        <v>0</v>
      </c>
      <c r="F109">
        <f t="shared" si="76"/>
        <v>1</v>
      </c>
      <c r="G109">
        <f t="shared" si="76"/>
        <v>2</v>
      </c>
      <c r="I109" s="4">
        <v>1983</v>
      </c>
      <c r="J109">
        <f aca="true" t="shared" si="77" ref="J109:O118">J88+J46+J25</f>
        <v>1</v>
      </c>
      <c r="K109">
        <f t="shared" si="77"/>
        <v>0</v>
      </c>
      <c r="L109">
        <f t="shared" si="77"/>
        <v>0</v>
      </c>
      <c r="M109">
        <f t="shared" si="77"/>
        <v>0</v>
      </c>
      <c r="N109">
        <f t="shared" si="77"/>
        <v>0</v>
      </c>
      <c r="O109">
        <f t="shared" si="77"/>
        <v>1</v>
      </c>
      <c r="Q109" s="4">
        <v>1983</v>
      </c>
      <c r="R109">
        <f aca="true" t="shared" si="78" ref="R109:W118">R88+R46+R25</f>
        <v>1</v>
      </c>
      <c r="S109">
        <f t="shared" si="78"/>
        <v>0</v>
      </c>
      <c r="T109">
        <f t="shared" si="78"/>
        <v>0</v>
      </c>
      <c r="U109">
        <f t="shared" si="78"/>
        <v>0</v>
      </c>
      <c r="V109">
        <f t="shared" si="78"/>
        <v>0</v>
      </c>
      <c r="W109">
        <f t="shared" si="78"/>
        <v>1</v>
      </c>
      <c r="Y109" s="4">
        <v>1983</v>
      </c>
      <c r="Z109">
        <f aca="true" t="shared" si="79" ref="Z109:AE118">Z88+Z46+Z25</f>
        <v>0</v>
      </c>
      <c r="AA109">
        <f t="shared" si="79"/>
        <v>0</v>
      </c>
      <c r="AB109">
        <f t="shared" si="79"/>
        <v>0</v>
      </c>
      <c r="AC109">
        <f t="shared" si="79"/>
        <v>0</v>
      </c>
      <c r="AD109">
        <f t="shared" si="79"/>
        <v>0</v>
      </c>
      <c r="AE109">
        <f t="shared" si="79"/>
        <v>0</v>
      </c>
      <c r="AG109" s="4">
        <v>1983</v>
      </c>
      <c r="AH109">
        <f aca="true" t="shared" si="80" ref="AH109:AL118">AH88+AH46+AH25</f>
        <v>0</v>
      </c>
      <c r="AI109">
        <f t="shared" si="80"/>
        <v>0</v>
      </c>
      <c r="AJ109">
        <f t="shared" si="80"/>
        <v>0</v>
      </c>
      <c r="AK109">
        <f t="shared" si="80"/>
        <v>0</v>
      </c>
      <c r="AL109">
        <f t="shared" si="80"/>
        <v>0</v>
      </c>
      <c r="AM109">
        <f aca="true" t="shared" si="81" ref="AM109:AM118">AM88+AM46+AM25</f>
        <v>0</v>
      </c>
      <c r="AO109" s="4">
        <v>1983</v>
      </c>
      <c r="AP109">
        <f aca="true" t="shared" si="82" ref="AP109:AU118">AP88+AP46+AP25</f>
        <v>0</v>
      </c>
      <c r="AQ109">
        <f t="shared" si="82"/>
        <v>0</v>
      </c>
      <c r="AR109">
        <f t="shared" si="82"/>
        <v>0</v>
      </c>
      <c r="AS109">
        <f t="shared" si="82"/>
        <v>0</v>
      </c>
      <c r="AT109">
        <f t="shared" si="82"/>
        <v>0</v>
      </c>
      <c r="AU109">
        <f t="shared" si="82"/>
        <v>0</v>
      </c>
    </row>
    <row r="110" spans="1:47" ht="12.75">
      <c r="A110" s="4">
        <v>1984</v>
      </c>
      <c r="B110">
        <f t="shared" si="76"/>
        <v>0</v>
      </c>
      <c r="C110">
        <f t="shared" si="76"/>
        <v>0</v>
      </c>
      <c r="D110">
        <f t="shared" si="76"/>
        <v>0</v>
      </c>
      <c r="E110">
        <f t="shared" si="76"/>
        <v>0</v>
      </c>
      <c r="F110">
        <f t="shared" si="76"/>
        <v>0</v>
      </c>
      <c r="G110">
        <f t="shared" si="76"/>
        <v>0</v>
      </c>
      <c r="I110" s="4">
        <v>1984</v>
      </c>
      <c r="J110">
        <f t="shared" si="77"/>
        <v>0</v>
      </c>
      <c r="K110">
        <f t="shared" si="77"/>
        <v>0</v>
      </c>
      <c r="L110">
        <f t="shared" si="77"/>
        <v>0</v>
      </c>
      <c r="M110">
        <f t="shared" si="77"/>
        <v>0</v>
      </c>
      <c r="N110">
        <f t="shared" si="77"/>
        <v>0</v>
      </c>
      <c r="O110">
        <f t="shared" si="77"/>
        <v>0</v>
      </c>
      <c r="Q110" s="4">
        <v>1984</v>
      </c>
      <c r="R110">
        <f t="shared" si="78"/>
        <v>0</v>
      </c>
      <c r="S110">
        <f t="shared" si="78"/>
        <v>0</v>
      </c>
      <c r="T110">
        <f t="shared" si="78"/>
        <v>0</v>
      </c>
      <c r="U110">
        <f t="shared" si="78"/>
        <v>0</v>
      </c>
      <c r="V110">
        <f t="shared" si="78"/>
        <v>0</v>
      </c>
      <c r="W110">
        <f t="shared" si="78"/>
        <v>0</v>
      </c>
      <c r="Y110" s="4">
        <v>1984</v>
      </c>
      <c r="Z110">
        <f t="shared" si="79"/>
        <v>0</v>
      </c>
      <c r="AA110">
        <f t="shared" si="79"/>
        <v>0</v>
      </c>
      <c r="AB110">
        <f t="shared" si="79"/>
        <v>0</v>
      </c>
      <c r="AC110">
        <f t="shared" si="79"/>
        <v>0</v>
      </c>
      <c r="AD110">
        <f t="shared" si="79"/>
        <v>0</v>
      </c>
      <c r="AE110">
        <f t="shared" si="79"/>
        <v>0</v>
      </c>
      <c r="AG110" s="4">
        <v>1984</v>
      </c>
      <c r="AH110">
        <f t="shared" si="80"/>
        <v>0</v>
      </c>
      <c r="AI110">
        <f t="shared" si="80"/>
        <v>0</v>
      </c>
      <c r="AJ110">
        <f t="shared" si="80"/>
        <v>0</v>
      </c>
      <c r="AK110">
        <f t="shared" si="80"/>
        <v>0</v>
      </c>
      <c r="AL110">
        <f t="shared" si="80"/>
        <v>0</v>
      </c>
      <c r="AM110">
        <f t="shared" si="81"/>
        <v>0</v>
      </c>
      <c r="AO110" s="4">
        <v>1984</v>
      </c>
      <c r="AP110">
        <f t="shared" si="82"/>
        <v>0</v>
      </c>
      <c r="AQ110">
        <f t="shared" si="82"/>
        <v>0</v>
      </c>
      <c r="AR110">
        <f t="shared" si="82"/>
        <v>0</v>
      </c>
      <c r="AS110">
        <f t="shared" si="82"/>
        <v>0</v>
      </c>
      <c r="AT110">
        <f t="shared" si="82"/>
        <v>0</v>
      </c>
      <c r="AU110">
        <f t="shared" si="82"/>
        <v>0</v>
      </c>
    </row>
    <row r="111" spans="1:47" ht="12.75">
      <c r="A111" s="4">
        <v>1985</v>
      </c>
      <c r="B111">
        <f t="shared" si="76"/>
        <v>0</v>
      </c>
      <c r="C111">
        <f t="shared" si="76"/>
        <v>0</v>
      </c>
      <c r="D111">
        <f t="shared" si="76"/>
        <v>0</v>
      </c>
      <c r="E111">
        <f t="shared" si="76"/>
        <v>0</v>
      </c>
      <c r="F111">
        <f t="shared" si="76"/>
        <v>0</v>
      </c>
      <c r="G111">
        <f t="shared" si="76"/>
        <v>0</v>
      </c>
      <c r="I111" s="4">
        <v>1985</v>
      </c>
      <c r="J111">
        <f t="shared" si="77"/>
        <v>0</v>
      </c>
      <c r="K111">
        <f t="shared" si="77"/>
        <v>0</v>
      </c>
      <c r="L111">
        <f t="shared" si="77"/>
        <v>0</v>
      </c>
      <c r="M111">
        <f t="shared" si="77"/>
        <v>0</v>
      </c>
      <c r="N111">
        <f t="shared" si="77"/>
        <v>0</v>
      </c>
      <c r="O111">
        <f t="shared" si="77"/>
        <v>0</v>
      </c>
      <c r="Q111" s="4">
        <v>1985</v>
      </c>
      <c r="R111">
        <f t="shared" si="78"/>
        <v>0</v>
      </c>
      <c r="S111">
        <f t="shared" si="78"/>
        <v>0</v>
      </c>
      <c r="T111">
        <f t="shared" si="78"/>
        <v>0</v>
      </c>
      <c r="U111">
        <f t="shared" si="78"/>
        <v>0</v>
      </c>
      <c r="V111">
        <f t="shared" si="78"/>
        <v>0</v>
      </c>
      <c r="W111">
        <f t="shared" si="78"/>
        <v>0</v>
      </c>
      <c r="Y111" s="4">
        <v>1985</v>
      </c>
      <c r="Z111">
        <f t="shared" si="79"/>
        <v>0</v>
      </c>
      <c r="AA111">
        <f t="shared" si="79"/>
        <v>0</v>
      </c>
      <c r="AB111">
        <f t="shared" si="79"/>
        <v>0</v>
      </c>
      <c r="AC111">
        <f t="shared" si="79"/>
        <v>0</v>
      </c>
      <c r="AD111">
        <f t="shared" si="79"/>
        <v>0</v>
      </c>
      <c r="AE111">
        <f t="shared" si="79"/>
        <v>0</v>
      </c>
      <c r="AG111" s="4">
        <v>1985</v>
      </c>
      <c r="AH111">
        <f t="shared" si="80"/>
        <v>0</v>
      </c>
      <c r="AI111">
        <f t="shared" si="80"/>
        <v>0</v>
      </c>
      <c r="AJ111">
        <f t="shared" si="80"/>
        <v>0</v>
      </c>
      <c r="AK111">
        <f t="shared" si="80"/>
        <v>0</v>
      </c>
      <c r="AL111">
        <f t="shared" si="80"/>
        <v>0</v>
      </c>
      <c r="AM111">
        <f t="shared" si="81"/>
        <v>0</v>
      </c>
      <c r="AO111" s="4">
        <v>1985</v>
      </c>
      <c r="AP111">
        <f t="shared" si="82"/>
        <v>0</v>
      </c>
      <c r="AQ111">
        <f t="shared" si="82"/>
        <v>0</v>
      </c>
      <c r="AR111">
        <f t="shared" si="82"/>
        <v>0</v>
      </c>
      <c r="AS111">
        <f t="shared" si="82"/>
        <v>0</v>
      </c>
      <c r="AT111">
        <f t="shared" si="82"/>
        <v>0</v>
      </c>
      <c r="AU111">
        <f t="shared" si="82"/>
        <v>0</v>
      </c>
    </row>
    <row r="112" spans="1:47" ht="12.75">
      <c r="A112" s="4">
        <v>1986</v>
      </c>
      <c r="B112">
        <f t="shared" si="76"/>
        <v>0</v>
      </c>
      <c r="C112">
        <f t="shared" si="76"/>
        <v>0</v>
      </c>
      <c r="D112">
        <f t="shared" si="76"/>
        <v>0</v>
      </c>
      <c r="E112">
        <f t="shared" si="76"/>
        <v>0</v>
      </c>
      <c r="F112">
        <f t="shared" si="76"/>
        <v>0</v>
      </c>
      <c r="G112">
        <f t="shared" si="76"/>
        <v>0</v>
      </c>
      <c r="I112" s="4">
        <v>1986</v>
      </c>
      <c r="J112">
        <f t="shared" si="77"/>
        <v>0</v>
      </c>
      <c r="K112">
        <f t="shared" si="77"/>
        <v>0</v>
      </c>
      <c r="L112">
        <f t="shared" si="77"/>
        <v>0</v>
      </c>
      <c r="M112">
        <f t="shared" si="77"/>
        <v>0</v>
      </c>
      <c r="N112">
        <f t="shared" si="77"/>
        <v>0</v>
      </c>
      <c r="O112">
        <f t="shared" si="77"/>
        <v>0</v>
      </c>
      <c r="Q112" s="4">
        <v>1986</v>
      </c>
      <c r="R112">
        <f t="shared" si="78"/>
        <v>0</v>
      </c>
      <c r="S112">
        <f t="shared" si="78"/>
        <v>0</v>
      </c>
      <c r="T112">
        <f t="shared" si="78"/>
        <v>0</v>
      </c>
      <c r="U112">
        <f t="shared" si="78"/>
        <v>0</v>
      </c>
      <c r="V112">
        <f t="shared" si="78"/>
        <v>0</v>
      </c>
      <c r="W112">
        <f t="shared" si="78"/>
        <v>0</v>
      </c>
      <c r="Y112" s="4">
        <v>1986</v>
      </c>
      <c r="Z112">
        <f t="shared" si="79"/>
        <v>0</v>
      </c>
      <c r="AA112">
        <f t="shared" si="79"/>
        <v>0</v>
      </c>
      <c r="AB112">
        <f t="shared" si="79"/>
        <v>0</v>
      </c>
      <c r="AC112">
        <f t="shared" si="79"/>
        <v>0</v>
      </c>
      <c r="AD112">
        <f t="shared" si="79"/>
        <v>0</v>
      </c>
      <c r="AE112">
        <f t="shared" si="79"/>
        <v>0</v>
      </c>
      <c r="AG112" s="4">
        <v>1986</v>
      </c>
      <c r="AH112">
        <f t="shared" si="80"/>
        <v>0</v>
      </c>
      <c r="AI112">
        <f t="shared" si="80"/>
        <v>0</v>
      </c>
      <c r="AJ112">
        <f t="shared" si="80"/>
        <v>0</v>
      </c>
      <c r="AK112">
        <f t="shared" si="80"/>
        <v>0</v>
      </c>
      <c r="AL112">
        <f t="shared" si="80"/>
        <v>0</v>
      </c>
      <c r="AM112">
        <f t="shared" si="81"/>
        <v>0</v>
      </c>
      <c r="AO112" s="4">
        <v>1986</v>
      </c>
      <c r="AP112">
        <f t="shared" si="82"/>
        <v>0</v>
      </c>
      <c r="AQ112">
        <f t="shared" si="82"/>
        <v>0</v>
      </c>
      <c r="AR112">
        <f t="shared" si="82"/>
        <v>0</v>
      </c>
      <c r="AS112">
        <f t="shared" si="82"/>
        <v>0</v>
      </c>
      <c r="AT112">
        <f t="shared" si="82"/>
        <v>0</v>
      </c>
      <c r="AU112">
        <f t="shared" si="82"/>
        <v>0</v>
      </c>
    </row>
    <row r="113" spans="1:47" ht="12.75">
      <c r="A113" s="4">
        <v>1987</v>
      </c>
      <c r="B113">
        <f t="shared" si="76"/>
        <v>0</v>
      </c>
      <c r="C113">
        <f t="shared" si="76"/>
        <v>0</v>
      </c>
      <c r="D113">
        <f t="shared" si="76"/>
        <v>0</v>
      </c>
      <c r="E113">
        <f t="shared" si="76"/>
        <v>0</v>
      </c>
      <c r="F113">
        <f t="shared" si="76"/>
        <v>0</v>
      </c>
      <c r="G113">
        <f t="shared" si="76"/>
        <v>0</v>
      </c>
      <c r="I113" s="4">
        <v>1987</v>
      </c>
      <c r="J113">
        <f t="shared" si="77"/>
        <v>0</v>
      </c>
      <c r="K113">
        <f t="shared" si="77"/>
        <v>0</v>
      </c>
      <c r="L113">
        <f t="shared" si="77"/>
        <v>0</v>
      </c>
      <c r="M113">
        <f t="shared" si="77"/>
        <v>0</v>
      </c>
      <c r="N113">
        <f t="shared" si="77"/>
        <v>0</v>
      </c>
      <c r="O113">
        <f t="shared" si="77"/>
        <v>0</v>
      </c>
      <c r="Q113" s="4">
        <v>1987</v>
      </c>
      <c r="R113">
        <f t="shared" si="78"/>
        <v>0</v>
      </c>
      <c r="S113">
        <f t="shared" si="78"/>
        <v>0</v>
      </c>
      <c r="T113">
        <f t="shared" si="78"/>
        <v>0</v>
      </c>
      <c r="U113">
        <f t="shared" si="78"/>
        <v>0</v>
      </c>
      <c r="V113">
        <f t="shared" si="78"/>
        <v>0</v>
      </c>
      <c r="W113">
        <f t="shared" si="78"/>
        <v>0</v>
      </c>
      <c r="Y113" s="4">
        <v>1987</v>
      </c>
      <c r="Z113">
        <f t="shared" si="79"/>
        <v>0</v>
      </c>
      <c r="AA113">
        <f t="shared" si="79"/>
        <v>0</v>
      </c>
      <c r="AB113">
        <f t="shared" si="79"/>
        <v>0</v>
      </c>
      <c r="AC113">
        <f t="shared" si="79"/>
        <v>0</v>
      </c>
      <c r="AD113">
        <f t="shared" si="79"/>
        <v>0</v>
      </c>
      <c r="AE113">
        <f t="shared" si="79"/>
        <v>0</v>
      </c>
      <c r="AG113" s="4">
        <v>1987</v>
      </c>
      <c r="AH113">
        <f t="shared" si="80"/>
        <v>0</v>
      </c>
      <c r="AI113">
        <f t="shared" si="80"/>
        <v>0</v>
      </c>
      <c r="AJ113">
        <f t="shared" si="80"/>
        <v>0</v>
      </c>
      <c r="AK113">
        <f t="shared" si="80"/>
        <v>0</v>
      </c>
      <c r="AL113">
        <f t="shared" si="80"/>
        <v>0</v>
      </c>
      <c r="AM113">
        <f t="shared" si="81"/>
        <v>0</v>
      </c>
      <c r="AO113" s="4">
        <v>1987</v>
      </c>
      <c r="AP113">
        <f t="shared" si="82"/>
        <v>0</v>
      </c>
      <c r="AQ113">
        <f t="shared" si="82"/>
        <v>0</v>
      </c>
      <c r="AR113">
        <f t="shared" si="82"/>
        <v>0</v>
      </c>
      <c r="AS113">
        <f t="shared" si="82"/>
        <v>0</v>
      </c>
      <c r="AT113">
        <f t="shared" si="82"/>
        <v>0</v>
      </c>
      <c r="AU113">
        <f t="shared" si="82"/>
        <v>0</v>
      </c>
    </row>
    <row r="114" spans="1:47" ht="12.75">
      <c r="A114" s="4">
        <v>1988</v>
      </c>
      <c r="B114">
        <f t="shared" si="76"/>
        <v>0</v>
      </c>
      <c r="C114">
        <f t="shared" si="76"/>
        <v>0</v>
      </c>
      <c r="D114">
        <f t="shared" si="76"/>
        <v>0</v>
      </c>
      <c r="E114">
        <f t="shared" si="76"/>
        <v>0</v>
      </c>
      <c r="F114">
        <f t="shared" si="76"/>
        <v>0</v>
      </c>
      <c r="G114">
        <f t="shared" si="76"/>
        <v>0</v>
      </c>
      <c r="I114" s="4">
        <v>1988</v>
      </c>
      <c r="J114">
        <f t="shared" si="77"/>
        <v>0</v>
      </c>
      <c r="K114">
        <f t="shared" si="77"/>
        <v>0</v>
      </c>
      <c r="L114">
        <f t="shared" si="77"/>
        <v>0</v>
      </c>
      <c r="M114">
        <f t="shared" si="77"/>
        <v>0</v>
      </c>
      <c r="N114">
        <f t="shared" si="77"/>
        <v>0</v>
      </c>
      <c r="O114">
        <f t="shared" si="77"/>
        <v>0</v>
      </c>
      <c r="Q114" s="4">
        <v>1988</v>
      </c>
      <c r="R114">
        <f t="shared" si="78"/>
        <v>0</v>
      </c>
      <c r="S114">
        <f t="shared" si="78"/>
        <v>0</v>
      </c>
      <c r="T114">
        <f t="shared" si="78"/>
        <v>0</v>
      </c>
      <c r="U114">
        <f t="shared" si="78"/>
        <v>0</v>
      </c>
      <c r="V114">
        <f t="shared" si="78"/>
        <v>0</v>
      </c>
      <c r="W114">
        <f t="shared" si="78"/>
        <v>0</v>
      </c>
      <c r="Y114" s="4">
        <v>1988</v>
      </c>
      <c r="Z114">
        <f t="shared" si="79"/>
        <v>0</v>
      </c>
      <c r="AA114">
        <f t="shared" si="79"/>
        <v>0</v>
      </c>
      <c r="AB114">
        <f t="shared" si="79"/>
        <v>0</v>
      </c>
      <c r="AC114">
        <f t="shared" si="79"/>
        <v>0</v>
      </c>
      <c r="AD114">
        <f t="shared" si="79"/>
        <v>0</v>
      </c>
      <c r="AE114">
        <f t="shared" si="79"/>
        <v>0</v>
      </c>
      <c r="AG114" s="4">
        <v>1988</v>
      </c>
      <c r="AH114">
        <f t="shared" si="80"/>
        <v>0</v>
      </c>
      <c r="AI114">
        <f t="shared" si="80"/>
        <v>0</v>
      </c>
      <c r="AJ114">
        <f t="shared" si="80"/>
        <v>0</v>
      </c>
      <c r="AK114">
        <f t="shared" si="80"/>
        <v>0</v>
      </c>
      <c r="AL114">
        <f t="shared" si="80"/>
        <v>0</v>
      </c>
      <c r="AM114">
        <f t="shared" si="81"/>
        <v>0</v>
      </c>
      <c r="AO114" s="4">
        <v>1988</v>
      </c>
      <c r="AP114">
        <f t="shared" si="82"/>
        <v>0</v>
      </c>
      <c r="AQ114">
        <f t="shared" si="82"/>
        <v>0</v>
      </c>
      <c r="AR114">
        <f t="shared" si="82"/>
        <v>0</v>
      </c>
      <c r="AS114">
        <f t="shared" si="82"/>
        <v>0</v>
      </c>
      <c r="AT114">
        <f t="shared" si="82"/>
        <v>0</v>
      </c>
      <c r="AU114">
        <f t="shared" si="82"/>
        <v>0</v>
      </c>
    </row>
    <row r="115" spans="1:47" ht="12.75">
      <c r="A115" s="4">
        <v>1989</v>
      </c>
      <c r="B115">
        <f t="shared" si="76"/>
        <v>0</v>
      </c>
      <c r="C115">
        <f t="shared" si="76"/>
        <v>0</v>
      </c>
      <c r="D115">
        <f t="shared" si="76"/>
        <v>0</v>
      </c>
      <c r="E115">
        <f t="shared" si="76"/>
        <v>0</v>
      </c>
      <c r="F115">
        <f t="shared" si="76"/>
        <v>0</v>
      </c>
      <c r="G115">
        <f t="shared" si="76"/>
        <v>0</v>
      </c>
      <c r="I115" s="4">
        <v>1989</v>
      </c>
      <c r="J115">
        <f t="shared" si="77"/>
        <v>0</v>
      </c>
      <c r="K115">
        <f t="shared" si="77"/>
        <v>0</v>
      </c>
      <c r="L115">
        <f t="shared" si="77"/>
        <v>0</v>
      </c>
      <c r="M115">
        <f t="shared" si="77"/>
        <v>0</v>
      </c>
      <c r="N115">
        <f t="shared" si="77"/>
        <v>0</v>
      </c>
      <c r="O115">
        <f t="shared" si="77"/>
        <v>0</v>
      </c>
      <c r="Q115" s="4">
        <v>1989</v>
      </c>
      <c r="R115">
        <f t="shared" si="78"/>
        <v>0</v>
      </c>
      <c r="S115">
        <f t="shared" si="78"/>
        <v>0</v>
      </c>
      <c r="T115">
        <f t="shared" si="78"/>
        <v>0</v>
      </c>
      <c r="U115">
        <f t="shared" si="78"/>
        <v>0</v>
      </c>
      <c r="V115">
        <f t="shared" si="78"/>
        <v>0</v>
      </c>
      <c r="W115">
        <f t="shared" si="78"/>
        <v>0</v>
      </c>
      <c r="Y115" s="4">
        <v>1989</v>
      </c>
      <c r="Z115">
        <f t="shared" si="79"/>
        <v>0</v>
      </c>
      <c r="AA115">
        <f t="shared" si="79"/>
        <v>0</v>
      </c>
      <c r="AB115">
        <f t="shared" si="79"/>
        <v>0</v>
      </c>
      <c r="AC115">
        <f t="shared" si="79"/>
        <v>0</v>
      </c>
      <c r="AD115">
        <f t="shared" si="79"/>
        <v>0</v>
      </c>
      <c r="AE115">
        <f t="shared" si="79"/>
        <v>0</v>
      </c>
      <c r="AG115" s="4">
        <v>1989</v>
      </c>
      <c r="AH115">
        <f t="shared" si="80"/>
        <v>0</v>
      </c>
      <c r="AI115">
        <f t="shared" si="80"/>
        <v>0</v>
      </c>
      <c r="AJ115">
        <f t="shared" si="80"/>
        <v>0</v>
      </c>
      <c r="AK115">
        <f t="shared" si="80"/>
        <v>0</v>
      </c>
      <c r="AL115">
        <f t="shared" si="80"/>
        <v>0</v>
      </c>
      <c r="AM115">
        <f t="shared" si="81"/>
        <v>0</v>
      </c>
      <c r="AO115" s="4">
        <v>1989</v>
      </c>
      <c r="AP115">
        <f t="shared" si="82"/>
        <v>0</v>
      </c>
      <c r="AQ115">
        <f t="shared" si="82"/>
        <v>0</v>
      </c>
      <c r="AR115">
        <f t="shared" si="82"/>
        <v>0</v>
      </c>
      <c r="AS115">
        <f t="shared" si="82"/>
        <v>0</v>
      </c>
      <c r="AT115">
        <f t="shared" si="82"/>
        <v>0</v>
      </c>
      <c r="AU115">
        <f t="shared" si="82"/>
        <v>0</v>
      </c>
    </row>
    <row r="116" spans="1:47" ht="12.75">
      <c r="A116" s="4">
        <v>1990</v>
      </c>
      <c r="B116">
        <f t="shared" si="76"/>
        <v>16</v>
      </c>
      <c r="C116">
        <f t="shared" si="76"/>
        <v>40</v>
      </c>
      <c r="D116">
        <f t="shared" si="76"/>
        <v>17</v>
      </c>
      <c r="E116">
        <f t="shared" si="76"/>
        <v>11</v>
      </c>
      <c r="F116">
        <f t="shared" si="76"/>
        <v>21</v>
      </c>
      <c r="G116">
        <f t="shared" si="76"/>
        <v>105</v>
      </c>
      <c r="I116" s="4">
        <v>1990</v>
      </c>
      <c r="J116">
        <f t="shared" si="77"/>
        <v>12</v>
      </c>
      <c r="K116">
        <f t="shared" si="77"/>
        <v>35</v>
      </c>
      <c r="L116">
        <f t="shared" si="77"/>
        <v>28</v>
      </c>
      <c r="M116">
        <f t="shared" si="77"/>
        <v>13</v>
      </c>
      <c r="N116">
        <f t="shared" si="77"/>
        <v>7</v>
      </c>
      <c r="O116">
        <f t="shared" si="77"/>
        <v>95</v>
      </c>
      <c r="Q116" s="4">
        <v>1990</v>
      </c>
      <c r="R116">
        <f t="shared" si="78"/>
        <v>4</v>
      </c>
      <c r="S116">
        <f t="shared" si="78"/>
        <v>1</v>
      </c>
      <c r="T116">
        <f t="shared" si="78"/>
        <v>1</v>
      </c>
      <c r="U116">
        <f t="shared" si="78"/>
        <v>0</v>
      </c>
      <c r="V116">
        <f t="shared" si="78"/>
        <v>3</v>
      </c>
      <c r="W116">
        <f t="shared" si="78"/>
        <v>9</v>
      </c>
      <c r="Y116" s="4">
        <v>1990</v>
      </c>
      <c r="Z116">
        <f t="shared" si="79"/>
        <v>0</v>
      </c>
      <c r="AA116">
        <f t="shared" si="79"/>
        <v>0</v>
      </c>
      <c r="AB116">
        <f t="shared" si="79"/>
        <v>0</v>
      </c>
      <c r="AC116">
        <f t="shared" si="79"/>
        <v>0</v>
      </c>
      <c r="AD116">
        <f t="shared" si="79"/>
        <v>0</v>
      </c>
      <c r="AE116">
        <f t="shared" si="79"/>
        <v>0</v>
      </c>
      <c r="AG116" s="4">
        <v>1990</v>
      </c>
      <c r="AH116">
        <f t="shared" si="80"/>
        <v>3</v>
      </c>
      <c r="AI116">
        <f t="shared" si="80"/>
        <v>0</v>
      </c>
      <c r="AJ116">
        <f t="shared" si="80"/>
        <v>2</v>
      </c>
      <c r="AK116">
        <f t="shared" si="80"/>
        <v>0</v>
      </c>
      <c r="AL116">
        <f t="shared" si="80"/>
        <v>0</v>
      </c>
      <c r="AM116">
        <f t="shared" si="81"/>
        <v>5</v>
      </c>
      <c r="AO116" s="4">
        <v>1990</v>
      </c>
      <c r="AP116">
        <f t="shared" si="82"/>
        <v>0</v>
      </c>
      <c r="AQ116">
        <f t="shared" si="82"/>
        <v>0</v>
      </c>
      <c r="AR116">
        <f t="shared" si="82"/>
        <v>0</v>
      </c>
      <c r="AS116">
        <f t="shared" si="82"/>
        <v>0</v>
      </c>
      <c r="AT116">
        <f t="shared" si="82"/>
        <v>0</v>
      </c>
      <c r="AU116">
        <f t="shared" si="82"/>
        <v>0</v>
      </c>
    </row>
    <row r="117" spans="1:47" ht="12.75">
      <c r="A117" s="4">
        <v>1991</v>
      </c>
      <c r="B117">
        <f t="shared" si="76"/>
        <v>24</v>
      </c>
      <c r="C117">
        <f t="shared" si="76"/>
        <v>37</v>
      </c>
      <c r="D117">
        <f t="shared" si="76"/>
        <v>43</v>
      </c>
      <c r="E117">
        <f t="shared" si="76"/>
        <v>24</v>
      </c>
      <c r="F117">
        <f t="shared" si="76"/>
        <v>22</v>
      </c>
      <c r="G117">
        <f t="shared" si="76"/>
        <v>150</v>
      </c>
      <c r="I117" s="4">
        <v>1991</v>
      </c>
      <c r="J117">
        <f t="shared" si="77"/>
        <v>22</v>
      </c>
      <c r="K117">
        <f t="shared" si="77"/>
        <v>30</v>
      </c>
      <c r="L117">
        <f t="shared" si="77"/>
        <v>40</v>
      </c>
      <c r="M117">
        <f t="shared" si="77"/>
        <v>44</v>
      </c>
      <c r="N117">
        <f t="shared" si="77"/>
        <v>7</v>
      </c>
      <c r="O117">
        <f t="shared" si="77"/>
        <v>143</v>
      </c>
      <c r="Q117" s="4">
        <v>1991</v>
      </c>
      <c r="R117">
        <f t="shared" si="78"/>
        <v>4</v>
      </c>
      <c r="S117">
        <f t="shared" si="78"/>
        <v>3</v>
      </c>
      <c r="T117">
        <f t="shared" si="78"/>
        <v>2</v>
      </c>
      <c r="U117">
        <f t="shared" si="78"/>
        <v>0</v>
      </c>
      <c r="V117">
        <f t="shared" si="78"/>
        <v>3</v>
      </c>
      <c r="W117">
        <f t="shared" si="78"/>
        <v>12</v>
      </c>
      <c r="Y117" s="4">
        <v>1991</v>
      </c>
      <c r="Z117">
        <f t="shared" si="79"/>
        <v>0</v>
      </c>
      <c r="AA117">
        <f t="shared" si="79"/>
        <v>0</v>
      </c>
      <c r="AB117">
        <f t="shared" si="79"/>
        <v>0</v>
      </c>
      <c r="AC117">
        <f t="shared" si="79"/>
        <v>0</v>
      </c>
      <c r="AD117">
        <f t="shared" si="79"/>
        <v>0</v>
      </c>
      <c r="AE117">
        <f t="shared" si="79"/>
        <v>0</v>
      </c>
      <c r="AG117" s="4">
        <v>1991</v>
      </c>
      <c r="AH117">
        <f t="shared" si="80"/>
        <v>1</v>
      </c>
      <c r="AI117">
        <f t="shared" si="80"/>
        <v>4</v>
      </c>
      <c r="AJ117">
        <f t="shared" si="80"/>
        <v>3</v>
      </c>
      <c r="AK117">
        <f t="shared" si="80"/>
        <v>4</v>
      </c>
      <c r="AL117">
        <f t="shared" si="80"/>
        <v>2</v>
      </c>
      <c r="AM117">
        <f t="shared" si="81"/>
        <v>14</v>
      </c>
      <c r="AO117" s="4">
        <v>1991</v>
      </c>
      <c r="AP117">
        <f t="shared" si="82"/>
        <v>0</v>
      </c>
      <c r="AQ117">
        <f t="shared" si="82"/>
        <v>0</v>
      </c>
      <c r="AR117">
        <f t="shared" si="82"/>
        <v>0</v>
      </c>
      <c r="AS117">
        <f t="shared" si="82"/>
        <v>0</v>
      </c>
      <c r="AT117">
        <f t="shared" si="82"/>
        <v>0</v>
      </c>
      <c r="AU117">
        <f t="shared" si="82"/>
        <v>0</v>
      </c>
    </row>
    <row r="118" spans="1:47" ht="12.75">
      <c r="A118" s="4">
        <v>1992</v>
      </c>
      <c r="B118">
        <f t="shared" si="76"/>
        <v>14</v>
      </c>
      <c r="C118">
        <f t="shared" si="76"/>
        <v>40</v>
      </c>
      <c r="D118">
        <f t="shared" si="76"/>
        <v>44</v>
      </c>
      <c r="E118">
        <f t="shared" si="76"/>
        <v>19</v>
      </c>
      <c r="F118">
        <f t="shared" si="76"/>
        <v>15</v>
      </c>
      <c r="G118">
        <f t="shared" si="76"/>
        <v>132</v>
      </c>
      <c r="I118" s="4">
        <v>1992</v>
      </c>
      <c r="J118">
        <f t="shared" si="77"/>
        <v>20</v>
      </c>
      <c r="K118">
        <f t="shared" si="77"/>
        <v>39</v>
      </c>
      <c r="L118">
        <f t="shared" si="77"/>
        <v>33</v>
      </c>
      <c r="M118">
        <f t="shared" si="77"/>
        <v>37</v>
      </c>
      <c r="N118">
        <f t="shared" si="77"/>
        <v>11</v>
      </c>
      <c r="O118">
        <f t="shared" si="77"/>
        <v>140</v>
      </c>
      <c r="Q118" s="4">
        <v>1992</v>
      </c>
      <c r="R118">
        <f t="shared" si="78"/>
        <v>4</v>
      </c>
      <c r="S118">
        <f t="shared" si="78"/>
        <v>4</v>
      </c>
      <c r="T118">
        <f t="shared" si="78"/>
        <v>1</v>
      </c>
      <c r="U118">
        <f t="shared" si="78"/>
        <v>2</v>
      </c>
      <c r="V118">
        <f t="shared" si="78"/>
        <v>4</v>
      </c>
      <c r="W118">
        <f t="shared" si="78"/>
        <v>15</v>
      </c>
      <c r="Y118" s="4">
        <v>1992</v>
      </c>
      <c r="Z118">
        <f t="shared" si="79"/>
        <v>0</v>
      </c>
      <c r="AA118">
        <f t="shared" si="79"/>
        <v>0</v>
      </c>
      <c r="AB118">
        <f t="shared" si="79"/>
        <v>0</v>
      </c>
      <c r="AC118">
        <f t="shared" si="79"/>
        <v>0</v>
      </c>
      <c r="AD118">
        <f t="shared" si="79"/>
        <v>0</v>
      </c>
      <c r="AE118">
        <f t="shared" si="79"/>
        <v>0</v>
      </c>
      <c r="AG118" s="4">
        <v>1992</v>
      </c>
      <c r="AH118">
        <f t="shared" si="80"/>
        <v>0</v>
      </c>
      <c r="AI118">
        <f t="shared" si="80"/>
        <v>3</v>
      </c>
      <c r="AJ118">
        <f t="shared" si="80"/>
        <v>0</v>
      </c>
      <c r="AK118">
        <f t="shared" si="80"/>
        <v>5</v>
      </c>
      <c r="AL118">
        <f t="shared" si="80"/>
        <v>1</v>
      </c>
      <c r="AM118">
        <f t="shared" si="81"/>
        <v>9</v>
      </c>
      <c r="AO118" s="4">
        <v>1992</v>
      </c>
      <c r="AP118">
        <f t="shared" si="82"/>
        <v>0</v>
      </c>
      <c r="AQ118">
        <f t="shared" si="82"/>
        <v>0</v>
      </c>
      <c r="AR118">
        <f t="shared" si="82"/>
        <v>0</v>
      </c>
      <c r="AS118">
        <f t="shared" si="82"/>
        <v>0</v>
      </c>
      <c r="AT118">
        <f t="shared" si="82"/>
        <v>0</v>
      </c>
      <c r="AU118">
        <f t="shared" si="82"/>
        <v>0</v>
      </c>
    </row>
    <row r="119" spans="1:47" ht="12.75">
      <c r="A119" s="4">
        <v>1993</v>
      </c>
      <c r="B119">
        <f aca="true" t="shared" si="83" ref="B119:G125">B98+B56+B35</f>
        <v>11</v>
      </c>
      <c r="C119">
        <f t="shared" si="83"/>
        <v>44</v>
      </c>
      <c r="D119">
        <f t="shared" si="83"/>
        <v>36</v>
      </c>
      <c r="E119">
        <f t="shared" si="83"/>
        <v>14</v>
      </c>
      <c r="F119">
        <f t="shared" si="83"/>
        <v>31</v>
      </c>
      <c r="G119">
        <f t="shared" si="83"/>
        <v>136</v>
      </c>
      <c r="I119" s="4">
        <v>1993</v>
      </c>
      <c r="J119">
        <f aca="true" t="shared" si="84" ref="J119:O125">J98+J56+J35</f>
        <v>11</v>
      </c>
      <c r="K119">
        <f t="shared" si="84"/>
        <v>43</v>
      </c>
      <c r="L119">
        <f t="shared" si="84"/>
        <v>38</v>
      </c>
      <c r="M119">
        <f t="shared" si="84"/>
        <v>45</v>
      </c>
      <c r="N119">
        <f t="shared" si="84"/>
        <v>13</v>
      </c>
      <c r="O119">
        <f t="shared" si="84"/>
        <v>150</v>
      </c>
      <c r="Q119" s="4">
        <v>1993</v>
      </c>
      <c r="R119">
        <f aca="true" t="shared" si="85" ref="R119:W125">R98+R56+R35</f>
        <v>7</v>
      </c>
      <c r="S119">
        <f t="shared" si="85"/>
        <v>1</v>
      </c>
      <c r="T119">
        <f t="shared" si="85"/>
        <v>1</v>
      </c>
      <c r="U119">
        <f t="shared" si="85"/>
        <v>2</v>
      </c>
      <c r="V119">
        <f t="shared" si="85"/>
        <v>3</v>
      </c>
      <c r="W119">
        <f t="shared" si="85"/>
        <v>14</v>
      </c>
      <c r="Y119" s="4">
        <v>1993</v>
      </c>
      <c r="Z119">
        <f aca="true" t="shared" si="86" ref="Z119:AE125">Z98+Z56+Z35</f>
        <v>0</v>
      </c>
      <c r="AA119">
        <f t="shared" si="86"/>
        <v>0</v>
      </c>
      <c r="AB119">
        <f t="shared" si="86"/>
        <v>0</v>
      </c>
      <c r="AC119">
        <f t="shared" si="86"/>
        <v>0</v>
      </c>
      <c r="AD119">
        <f t="shared" si="86"/>
        <v>0</v>
      </c>
      <c r="AE119">
        <f t="shared" si="86"/>
        <v>0</v>
      </c>
      <c r="AG119" s="4">
        <v>1993</v>
      </c>
      <c r="AH119">
        <f aca="true" t="shared" si="87" ref="AH119:AL125">AH98+AH56+AH35</f>
        <v>0</v>
      </c>
      <c r="AI119">
        <f t="shared" si="87"/>
        <v>3</v>
      </c>
      <c r="AJ119">
        <f t="shared" si="87"/>
        <v>0</v>
      </c>
      <c r="AK119">
        <f t="shared" si="87"/>
        <v>3</v>
      </c>
      <c r="AL119">
        <f t="shared" si="87"/>
        <v>4</v>
      </c>
      <c r="AM119">
        <f aca="true" t="shared" si="88" ref="AM119:AM125">AM98+AM56+AM35</f>
        <v>10</v>
      </c>
      <c r="AO119" s="4">
        <v>1993</v>
      </c>
      <c r="AP119">
        <f aca="true" t="shared" si="89" ref="AP119:AU125">AP98+AP56+AP35</f>
        <v>0</v>
      </c>
      <c r="AQ119">
        <f t="shared" si="89"/>
        <v>0</v>
      </c>
      <c r="AR119">
        <f t="shared" si="89"/>
        <v>0</v>
      </c>
      <c r="AS119">
        <f t="shared" si="89"/>
        <v>0</v>
      </c>
      <c r="AT119">
        <f t="shared" si="89"/>
        <v>0</v>
      </c>
      <c r="AU119">
        <f t="shared" si="89"/>
        <v>0</v>
      </c>
    </row>
    <row r="120" spans="1:47" ht="12.75">
      <c r="A120" s="4">
        <v>1994</v>
      </c>
      <c r="B120">
        <f t="shared" si="83"/>
        <v>14</v>
      </c>
      <c r="C120">
        <f t="shared" si="83"/>
        <v>48</v>
      </c>
      <c r="D120">
        <f t="shared" si="83"/>
        <v>28</v>
      </c>
      <c r="E120">
        <f t="shared" si="83"/>
        <v>24</v>
      </c>
      <c r="F120">
        <f t="shared" si="83"/>
        <v>29</v>
      </c>
      <c r="G120">
        <f t="shared" si="83"/>
        <v>143</v>
      </c>
      <c r="I120" s="4">
        <v>1994</v>
      </c>
      <c r="J120">
        <f t="shared" si="84"/>
        <v>17</v>
      </c>
      <c r="K120">
        <f t="shared" si="84"/>
        <v>48</v>
      </c>
      <c r="L120">
        <f t="shared" si="84"/>
        <v>40</v>
      </c>
      <c r="M120">
        <f t="shared" si="84"/>
        <v>44</v>
      </c>
      <c r="N120">
        <f t="shared" si="84"/>
        <v>27</v>
      </c>
      <c r="O120">
        <f t="shared" si="84"/>
        <v>176</v>
      </c>
      <c r="Q120" s="4">
        <v>1994</v>
      </c>
      <c r="R120">
        <f t="shared" si="85"/>
        <v>2</v>
      </c>
      <c r="S120">
        <f t="shared" si="85"/>
        <v>2</v>
      </c>
      <c r="T120">
        <f t="shared" si="85"/>
        <v>3</v>
      </c>
      <c r="U120">
        <f t="shared" si="85"/>
        <v>1</v>
      </c>
      <c r="V120">
        <f t="shared" si="85"/>
        <v>3</v>
      </c>
      <c r="W120">
        <f t="shared" si="85"/>
        <v>11</v>
      </c>
      <c r="Y120" s="4">
        <v>1994</v>
      </c>
      <c r="Z120">
        <f t="shared" si="86"/>
        <v>0</v>
      </c>
      <c r="AA120">
        <f t="shared" si="86"/>
        <v>0</v>
      </c>
      <c r="AB120">
        <f t="shared" si="86"/>
        <v>0</v>
      </c>
      <c r="AC120">
        <f t="shared" si="86"/>
        <v>0</v>
      </c>
      <c r="AD120">
        <f t="shared" si="86"/>
        <v>0</v>
      </c>
      <c r="AE120">
        <f t="shared" si="86"/>
        <v>0</v>
      </c>
      <c r="AG120" s="4">
        <v>1994</v>
      </c>
      <c r="AH120">
        <f t="shared" si="87"/>
        <v>0</v>
      </c>
      <c r="AI120">
        <f t="shared" si="87"/>
        <v>3</v>
      </c>
      <c r="AJ120">
        <f t="shared" si="87"/>
        <v>1</v>
      </c>
      <c r="AK120">
        <f t="shared" si="87"/>
        <v>8</v>
      </c>
      <c r="AL120">
        <f t="shared" si="87"/>
        <v>0</v>
      </c>
      <c r="AM120">
        <f t="shared" si="88"/>
        <v>12</v>
      </c>
      <c r="AO120" s="4">
        <v>1994</v>
      </c>
      <c r="AP120">
        <f t="shared" si="89"/>
        <v>0</v>
      </c>
      <c r="AQ120">
        <f t="shared" si="89"/>
        <v>0</v>
      </c>
      <c r="AR120">
        <f t="shared" si="89"/>
        <v>0</v>
      </c>
      <c r="AS120">
        <f t="shared" si="89"/>
        <v>0</v>
      </c>
      <c r="AT120">
        <f t="shared" si="89"/>
        <v>0</v>
      </c>
      <c r="AU120">
        <f t="shared" si="89"/>
        <v>0</v>
      </c>
    </row>
    <row r="121" spans="1:47" ht="12.75">
      <c r="A121" s="4">
        <v>1995</v>
      </c>
      <c r="B121">
        <f t="shared" si="83"/>
        <v>20</v>
      </c>
      <c r="C121">
        <f t="shared" si="83"/>
        <v>39</v>
      </c>
      <c r="D121">
        <f t="shared" si="83"/>
        <v>30</v>
      </c>
      <c r="E121">
        <f t="shared" si="83"/>
        <v>24</v>
      </c>
      <c r="F121">
        <f t="shared" si="83"/>
        <v>21</v>
      </c>
      <c r="G121">
        <f t="shared" si="83"/>
        <v>134</v>
      </c>
      <c r="I121" s="4">
        <v>1995</v>
      </c>
      <c r="J121">
        <f t="shared" si="84"/>
        <v>21</v>
      </c>
      <c r="K121">
        <f t="shared" si="84"/>
        <v>45</v>
      </c>
      <c r="L121">
        <f t="shared" si="84"/>
        <v>34</v>
      </c>
      <c r="M121">
        <f t="shared" si="84"/>
        <v>51</v>
      </c>
      <c r="N121">
        <f t="shared" si="84"/>
        <v>16</v>
      </c>
      <c r="O121">
        <f t="shared" si="84"/>
        <v>167</v>
      </c>
      <c r="Q121" s="4">
        <v>1995</v>
      </c>
      <c r="R121">
        <f t="shared" si="85"/>
        <v>1</v>
      </c>
      <c r="S121">
        <f t="shared" si="85"/>
        <v>7</v>
      </c>
      <c r="T121">
        <f t="shared" si="85"/>
        <v>0</v>
      </c>
      <c r="U121">
        <f t="shared" si="85"/>
        <v>1</v>
      </c>
      <c r="V121">
        <f t="shared" si="85"/>
        <v>4</v>
      </c>
      <c r="W121">
        <f t="shared" si="85"/>
        <v>13</v>
      </c>
      <c r="Y121" s="4">
        <v>1995</v>
      </c>
      <c r="Z121">
        <f t="shared" si="86"/>
        <v>0</v>
      </c>
      <c r="AA121">
        <f t="shared" si="86"/>
        <v>0</v>
      </c>
      <c r="AB121">
        <f t="shared" si="86"/>
        <v>0</v>
      </c>
      <c r="AC121">
        <f t="shared" si="86"/>
        <v>1</v>
      </c>
      <c r="AD121">
        <f t="shared" si="86"/>
        <v>0</v>
      </c>
      <c r="AE121">
        <f t="shared" si="86"/>
        <v>1</v>
      </c>
      <c r="AG121" s="4">
        <v>1995</v>
      </c>
      <c r="AH121">
        <f t="shared" si="87"/>
        <v>1</v>
      </c>
      <c r="AI121">
        <f t="shared" si="87"/>
        <v>3</v>
      </c>
      <c r="AJ121">
        <f t="shared" si="87"/>
        <v>1</v>
      </c>
      <c r="AK121">
        <f t="shared" si="87"/>
        <v>10</v>
      </c>
      <c r="AL121">
        <f t="shared" si="87"/>
        <v>2</v>
      </c>
      <c r="AM121">
        <f t="shared" si="88"/>
        <v>17</v>
      </c>
      <c r="AO121" s="4">
        <v>1995</v>
      </c>
      <c r="AP121">
        <f t="shared" si="89"/>
        <v>0</v>
      </c>
      <c r="AQ121">
        <f t="shared" si="89"/>
        <v>0</v>
      </c>
      <c r="AR121">
        <f t="shared" si="89"/>
        <v>0</v>
      </c>
      <c r="AS121">
        <f t="shared" si="89"/>
        <v>0</v>
      </c>
      <c r="AT121">
        <f t="shared" si="89"/>
        <v>0</v>
      </c>
      <c r="AU121">
        <f t="shared" si="89"/>
        <v>0</v>
      </c>
    </row>
    <row r="122" spans="1:47" ht="12.75">
      <c r="A122" s="4">
        <v>1996</v>
      </c>
      <c r="B122">
        <f t="shared" si="83"/>
        <v>26</v>
      </c>
      <c r="C122">
        <f t="shared" si="83"/>
        <v>45</v>
      </c>
      <c r="D122">
        <f t="shared" si="83"/>
        <v>36</v>
      </c>
      <c r="E122">
        <f t="shared" si="83"/>
        <v>34</v>
      </c>
      <c r="F122">
        <f t="shared" si="83"/>
        <v>30</v>
      </c>
      <c r="G122">
        <f t="shared" si="83"/>
        <v>171</v>
      </c>
      <c r="I122" s="4">
        <v>1996</v>
      </c>
      <c r="J122">
        <f t="shared" si="84"/>
        <v>10</v>
      </c>
      <c r="K122">
        <f t="shared" si="84"/>
        <v>39</v>
      </c>
      <c r="L122">
        <f t="shared" si="84"/>
        <v>23</v>
      </c>
      <c r="M122">
        <f t="shared" si="84"/>
        <v>39</v>
      </c>
      <c r="N122">
        <f t="shared" si="84"/>
        <v>23</v>
      </c>
      <c r="O122">
        <f t="shared" si="84"/>
        <v>134</v>
      </c>
      <c r="Q122" s="4">
        <v>1996</v>
      </c>
      <c r="R122">
        <f t="shared" si="85"/>
        <v>3</v>
      </c>
      <c r="S122">
        <f t="shared" si="85"/>
        <v>5</v>
      </c>
      <c r="T122">
        <f t="shared" si="85"/>
        <v>4</v>
      </c>
      <c r="U122">
        <f t="shared" si="85"/>
        <v>0</v>
      </c>
      <c r="V122">
        <f t="shared" si="85"/>
        <v>2</v>
      </c>
      <c r="W122">
        <f t="shared" si="85"/>
        <v>14</v>
      </c>
      <c r="Y122" s="4">
        <v>1996</v>
      </c>
      <c r="Z122">
        <f t="shared" si="86"/>
        <v>0</v>
      </c>
      <c r="AA122">
        <f t="shared" si="86"/>
        <v>0</v>
      </c>
      <c r="AB122">
        <f t="shared" si="86"/>
        <v>2</v>
      </c>
      <c r="AC122">
        <f t="shared" si="86"/>
        <v>0</v>
      </c>
      <c r="AD122">
        <f t="shared" si="86"/>
        <v>0</v>
      </c>
      <c r="AE122">
        <f t="shared" si="86"/>
        <v>2</v>
      </c>
      <c r="AG122" s="4">
        <v>1996</v>
      </c>
      <c r="AH122">
        <f t="shared" si="87"/>
        <v>3</v>
      </c>
      <c r="AI122">
        <f t="shared" si="87"/>
        <v>1</v>
      </c>
      <c r="AJ122">
        <f t="shared" si="87"/>
        <v>2</v>
      </c>
      <c r="AK122">
        <f t="shared" si="87"/>
        <v>4</v>
      </c>
      <c r="AL122">
        <f t="shared" si="87"/>
        <v>7</v>
      </c>
      <c r="AM122">
        <f t="shared" si="88"/>
        <v>17</v>
      </c>
      <c r="AO122" s="4">
        <v>1996</v>
      </c>
      <c r="AP122">
        <f t="shared" si="89"/>
        <v>0</v>
      </c>
      <c r="AQ122">
        <f t="shared" si="89"/>
        <v>0</v>
      </c>
      <c r="AR122">
        <f t="shared" si="89"/>
        <v>0</v>
      </c>
      <c r="AS122">
        <f t="shared" si="89"/>
        <v>0</v>
      </c>
      <c r="AT122">
        <f t="shared" si="89"/>
        <v>0</v>
      </c>
      <c r="AU122">
        <f t="shared" si="89"/>
        <v>0</v>
      </c>
    </row>
    <row r="123" spans="1:47" ht="12.75">
      <c r="A123" s="4">
        <v>1997</v>
      </c>
      <c r="B123">
        <f t="shared" si="83"/>
        <v>11</v>
      </c>
      <c r="C123">
        <f t="shared" si="83"/>
        <v>42</v>
      </c>
      <c r="D123">
        <f t="shared" si="83"/>
        <v>28</v>
      </c>
      <c r="E123">
        <f t="shared" si="83"/>
        <v>43</v>
      </c>
      <c r="F123">
        <f t="shared" si="83"/>
        <v>36</v>
      </c>
      <c r="G123">
        <f t="shared" si="83"/>
        <v>160</v>
      </c>
      <c r="I123" s="4">
        <v>1997</v>
      </c>
      <c r="J123">
        <f t="shared" si="84"/>
        <v>12</v>
      </c>
      <c r="K123">
        <f t="shared" si="84"/>
        <v>22</v>
      </c>
      <c r="L123">
        <f t="shared" si="84"/>
        <v>27</v>
      </c>
      <c r="M123">
        <f t="shared" si="84"/>
        <v>39</v>
      </c>
      <c r="N123">
        <f t="shared" si="84"/>
        <v>21</v>
      </c>
      <c r="O123">
        <f t="shared" si="84"/>
        <v>121</v>
      </c>
      <c r="Q123" s="4">
        <v>1997</v>
      </c>
      <c r="R123">
        <f t="shared" si="85"/>
        <v>4</v>
      </c>
      <c r="S123">
        <f t="shared" si="85"/>
        <v>7</v>
      </c>
      <c r="T123">
        <f t="shared" si="85"/>
        <v>7</v>
      </c>
      <c r="U123">
        <f t="shared" si="85"/>
        <v>1</v>
      </c>
      <c r="V123">
        <f t="shared" si="85"/>
        <v>3</v>
      </c>
      <c r="W123">
        <f t="shared" si="85"/>
        <v>22</v>
      </c>
      <c r="Y123" s="4">
        <v>1997</v>
      </c>
      <c r="Z123">
        <f t="shared" si="86"/>
        <v>0</v>
      </c>
      <c r="AA123">
        <f t="shared" si="86"/>
        <v>0</v>
      </c>
      <c r="AB123">
        <f t="shared" si="86"/>
        <v>0</v>
      </c>
      <c r="AC123">
        <f t="shared" si="86"/>
        <v>0</v>
      </c>
      <c r="AD123">
        <f t="shared" si="86"/>
        <v>0</v>
      </c>
      <c r="AE123">
        <f t="shared" si="86"/>
        <v>0</v>
      </c>
      <c r="AG123" s="4">
        <v>1997</v>
      </c>
      <c r="AH123">
        <f t="shared" si="87"/>
        <v>1</v>
      </c>
      <c r="AI123">
        <f t="shared" si="87"/>
        <v>4</v>
      </c>
      <c r="AJ123">
        <f t="shared" si="87"/>
        <v>1</v>
      </c>
      <c r="AK123">
        <f t="shared" si="87"/>
        <v>3</v>
      </c>
      <c r="AL123">
        <f t="shared" si="87"/>
        <v>1</v>
      </c>
      <c r="AM123">
        <f t="shared" si="88"/>
        <v>10</v>
      </c>
      <c r="AO123" s="4">
        <v>1997</v>
      </c>
      <c r="AP123">
        <f t="shared" si="89"/>
        <v>0</v>
      </c>
      <c r="AQ123">
        <f t="shared" si="89"/>
        <v>0</v>
      </c>
      <c r="AR123">
        <f t="shared" si="89"/>
        <v>0</v>
      </c>
      <c r="AS123">
        <f t="shared" si="89"/>
        <v>0</v>
      </c>
      <c r="AT123">
        <f t="shared" si="89"/>
        <v>0</v>
      </c>
      <c r="AU123">
        <f t="shared" si="89"/>
        <v>0</v>
      </c>
    </row>
    <row r="124" spans="1:47" ht="12.75">
      <c r="A124" s="4">
        <v>1998</v>
      </c>
      <c r="B124">
        <f t="shared" si="83"/>
        <v>17</v>
      </c>
      <c r="C124">
        <f t="shared" si="83"/>
        <v>32</v>
      </c>
      <c r="D124">
        <f t="shared" si="83"/>
        <v>41</v>
      </c>
      <c r="E124">
        <f t="shared" si="83"/>
        <v>44</v>
      </c>
      <c r="F124">
        <f t="shared" si="83"/>
        <v>27</v>
      </c>
      <c r="G124">
        <f t="shared" si="83"/>
        <v>161</v>
      </c>
      <c r="I124" s="4">
        <v>1998</v>
      </c>
      <c r="J124">
        <f t="shared" si="84"/>
        <v>8</v>
      </c>
      <c r="K124">
        <f t="shared" si="84"/>
        <v>29</v>
      </c>
      <c r="L124">
        <f t="shared" si="84"/>
        <v>15</v>
      </c>
      <c r="M124">
        <f t="shared" si="84"/>
        <v>45</v>
      </c>
      <c r="N124">
        <f t="shared" si="84"/>
        <v>27</v>
      </c>
      <c r="O124">
        <f t="shared" si="84"/>
        <v>124</v>
      </c>
      <c r="Q124" s="4">
        <v>1998</v>
      </c>
      <c r="R124">
        <f t="shared" si="85"/>
        <v>1</v>
      </c>
      <c r="S124">
        <f t="shared" si="85"/>
        <v>5</v>
      </c>
      <c r="T124">
        <f t="shared" si="85"/>
        <v>4</v>
      </c>
      <c r="U124">
        <f t="shared" si="85"/>
        <v>0</v>
      </c>
      <c r="V124">
        <f t="shared" si="85"/>
        <v>3</v>
      </c>
      <c r="W124">
        <f t="shared" si="85"/>
        <v>13</v>
      </c>
      <c r="Y124" s="4">
        <v>1998</v>
      </c>
      <c r="Z124">
        <f t="shared" si="86"/>
        <v>0</v>
      </c>
      <c r="AA124">
        <f t="shared" si="86"/>
        <v>1</v>
      </c>
      <c r="AB124">
        <f t="shared" si="86"/>
        <v>0</v>
      </c>
      <c r="AC124">
        <f t="shared" si="86"/>
        <v>1</v>
      </c>
      <c r="AD124">
        <f t="shared" si="86"/>
        <v>0</v>
      </c>
      <c r="AE124">
        <f t="shared" si="86"/>
        <v>2</v>
      </c>
      <c r="AG124" s="4">
        <v>1998</v>
      </c>
      <c r="AH124">
        <f t="shared" si="87"/>
        <v>2</v>
      </c>
      <c r="AI124">
        <f t="shared" si="87"/>
        <v>6</v>
      </c>
      <c r="AJ124">
        <f t="shared" si="87"/>
        <v>0</v>
      </c>
      <c r="AK124">
        <f t="shared" si="87"/>
        <v>3</v>
      </c>
      <c r="AL124">
        <f t="shared" si="87"/>
        <v>3</v>
      </c>
      <c r="AM124">
        <f t="shared" si="88"/>
        <v>14</v>
      </c>
      <c r="AO124" s="4">
        <v>1998</v>
      </c>
      <c r="AP124">
        <f t="shared" si="89"/>
        <v>0</v>
      </c>
      <c r="AQ124">
        <f t="shared" si="89"/>
        <v>0</v>
      </c>
      <c r="AR124">
        <f t="shared" si="89"/>
        <v>0</v>
      </c>
      <c r="AS124">
        <f t="shared" si="89"/>
        <v>0</v>
      </c>
      <c r="AT124">
        <f t="shared" si="89"/>
        <v>0</v>
      </c>
      <c r="AU124">
        <f t="shared" si="89"/>
        <v>0</v>
      </c>
    </row>
    <row r="125" spans="1:47" ht="12.75">
      <c r="A125" s="4">
        <v>1999</v>
      </c>
      <c r="B125">
        <f t="shared" si="83"/>
        <v>6</v>
      </c>
      <c r="C125">
        <f t="shared" si="83"/>
        <v>45</v>
      </c>
      <c r="D125">
        <f t="shared" si="83"/>
        <v>30</v>
      </c>
      <c r="E125">
        <f t="shared" si="83"/>
        <v>36</v>
      </c>
      <c r="F125">
        <f t="shared" si="83"/>
        <v>17</v>
      </c>
      <c r="G125">
        <f t="shared" si="83"/>
        <v>134</v>
      </c>
      <c r="I125" s="4">
        <v>1999</v>
      </c>
      <c r="J125">
        <f t="shared" si="84"/>
        <v>7</v>
      </c>
      <c r="K125">
        <f t="shared" si="84"/>
        <v>22</v>
      </c>
      <c r="L125">
        <f t="shared" si="84"/>
        <v>19</v>
      </c>
      <c r="M125">
        <f t="shared" si="84"/>
        <v>24</v>
      </c>
      <c r="N125">
        <f t="shared" si="84"/>
        <v>17</v>
      </c>
      <c r="O125">
        <f t="shared" si="84"/>
        <v>89</v>
      </c>
      <c r="Q125" s="4">
        <v>1999</v>
      </c>
      <c r="R125">
        <f t="shared" si="85"/>
        <v>4</v>
      </c>
      <c r="S125">
        <f t="shared" si="85"/>
        <v>11</v>
      </c>
      <c r="T125">
        <f t="shared" si="85"/>
        <v>1</v>
      </c>
      <c r="U125">
        <f t="shared" si="85"/>
        <v>0</v>
      </c>
      <c r="V125">
        <f t="shared" si="85"/>
        <v>1</v>
      </c>
      <c r="W125">
        <f t="shared" si="85"/>
        <v>17</v>
      </c>
      <c r="Y125" s="4">
        <v>1999</v>
      </c>
      <c r="Z125">
        <f t="shared" si="86"/>
        <v>0</v>
      </c>
      <c r="AA125">
        <f t="shared" si="86"/>
        <v>0</v>
      </c>
      <c r="AB125">
        <f t="shared" si="86"/>
        <v>1</v>
      </c>
      <c r="AC125">
        <f t="shared" si="86"/>
        <v>0</v>
      </c>
      <c r="AD125">
        <f t="shared" si="86"/>
        <v>0</v>
      </c>
      <c r="AE125">
        <f t="shared" si="86"/>
        <v>1</v>
      </c>
      <c r="AG125" s="4">
        <v>1999</v>
      </c>
      <c r="AH125">
        <f t="shared" si="87"/>
        <v>2</v>
      </c>
      <c r="AI125">
        <f t="shared" si="87"/>
        <v>2</v>
      </c>
      <c r="AJ125">
        <f t="shared" si="87"/>
        <v>4</v>
      </c>
      <c r="AK125">
        <f t="shared" si="87"/>
        <v>5</v>
      </c>
      <c r="AL125">
        <f t="shared" si="87"/>
        <v>9</v>
      </c>
      <c r="AM125">
        <f t="shared" si="88"/>
        <v>22</v>
      </c>
      <c r="AO125" s="4">
        <v>1999</v>
      </c>
      <c r="AP125">
        <f t="shared" si="89"/>
        <v>0</v>
      </c>
      <c r="AQ125">
        <f t="shared" si="89"/>
        <v>0</v>
      </c>
      <c r="AR125">
        <f t="shared" si="89"/>
        <v>0</v>
      </c>
      <c r="AS125">
        <f t="shared" si="89"/>
        <v>0</v>
      </c>
      <c r="AT125">
        <f t="shared" si="89"/>
        <v>0</v>
      </c>
      <c r="AU125">
        <f t="shared" si="89"/>
        <v>0</v>
      </c>
    </row>
    <row r="126" spans="1:47" ht="12.75">
      <c r="A126" s="4" t="s">
        <v>14</v>
      </c>
      <c r="B126" s="2">
        <f>SUM(B109:B125)</f>
        <v>159</v>
      </c>
      <c r="C126" s="2">
        <f>SUM(C109:C125)</f>
        <v>413</v>
      </c>
      <c r="D126" s="2">
        <f>SUM(D109:D125)</f>
        <v>333</v>
      </c>
      <c r="E126" s="2">
        <f>SUM(E109:E125)</f>
        <v>273</v>
      </c>
      <c r="F126" s="2">
        <f>SUM(F109:F125)</f>
        <v>250</v>
      </c>
      <c r="G126">
        <f>SUM(B126:F126)</f>
        <v>1428</v>
      </c>
      <c r="I126" s="4" t="s">
        <v>14</v>
      </c>
      <c r="J126" s="2">
        <f>SUM(J109:J125)</f>
        <v>141</v>
      </c>
      <c r="K126" s="2">
        <f>SUM(K109:K125)</f>
        <v>352</v>
      </c>
      <c r="L126" s="2">
        <f>SUM(L109:L125)</f>
        <v>297</v>
      </c>
      <c r="M126" s="2">
        <f>SUM(M109:M125)</f>
        <v>381</v>
      </c>
      <c r="N126" s="2">
        <f>SUM(N109:N125)</f>
        <v>169</v>
      </c>
      <c r="O126">
        <f>SUM(J126:N126)</f>
        <v>1340</v>
      </c>
      <c r="Q126" s="4" t="s">
        <v>14</v>
      </c>
      <c r="R126" s="2">
        <f>SUM(R109:R125)</f>
        <v>35</v>
      </c>
      <c r="S126" s="2">
        <f>SUM(S109:S125)</f>
        <v>46</v>
      </c>
      <c r="T126" s="2">
        <f>SUM(T109:T125)</f>
        <v>24</v>
      </c>
      <c r="U126" s="2">
        <f>SUM(U109:U125)</f>
        <v>7</v>
      </c>
      <c r="V126" s="2">
        <f>SUM(V109:V125)</f>
        <v>29</v>
      </c>
      <c r="W126">
        <f>SUM(R126:V126)</f>
        <v>141</v>
      </c>
      <c r="Y126" s="4" t="s">
        <v>14</v>
      </c>
      <c r="Z126" s="2">
        <f>SUM(Z109:Z125)</f>
        <v>0</v>
      </c>
      <c r="AA126" s="2">
        <f>SUM(AA109:AA125)</f>
        <v>1</v>
      </c>
      <c r="AB126" s="2">
        <f>SUM(AB109:AB125)</f>
        <v>3</v>
      </c>
      <c r="AC126" s="2">
        <f>SUM(AC109:AC125)</f>
        <v>2</v>
      </c>
      <c r="AD126" s="2">
        <f>SUM(AD109:AD125)</f>
        <v>0</v>
      </c>
      <c r="AE126">
        <f>SUM(Z126:AD126)</f>
        <v>6</v>
      </c>
      <c r="AG126" s="4" t="s">
        <v>14</v>
      </c>
      <c r="AH126" s="2">
        <f>SUM(AH109:AH125)</f>
        <v>13</v>
      </c>
      <c r="AI126" s="2">
        <f>SUM(AI109:AI125)</f>
        <v>29</v>
      </c>
      <c r="AJ126" s="2">
        <f>SUM(AJ109:AJ125)</f>
        <v>14</v>
      </c>
      <c r="AK126" s="2">
        <f>SUM(AK109:AK125)</f>
        <v>45</v>
      </c>
      <c r="AL126" s="2">
        <f>SUM(AL109:AL125)</f>
        <v>29</v>
      </c>
      <c r="AM126">
        <f>SUM(AH126:AL126)</f>
        <v>130</v>
      </c>
      <c r="AO126" s="4" t="s">
        <v>14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1" ht="12.75">
      <c r="A130" s="4">
        <v>1983</v>
      </c>
      <c r="B130">
        <f aca="true" t="shared" si="90" ref="B130:G139">B4+B25+B46+B88</f>
        <v>75</v>
      </c>
      <c r="C130">
        <f t="shared" si="90"/>
        <v>148</v>
      </c>
      <c r="D130">
        <f t="shared" si="90"/>
        <v>98</v>
      </c>
      <c r="E130">
        <f t="shared" si="90"/>
        <v>49</v>
      </c>
      <c r="F130">
        <f t="shared" si="90"/>
        <v>91</v>
      </c>
      <c r="G130">
        <f t="shared" si="90"/>
        <v>461</v>
      </c>
      <c r="I130" s="4">
        <v>1983</v>
      </c>
      <c r="J130">
        <f aca="true" t="shared" si="91" ref="J130:O130">J4+J25+J46+J88</f>
        <v>30</v>
      </c>
      <c r="K130">
        <f t="shared" si="91"/>
        <v>73</v>
      </c>
      <c r="L130">
        <f t="shared" si="91"/>
        <v>38</v>
      </c>
      <c r="M130">
        <f t="shared" si="91"/>
        <v>11</v>
      </c>
      <c r="N130">
        <f t="shared" si="91"/>
        <v>27</v>
      </c>
      <c r="O130">
        <f t="shared" si="91"/>
        <v>179</v>
      </c>
      <c r="Q130" s="4">
        <v>1983</v>
      </c>
      <c r="R130">
        <f aca="true" t="shared" si="92" ref="R130:W130">R4+R25+R46+R88</f>
        <v>6</v>
      </c>
      <c r="S130">
        <f t="shared" si="92"/>
        <v>10</v>
      </c>
      <c r="T130">
        <f t="shared" si="92"/>
        <v>4</v>
      </c>
      <c r="U130">
        <f t="shared" si="92"/>
        <v>0</v>
      </c>
      <c r="V130">
        <f t="shared" si="92"/>
        <v>8</v>
      </c>
      <c r="W130">
        <f t="shared" si="92"/>
        <v>28</v>
      </c>
      <c r="Y130" s="4">
        <v>1983</v>
      </c>
      <c r="Z130">
        <f aca="true" t="shared" si="93" ref="Z130:AE130">Z4+Z25+Z46+Z88</f>
        <v>0</v>
      </c>
      <c r="AA130">
        <f t="shared" si="93"/>
        <v>0</v>
      </c>
      <c r="AB130">
        <f t="shared" si="93"/>
        <v>0</v>
      </c>
      <c r="AC130">
        <f t="shared" si="93"/>
        <v>0</v>
      </c>
      <c r="AD130">
        <f t="shared" si="93"/>
        <v>0</v>
      </c>
      <c r="AE130">
        <f t="shared" si="93"/>
        <v>0</v>
      </c>
      <c r="AG130" s="4">
        <v>1983</v>
      </c>
      <c r="AH130">
        <f aca="true" t="shared" si="94" ref="AH130:AL139">AH4+AH25+AH46+AH88</f>
        <v>7</v>
      </c>
      <c r="AI130">
        <f t="shared" si="94"/>
        <v>8</v>
      </c>
      <c r="AJ130">
        <f t="shared" si="94"/>
        <v>2</v>
      </c>
      <c r="AK130">
        <f t="shared" si="94"/>
        <v>4</v>
      </c>
      <c r="AL130">
        <f t="shared" si="94"/>
        <v>6</v>
      </c>
      <c r="AM130">
        <f>AM4+AM25+AM46+AM88</f>
        <v>27</v>
      </c>
      <c r="AO130" s="4">
        <v>1983</v>
      </c>
    </row>
    <row r="131" spans="1:41" ht="12.75">
      <c r="A131" s="4">
        <v>1984</v>
      </c>
      <c r="B131">
        <f t="shared" si="90"/>
        <v>84</v>
      </c>
      <c r="C131">
        <f t="shared" si="90"/>
        <v>122</v>
      </c>
      <c r="D131">
        <f t="shared" si="90"/>
        <v>119</v>
      </c>
      <c r="E131">
        <f t="shared" si="90"/>
        <v>45</v>
      </c>
      <c r="F131">
        <f t="shared" si="90"/>
        <v>82</v>
      </c>
      <c r="G131">
        <f t="shared" si="90"/>
        <v>452</v>
      </c>
      <c r="I131" s="4">
        <v>1984</v>
      </c>
      <c r="J131">
        <f aca="true" t="shared" si="95" ref="J131:O131">J5+J26+J47+J89</f>
        <v>27</v>
      </c>
      <c r="K131">
        <f t="shared" si="95"/>
        <v>66</v>
      </c>
      <c r="L131">
        <f t="shared" si="95"/>
        <v>59</v>
      </c>
      <c r="M131">
        <f t="shared" si="95"/>
        <v>5</v>
      </c>
      <c r="N131">
        <f t="shared" si="95"/>
        <v>18</v>
      </c>
      <c r="O131">
        <f t="shared" si="95"/>
        <v>175</v>
      </c>
      <c r="Q131" s="4">
        <v>1984</v>
      </c>
      <c r="R131">
        <f aca="true" t="shared" si="96" ref="R131:W131">R5+R26+R47+R89</f>
        <v>9</v>
      </c>
      <c r="S131">
        <f t="shared" si="96"/>
        <v>19</v>
      </c>
      <c r="T131">
        <f t="shared" si="96"/>
        <v>5</v>
      </c>
      <c r="U131">
        <f t="shared" si="96"/>
        <v>1</v>
      </c>
      <c r="V131">
        <f t="shared" si="96"/>
        <v>15</v>
      </c>
      <c r="W131">
        <f t="shared" si="96"/>
        <v>49</v>
      </c>
      <c r="Y131" s="4">
        <v>1984</v>
      </c>
      <c r="Z131">
        <f aca="true" t="shared" si="97" ref="Z131:AE131">Z5+Z26+Z47+Z89</f>
        <v>0</v>
      </c>
      <c r="AA131">
        <f t="shared" si="97"/>
        <v>0</v>
      </c>
      <c r="AB131">
        <f t="shared" si="97"/>
        <v>0</v>
      </c>
      <c r="AC131">
        <f t="shared" si="97"/>
        <v>0</v>
      </c>
      <c r="AD131">
        <f t="shared" si="97"/>
        <v>0</v>
      </c>
      <c r="AE131">
        <f t="shared" si="97"/>
        <v>0</v>
      </c>
      <c r="AG131" s="4">
        <v>1984</v>
      </c>
      <c r="AH131">
        <f t="shared" si="94"/>
        <v>16</v>
      </c>
      <c r="AI131">
        <f t="shared" si="94"/>
        <v>8</v>
      </c>
      <c r="AJ131">
        <f t="shared" si="94"/>
        <v>4</v>
      </c>
      <c r="AK131">
        <f t="shared" si="94"/>
        <v>1</v>
      </c>
      <c r="AL131">
        <f t="shared" si="94"/>
        <v>2</v>
      </c>
      <c r="AM131">
        <f>AM5+AM26+AM47+AM89</f>
        <v>31</v>
      </c>
      <c r="AO131" s="4">
        <v>1984</v>
      </c>
    </row>
    <row r="132" spans="1:41" ht="12.75">
      <c r="A132" s="4">
        <v>1985</v>
      </c>
      <c r="B132">
        <f t="shared" si="90"/>
        <v>130</v>
      </c>
      <c r="C132">
        <f t="shared" si="90"/>
        <v>106</v>
      </c>
      <c r="D132">
        <f t="shared" si="90"/>
        <v>103</v>
      </c>
      <c r="E132">
        <f t="shared" si="90"/>
        <v>45</v>
      </c>
      <c r="F132">
        <f t="shared" si="90"/>
        <v>88</v>
      </c>
      <c r="G132">
        <f t="shared" si="90"/>
        <v>472</v>
      </c>
      <c r="I132" s="4">
        <v>1985</v>
      </c>
      <c r="J132">
        <f aca="true" t="shared" si="98" ref="J132:O132">J6+J27+J48+J90</f>
        <v>28</v>
      </c>
      <c r="K132">
        <f t="shared" si="98"/>
        <v>53</v>
      </c>
      <c r="L132">
        <f t="shared" si="98"/>
        <v>35</v>
      </c>
      <c r="M132">
        <f t="shared" si="98"/>
        <v>8</v>
      </c>
      <c r="N132">
        <f t="shared" si="98"/>
        <v>23</v>
      </c>
      <c r="O132">
        <f t="shared" si="98"/>
        <v>147</v>
      </c>
      <c r="Q132" s="4">
        <v>1985</v>
      </c>
      <c r="R132">
        <f aca="true" t="shared" si="99" ref="R132:W132">R6+R27+R48+R90</f>
        <v>2</v>
      </c>
      <c r="S132">
        <f t="shared" si="99"/>
        <v>10</v>
      </c>
      <c r="T132">
        <f t="shared" si="99"/>
        <v>9</v>
      </c>
      <c r="U132">
        <f t="shared" si="99"/>
        <v>0</v>
      </c>
      <c r="V132">
        <f t="shared" si="99"/>
        <v>4</v>
      </c>
      <c r="W132">
        <f t="shared" si="99"/>
        <v>25</v>
      </c>
      <c r="Y132" s="4">
        <v>1985</v>
      </c>
      <c r="Z132">
        <f aca="true" t="shared" si="100" ref="Z132:AE132">Z6+Z27+Z48+Z90</f>
        <v>0</v>
      </c>
      <c r="AA132">
        <f t="shared" si="100"/>
        <v>0</v>
      </c>
      <c r="AB132">
        <f t="shared" si="100"/>
        <v>0</v>
      </c>
      <c r="AC132">
        <f t="shared" si="100"/>
        <v>0</v>
      </c>
      <c r="AD132">
        <f t="shared" si="100"/>
        <v>0</v>
      </c>
      <c r="AE132">
        <f t="shared" si="100"/>
        <v>0</v>
      </c>
      <c r="AG132" s="4">
        <v>1985</v>
      </c>
      <c r="AH132">
        <f t="shared" si="94"/>
        <v>9</v>
      </c>
      <c r="AI132">
        <f t="shared" si="94"/>
        <v>3</v>
      </c>
      <c r="AJ132">
        <f t="shared" si="94"/>
        <v>1</v>
      </c>
      <c r="AK132">
        <f t="shared" si="94"/>
        <v>0</v>
      </c>
      <c r="AL132">
        <f t="shared" si="94"/>
        <v>6</v>
      </c>
      <c r="AM132">
        <f>AM6+AM27+AM48+AM90</f>
        <v>19</v>
      </c>
      <c r="AO132" s="4">
        <v>1985</v>
      </c>
    </row>
    <row r="133" spans="1:41" ht="12.75">
      <c r="A133" s="4">
        <v>1986</v>
      </c>
      <c r="B133">
        <f t="shared" si="90"/>
        <v>114</v>
      </c>
      <c r="C133">
        <f t="shared" si="90"/>
        <v>127</v>
      </c>
      <c r="D133">
        <f t="shared" si="90"/>
        <v>118</v>
      </c>
      <c r="E133">
        <f t="shared" si="90"/>
        <v>78</v>
      </c>
      <c r="F133">
        <f t="shared" si="90"/>
        <v>95</v>
      </c>
      <c r="G133">
        <f t="shared" si="90"/>
        <v>532</v>
      </c>
      <c r="I133" s="4">
        <v>1986</v>
      </c>
      <c r="J133">
        <f aca="true" t="shared" si="101" ref="J133:O133">J7+J28+J49+J91</f>
        <v>28</v>
      </c>
      <c r="K133">
        <f t="shared" si="101"/>
        <v>52</v>
      </c>
      <c r="L133">
        <f t="shared" si="101"/>
        <v>46</v>
      </c>
      <c r="M133">
        <f t="shared" si="101"/>
        <v>16</v>
      </c>
      <c r="N133">
        <f t="shared" si="101"/>
        <v>21</v>
      </c>
      <c r="O133">
        <f t="shared" si="101"/>
        <v>163</v>
      </c>
      <c r="Q133" s="4">
        <v>1986</v>
      </c>
      <c r="R133">
        <f aca="true" t="shared" si="102" ref="R133:W133">R7+R28+R49+R91</f>
        <v>9</v>
      </c>
      <c r="S133">
        <f t="shared" si="102"/>
        <v>5</v>
      </c>
      <c r="T133">
        <f t="shared" si="102"/>
        <v>3</v>
      </c>
      <c r="U133">
        <f t="shared" si="102"/>
        <v>0</v>
      </c>
      <c r="V133">
        <f t="shared" si="102"/>
        <v>7</v>
      </c>
      <c r="W133">
        <f t="shared" si="102"/>
        <v>24</v>
      </c>
      <c r="Y133" s="4">
        <v>1986</v>
      </c>
      <c r="Z133">
        <f aca="true" t="shared" si="103" ref="Z133:AE133">Z7+Z28+Z49+Z91</f>
        <v>0</v>
      </c>
      <c r="AA133">
        <f t="shared" si="103"/>
        <v>0</v>
      </c>
      <c r="AB133">
        <f t="shared" si="103"/>
        <v>0</v>
      </c>
      <c r="AC133">
        <f t="shared" si="103"/>
        <v>0</v>
      </c>
      <c r="AD133">
        <f t="shared" si="103"/>
        <v>0</v>
      </c>
      <c r="AE133">
        <f t="shared" si="103"/>
        <v>0</v>
      </c>
      <c r="AG133" s="4">
        <v>1986</v>
      </c>
      <c r="AH133">
        <f t="shared" si="94"/>
        <v>9</v>
      </c>
      <c r="AI133">
        <f t="shared" si="94"/>
        <v>3</v>
      </c>
      <c r="AJ133">
        <f t="shared" si="94"/>
        <v>4</v>
      </c>
      <c r="AK133">
        <f t="shared" si="94"/>
        <v>5</v>
      </c>
      <c r="AL133">
        <f t="shared" si="94"/>
        <v>2</v>
      </c>
      <c r="AM133">
        <f>AM7+AM28+AM49+AM91</f>
        <v>23</v>
      </c>
      <c r="AO133" s="4">
        <v>1986</v>
      </c>
    </row>
    <row r="134" spans="1:41" ht="12.75">
      <c r="A134" s="4">
        <v>1987</v>
      </c>
      <c r="B134">
        <f t="shared" si="90"/>
        <v>126</v>
      </c>
      <c r="C134">
        <f t="shared" si="90"/>
        <v>153</v>
      </c>
      <c r="D134">
        <f t="shared" si="90"/>
        <v>125</v>
      </c>
      <c r="E134">
        <f t="shared" si="90"/>
        <v>90</v>
      </c>
      <c r="F134">
        <f t="shared" si="90"/>
        <v>92</v>
      </c>
      <c r="G134">
        <f t="shared" si="90"/>
        <v>586</v>
      </c>
      <c r="I134" s="4">
        <v>1987</v>
      </c>
      <c r="J134">
        <f aca="true" t="shared" si="104" ref="J134:O134">J8+J29+J50+J92</f>
        <v>54</v>
      </c>
      <c r="K134">
        <f t="shared" si="104"/>
        <v>59</v>
      </c>
      <c r="L134">
        <f t="shared" si="104"/>
        <v>48</v>
      </c>
      <c r="M134">
        <f t="shared" si="104"/>
        <v>30</v>
      </c>
      <c r="N134">
        <f t="shared" si="104"/>
        <v>19</v>
      </c>
      <c r="O134">
        <f t="shared" si="104"/>
        <v>210</v>
      </c>
      <c r="Q134" s="4">
        <v>1987</v>
      </c>
      <c r="R134">
        <f aca="true" t="shared" si="105" ref="R134:W134">R8+R29+R50+R92</f>
        <v>11</v>
      </c>
      <c r="S134">
        <f t="shared" si="105"/>
        <v>14</v>
      </c>
      <c r="T134">
        <f t="shared" si="105"/>
        <v>3</v>
      </c>
      <c r="U134">
        <f t="shared" si="105"/>
        <v>0</v>
      </c>
      <c r="V134">
        <f t="shared" si="105"/>
        <v>7</v>
      </c>
      <c r="W134">
        <f t="shared" si="105"/>
        <v>35</v>
      </c>
      <c r="Y134" s="4">
        <v>1987</v>
      </c>
      <c r="Z134">
        <f aca="true" t="shared" si="106" ref="Z134:AE134">Z8+Z29+Z50+Z92</f>
        <v>0</v>
      </c>
      <c r="AA134">
        <f t="shared" si="106"/>
        <v>0</v>
      </c>
      <c r="AB134">
        <f t="shared" si="106"/>
        <v>0</v>
      </c>
      <c r="AC134">
        <f t="shared" si="106"/>
        <v>0</v>
      </c>
      <c r="AD134">
        <f t="shared" si="106"/>
        <v>0</v>
      </c>
      <c r="AE134">
        <f t="shared" si="106"/>
        <v>0</v>
      </c>
      <c r="AG134" s="4">
        <v>1987</v>
      </c>
      <c r="AH134">
        <f t="shared" si="94"/>
        <v>9</v>
      </c>
      <c r="AI134">
        <f t="shared" si="94"/>
        <v>3</v>
      </c>
      <c r="AJ134">
        <f t="shared" si="94"/>
        <v>3</v>
      </c>
      <c r="AK134">
        <f t="shared" si="94"/>
        <v>5</v>
      </c>
      <c r="AL134">
        <f t="shared" si="94"/>
        <v>6</v>
      </c>
      <c r="AM134">
        <f>AM8+AM29+AM50+AM92</f>
        <v>26</v>
      </c>
      <c r="AO134" s="4">
        <v>1987</v>
      </c>
    </row>
    <row r="135" spans="1:41" ht="12.75">
      <c r="A135" s="4">
        <v>1988</v>
      </c>
      <c r="B135">
        <f t="shared" si="90"/>
        <v>147</v>
      </c>
      <c r="C135">
        <f t="shared" si="90"/>
        <v>130</v>
      </c>
      <c r="D135">
        <f t="shared" si="90"/>
        <v>128</v>
      </c>
      <c r="E135">
        <f t="shared" si="90"/>
        <v>80</v>
      </c>
      <c r="F135">
        <f t="shared" si="90"/>
        <v>84</v>
      </c>
      <c r="G135">
        <f t="shared" si="90"/>
        <v>569</v>
      </c>
      <c r="I135" s="4">
        <v>1988</v>
      </c>
      <c r="J135">
        <f aca="true" t="shared" si="107" ref="J135:O135">J9+J30+J51+J93</f>
        <v>57</v>
      </c>
      <c r="K135">
        <f t="shared" si="107"/>
        <v>45</v>
      </c>
      <c r="L135">
        <f t="shared" si="107"/>
        <v>54</v>
      </c>
      <c r="M135">
        <f t="shared" si="107"/>
        <v>43</v>
      </c>
      <c r="N135">
        <f t="shared" si="107"/>
        <v>13</v>
      </c>
      <c r="O135">
        <f t="shared" si="107"/>
        <v>212</v>
      </c>
      <c r="Q135" s="4">
        <v>1988</v>
      </c>
      <c r="R135">
        <f aca="true" t="shared" si="108" ref="R135:W135">R9+R30+R51+R93</f>
        <v>11</v>
      </c>
      <c r="S135">
        <f t="shared" si="108"/>
        <v>5</v>
      </c>
      <c r="T135">
        <f t="shared" si="108"/>
        <v>4</v>
      </c>
      <c r="U135">
        <f t="shared" si="108"/>
        <v>3</v>
      </c>
      <c r="V135">
        <f t="shared" si="108"/>
        <v>7</v>
      </c>
      <c r="W135">
        <f t="shared" si="108"/>
        <v>30</v>
      </c>
      <c r="Y135" s="4">
        <v>1988</v>
      </c>
      <c r="Z135">
        <f aca="true" t="shared" si="109" ref="Z135:AE135">Z9+Z30+Z51+Z93</f>
        <v>0</v>
      </c>
      <c r="AA135">
        <f t="shared" si="109"/>
        <v>0</v>
      </c>
      <c r="AB135">
        <f t="shared" si="109"/>
        <v>0</v>
      </c>
      <c r="AC135">
        <f t="shared" si="109"/>
        <v>0</v>
      </c>
      <c r="AD135">
        <f t="shared" si="109"/>
        <v>0</v>
      </c>
      <c r="AE135">
        <f t="shared" si="109"/>
        <v>0</v>
      </c>
      <c r="AG135" s="4">
        <v>1988</v>
      </c>
      <c r="AH135">
        <f t="shared" si="94"/>
        <v>17</v>
      </c>
      <c r="AI135">
        <f t="shared" si="94"/>
        <v>9</v>
      </c>
      <c r="AJ135">
        <f t="shared" si="94"/>
        <v>3</v>
      </c>
      <c r="AK135">
        <f t="shared" si="94"/>
        <v>4</v>
      </c>
      <c r="AL135">
        <f t="shared" si="94"/>
        <v>3</v>
      </c>
      <c r="AM135">
        <f>AM9+AM30+AM51+AM93</f>
        <v>36</v>
      </c>
      <c r="AO135" s="4">
        <v>1988</v>
      </c>
    </row>
    <row r="136" spans="1:41" ht="12.75">
      <c r="A136" s="4">
        <v>1989</v>
      </c>
      <c r="B136">
        <f t="shared" si="90"/>
        <v>129</v>
      </c>
      <c r="C136">
        <f t="shared" si="90"/>
        <v>125</v>
      </c>
      <c r="D136">
        <f t="shared" si="90"/>
        <v>115</v>
      </c>
      <c r="E136">
        <f t="shared" si="90"/>
        <v>144</v>
      </c>
      <c r="F136">
        <f t="shared" si="90"/>
        <v>86</v>
      </c>
      <c r="G136">
        <f t="shared" si="90"/>
        <v>599</v>
      </c>
      <c r="I136" s="4">
        <v>1989</v>
      </c>
      <c r="J136">
        <f aca="true" t="shared" si="110" ref="J136:O136">J10+J31+J52+J94</f>
        <v>53</v>
      </c>
      <c r="K136">
        <f t="shared" si="110"/>
        <v>63</v>
      </c>
      <c r="L136">
        <f t="shared" si="110"/>
        <v>56</v>
      </c>
      <c r="M136">
        <f t="shared" si="110"/>
        <v>150</v>
      </c>
      <c r="N136">
        <f t="shared" si="110"/>
        <v>32</v>
      </c>
      <c r="O136">
        <f t="shared" si="110"/>
        <v>354</v>
      </c>
      <c r="Q136" s="4">
        <v>1989</v>
      </c>
      <c r="R136">
        <f aca="true" t="shared" si="111" ref="R136:W136">R10+R31+R52+R94</f>
        <v>11</v>
      </c>
      <c r="S136">
        <f t="shared" si="111"/>
        <v>7</v>
      </c>
      <c r="T136">
        <f t="shared" si="111"/>
        <v>7</v>
      </c>
      <c r="U136">
        <f t="shared" si="111"/>
        <v>7</v>
      </c>
      <c r="V136">
        <f t="shared" si="111"/>
        <v>9</v>
      </c>
      <c r="W136">
        <f t="shared" si="111"/>
        <v>41</v>
      </c>
      <c r="Y136" s="4">
        <v>1989</v>
      </c>
      <c r="Z136">
        <f aca="true" t="shared" si="112" ref="Z136:AE136">Z10+Z31+Z52+Z94</f>
        <v>0</v>
      </c>
      <c r="AA136">
        <f t="shared" si="112"/>
        <v>0</v>
      </c>
      <c r="AB136">
        <f t="shared" si="112"/>
        <v>0</v>
      </c>
      <c r="AC136">
        <f t="shared" si="112"/>
        <v>0</v>
      </c>
      <c r="AD136">
        <f t="shared" si="112"/>
        <v>0</v>
      </c>
      <c r="AE136">
        <f t="shared" si="112"/>
        <v>0</v>
      </c>
      <c r="AG136" s="4">
        <v>1989</v>
      </c>
      <c r="AH136">
        <f t="shared" si="94"/>
        <v>13</v>
      </c>
      <c r="AI136">
        <f t="shared" si="94"/>
        <v>10</v>
      </c>
      <c r="AJ136">
        <f t="shared" si="94"/>
        <v>8</v>
      </c>
      <c r="AK136">
        <f t="shared" si="94"/>
        <v>15</v>
      </c>
      <c r="AL136">
        <f t="shared" si="94"/>
        <v>9</v>
      </c>
      <c r="AM136">
        <f>AM10+AM31+AM52+AM94</f>
        <v>55</v>
      </c>
      <c r="AO136" s="4">
        <v>1989</v>
      </c>
    </row>
    <row r="137" spans="1:41" ht="12.75">
      <c r="A137" s="4">
        <v>1990</v>
      </c>
      <c r="B137">
        <f t="shared" si="90"/>
        <v>137</v>
      </c>
      <c r="C137">
        <f t="shared" si="90"/>
        <v>169</v>
      </c>
      <c r="D137">
        <f t="shared" si="90"/>
        <v>125</v>
      </c>
      <c r="E137">
        <f t="shared" si="90"/>
        <v>144</v>
      </c>
      <c r="F137">
        <f t="shared" si="90"/>
        <v>119</v>
      </c>
      <c r="G137">
        <f t="shared" si="90"/>
        <v>694</v>
      </c>
      <c r="I137" s="4">
        <v>1990</v>
      </c>
      <c r="J137">
        <f aca="true" t="shared" si="113" ref="J137:O137">J11+J32+J53+J95</f>
        <v>60</v>
      </c>
      <c r="K137">
        <f t="shared" si="113"/>
        <v>91</v>
      </c>
      <c r="L137">
        <f t="shared" si="113"/>
        <v>97</v>
      </c>
      <c r="M137">
        <f t="shared" si="113"/>
        <v>106</v>
      </c>
      <c r="N137">
        <f t="shared" si="113"/>
        <v>41</v>
      </c>
      <c r="O137">
        <f t="shared" si="113"/>
        <v>395</v>
      </c>
      <c r="Q137" s="4">
        <v>1990</v>
      </c>
      <c r="R137">
        <f aca="true" t="shared" si="114" ref="R137:W137">R11+R32+R53+R95</f>
        <v>13</v>
      </c>
      <c r="S137">
        <f t="shared" si="114"/>
        <v>9</v>
      </c>
      <c r="T137">
        <f t="shared" si="114"/>
        <v>5</v>
      </c>
      <c r="U137">
        <f t="shared" si="114"/>
        <v>7</v>
      </c>
      <c r="V137">
        <f t="shared" si="114"/>
        <v>14</v>
      </c>
      <c r="W137">
        <f t="shared" si="114"/>
        <v>48</v>
      </c>
      <c r="Y137" s="4">
        <v>1990</v>
      </c>
      <c r="Z137">
        <f aca="true" t="shared" si="115" ref="Z137:AE137">Z11+Z32+Z53+Z95</f>
        <v>0</v>
      </c>
      <c r="AA137">
        <f t="shared" si="115"/>
        <v>0</v>
      </c>
      <c r="AB137">
        <f t="shared" si="115"/>
        <v>0</v>
      </c>
      <c r="AC137">
        <f t="shared" si="115"/>
        <v>0</v>
      </c>
      <c r="AD137">
        <f t="shared" si="115"/>
        <v>0</v>
      </c>
      <c r="AE137">
        <f t="shared" si="115"/>
        <v>0</v>
      </c>
      <c r="AG137" s="4">
        <v>1990</v>
      </c>
      <c r="AH137">
        <f t="shared" si="94"/>
        <v>14</v>
      </c>
      <c r="AI137">
        <f t="shared" si="94"/>
        <v>3</v>
      </c>
      <c r="AJ137">
        <f t="shared" si="94"/>
        <v>8</v>
      </c>
      <c r="AK137">
        <f t="shared" si="94"/>
        <v>25</v>
      </c>
      <c r="AL137">
        <f t="shared" si="94"/>
        <v>7</v>
      </c>
      <c r="AM137">
        <f>AM11+AM32+AM53+AM95</f>
        <v>57</v>
      </c>
      <c r="AO137" s="4">
        <v>1990</v>
      </c>
    </row>
    <row r="138" spans="1:41" ht="12.75">
      <c r="A138" s="4">
        <v>1991</v>
      </c>
      <c r="B138">
        <f t="shared" si="90"/>
        <v>148</v>
      </c>
      <c r="C138">
        <f t="shared" si="90"/>
        <v>145</v>
      </c>
      <c r="D138">
        <f t="shared" si="90"/>
        <v>172</v>
      </c>
      <c r="E138">
        <f t="shared" si="90"/>
        <v>146</v>
      </c>
      <c r="F138">
        <f t="shared" si="90"/>
        <v>137</v>
      </c>
      <c r="G138">
        <f t="shared" si="90"/>
        <v>748</v>
      </c>
      <c r="I138" s="4">
        <v>1991</v>
      </c>
      <c r="J138">
        <f aca="true" t="shared" si="116" ref="J138:O138">J12+J33+J54+J96</f>
        <v>88</v>
      </c>
      <c r="K138">
        <f t="shared" si="116"/>
        <v>87</v>
      </c>
      <c r="L138">
        <f t="shared" si="116"/>
        <v>93</v>
      </c>
      <c r="M138">
        <f t="shared" si="116"/>
        <v>149</v>
      </c>
      <c r="N138">
        <f t="shared" si="116"/>
        <v>40</v>
      </c>
      <c r="O138">
        <f t="shared" si="116"/>
        <v>457</v>
      </c>
      <c r="Q138" s="4">
        <v>1991</v>
      </c>
      <c r="R138">
        <f aca="true" t="shared" si="117" ref="R138:W138">R12+R33+R54+R96</f>
        <v>12</v>
      </c>
      <c r="S138">
        <f t="shared" si="117"/>
        <v>14</v>
      </c>
      <c r="T138">
        <f t="shared" si="117"/>
        <v>8</v>
      </c>
      <c r="U138">
        <f t="shared" si="117"/>
        <v>3</v>
      </c>
      <c r="V138">
        <f t="shared" si="117"/>
        <v>18</v>
      </c>
      <c r="W138">
        <f t="shared" si="117"/>
        <v>55</v>
      </c>
      <c r="Y138" s="4">
        <v>1991</v>
      </c>
      <c r="Z138">
        <f aca="true" t="shared" si="118" ref="Z138:AE138">Z12+Z33+Z54+Z96</f>
        <v>0</v>
      </c>
      <c r="AA138">
        <f t="shared" si="118"/>
        <v>0</v>
      </c>
      <c r="AB138">
        <f t="shared" si="118"/>
        <v>0</v>
      </c>
      <c r="AC138">
        <f t="shared" si="118"/>
        <v>0</v>
      </c>
      <c r="AD138">
        <f t="shared" si="118"/>
        <v>0</v>
      </c>
      <c r="AE138">
        <f t="shared" si="118"/>
        <v>0</v>
      </c>
      <c r="AG138" s="4">
        <v>1991</v>
      </c>
      <c r="AH138">
        <f t="shared" si="94"/>
        <v>17</v>
      </c>
      <c r="AI138">
        <f t="shared" si="94"/>
        <v>12</v>
      </c>
      <c r="AJ138">
        <f t="shared" si="94"/>
        <v>7</v>
      </c>
      <c r="AK138">
        <f t="shared" si="94"/>
        <v>34</v>
      </c>
      <c r="AL138">
        <f t="shared" si="94"/>
        <v>16</v>
      </c>
      <c r="AM138">
        <f>AM12+AM33+AM54+AM96</f>
        <v>86</v>
      </c>
      <c r="AO138" s="4">
        <v>1991</v>
      </c>
    </row>
    <row r="139" spans="1:41" ht="12.75">
      <c r="A139" s="4">
        <v>1992</v>
      </c>
      <c r="B139">
        <f t="shared" si="90"/>
        <v>188</v>
      </c>
      <c r="C139">
        <f t="shared" si="90"/>
        <v>167</v>
      </c>
      <c r="D139">
        <f t="shared" si="90"/>
        <v>136</v>
      </c>
      <c r="E139">
        <f t="shared" si="90"/>
        <v>111</v>
      </c>
      <c r="F139">
        <f t="shared" si="90"/>
        <v>117</v>
      </c>
      <c r="G139">
        <f t="shared" si="90"/>
        <v>719</v>
      </c>
      <c r="I139" s="4">
        <v>1992</v>
      </c>
      <c r="J139">
        <f aca="true" t="shared" si="119" ref="J139:O139">J13+J34+J55+J97</f>
        <v>98</v>
      </c>
      <c r="K139">
        <f t="shared" si="119"/>
        <v>87</v>
      </c>
      <c r="L139">
        <f t="shared" si="119"/>
        <v>86</v>
      </c>
      <c r="M139">
        <f t="shared" si="119"/>
        <v>163</v>
      </c>
      <c r="N139">
        <f t="shared" si="119"/>
        <v>47</v>
      </c>
      <c r="O139">
        <f t="shared" si="119"/>
        <v>481</v>
      </c>
      <c r="Q139" s="4">
        <v>1992</v>
      </c>
      <c r="R139">
        <f aca="true" t="shared" si="120" ref="R139:W139">R13+R34+R55+R97</f>
        <v>11</v>
      </c>
      <c r="S139">
        <f t="shared" si="120"/>
        <v>12</v>
      </c>
      <c r="T139">
        <f t="shared" si="120"/>
        <v>3</v>
      </c>
      <c r="U139">
        <f t="shared" si="120"/>
        <v>4</v>
      </c>
      <c r="V139">
        <f t="shared" si="120"/>
        <v>16</v>
      </c>
      <c r="W139">
        <f t="shared" si="120"/>
        <v>46</v>
      </c>
      <c r="Y139" s="4">
        <v>1992</v>
      </c>
      <c r="Z139">
        <f aca="true" t="shared" si="121" ref="Z139:AE139">Z13+Z34+Z55+Z97</f>
        <v>0</v>
      </c>
      <c r="AA139">
        <f t="shared" si="121"/>
        <v>0</v>
      </c>
      <c r="AB139">
        <f t="shared" si="121"/>
        <v>0</v>
      </c>
      <c r="AC139">
        <f t="shared" si="121"/>
        <v>0</v>
      </c>
      <c r="AD139">
        <f t="shared" si="121"/>
        <v>0</v>
      </c>
      <c r="AE139">
        <f t="shared" si="121"/>
        <v>0</v>
      </c>
      <c r="AG139" s="4">
        <v>1992</v>
      </c>
      <c r="AH139">
        <f t="shared" si="94"/>
        <v>23</v>
      </c>
      <c r="AI139">
        <f t="shared" si="94"/>
        <v>14</v>
      </c>
      <c r="AJ139">
        <f t="shared" si="94"/>
        <v>4</v>
      </c>
      <c r="AK139">
        <f t="shared" si="94"/>
        <v>30</v>
      </c>
      <c r="AL139">
        <f t="shared" si="94"/>
        <v>12</v>
      </c>
      <c r="AM139">
        <f>AM13+AM34+AM55+AM97</f>
        <v>83</v>
      </c>
      <c r="AO139" s="4">
        <v>1992</v>
      </c>
    </row>
    <row r="140" spans="1:41" ht="12.75">
      <c r="A140" s="4">
        <v>1993</v>
      </c>
      <c r="B140">
        <f aca="true" t="shared" si="122" ref="B140:G145">B14+B35+B56+B98</f>
        <v>167</v>
      </c>
      <c r="C140">
        <f t="shared" si="122"/>
        <v>162</v>
      </c>
      <c r="D140">
        <f t="shared" si="122"/>
        <v>151</v>
      </c>
      <c r="E140">
        <f t="shared" si="122"/>
        <v>140</v>
      </c>
      <c r="F140">
        <f t="shared" si="122"/>
        <v>140</v>
      </c>
      <c r="G140">
        <f t="shared" si="122"/>
        <v>760</v>
      </c>
      <c r="I140" s="4">
        <v>1993</v>
      </c>
      <c r="J140">
        <f aca="true" t="shared" si="123" ref="J140:O140">J14+J35+J56+J98</f>
        <v>63</v>
      </c>
      <c r="K140">
        <f t="shared" si="123"/>
        <v>92</v>
      </c>
      <c r="L140">
        <f t="shared" si="123"/>
        <v>101</v>
      </c>
      <c r="M140">
        <f t="shared" si="123"/>
        <v>151</v>
      </c>
      <c r="N140">
        <f t="shared" si="123"/>
        <v>71</v>
      </c>
      <c r="O140">
        <f t="shared" si="123"/>
        <v>478</v>
      </c>
      <c r="Q140" s="4">
        <v>1993</v>
      </c>
      <c r="R140">
        <f aca="true" t="shared" si="124" ref="R140:W140">R14+R35+R56+R98</f>
        <v>18</v>
      </c>
      <c r="S140">
        <f t="shared" si="124"/>
        <v>11</v>
      </c>
      <c r="T140">
        <f t="shared" si="124"/>
        <v>2</v>
      </c>
      <c r="U140">
        <f t="shared" si="124"/>
        <v>5</v>
      </c>
      <c r="V140">
        <f t="shared" si="124"/>
        <v>13</v>
      </c>
      <c r="W140">
        <f t="shared" si="124"/>
        <v>49</v>
      </c>
      <c r="Y140" s="4">
        <v>1993</v>
      </c>
      <c r="Z140">
        <f aca="true" t="shared" si="125" ref="Z140:AE140">Z14+Z35+Z56+Z98</f>
        <v>1</v>
      </c>
      <c r="AA140">
        <f t="shared" si="125"/>
        <v>0</v>
      </c>
      <c r="AB140">
        <f t="shared" si="125"/>
        <v>0</v>
      </c>
      <c r="AC140">
        <f t="shared" si="125"/>
        <v>1</v>
      </c>
      <c r="AD140">
        <f t="shared" si="125"/>
        <v>0</v>
      </c>
      <c r="AE140">
        <f t="shared" si="125"/>
        <v>2</v>
      </c>
      <c r="AG140" s="4">
        <v>1993</v>
      </c>
      <c r="AH140">
        <f aca="true" t="shared" si="126" ref="AH140:AL146">AH14+AH35+AH56+AH98</f>
        <v>19</v>
      </c>
      <c r="AI140">
        <f t="shared" si="126"/>
        <v>21</v>
      </c>
      <c r="AJ140">
        <f t="shared" si="126"/>
        <v>7</v>
      </c>
      <c r="AK140">
        <f t="shared" si="126"/>
        <v>45</v>
      </c>
      <c r="AL140">
        <f t="shared" si="126"/>
        <v>12</v>
      </c>
      <c r="AM140">
        <f>AM14+AM35+AM56+AM98</f>
        <v>104</v>
      </c>
      <c r="AO140" s="4">
        <v>1993</v>
      </c>
    </row>
    <row r="141" spans="1:41" ht="12.75">
      <c r="A141" s="4">
        <v>1994</v>
      </c>
      <c r="B141">
        <f t="shared" si="122"/>
        <v>189</v>
      </c>
      <c r="C141">
        <f t="shared" si="122"/>
        <v>176</v>
      </c>
      <c r="D141">
        <f t="shared" si="122"/>
        <v>133</v>
      </c>
      <c r="E141">
        <f t="shared" si="122"/>
        <v>120</v>
      </c>
      <c r="F141">
        <f t="shared" si="122"/>
        <v>162</v>
      </c>
      <c r="G141">
        <f t="shared" si="122"/>
        <v>780</v>
      </c>
      <c r="I141" s="4">
        <v>1994</v>
      </c>
      <c r="J141">
        <f aca="true" t="shared" si="127" ref="J141:O141">J15+J36+J57+J99</f>
        <v>79</v>
      </c>
      <c r="K141">
        <f t="shared" si="127"/>
        <v>117</v>
      </c>
      <c r="L141">
        <f t="shared" si="127"/>
        <v>107</v>
      </c>
      <c r="M141">
        <f t="shared" si="127"/>
        <v>163</v>
      </c>
      <c r="N141">
        <f t="shared" si="127"/>
        <v>75</v>
      </c>
      <c r="O141">
        <f t="shared" si="127"/>
        <v>541</v>
      </c>
      <c r="Q141" s="4">
        <v>1994</v>
      </c>
      <c r="R141">
        <f aca="true" t="shared" si="128" ref="R141:W141">R15+R36+R57+R99</f>
        <v>13</v>
      </c>
      <c r="S141">
        <f t="shared" si="128"/>
        <v>15</v>
      </c>
      <c r="T141">
        <f t="shared" si="128"/>
        <v>12</v>
      </c>
      <c r="U141">
        <f t="shared" si="128"/>
        <v>6</v>
      </c>
      <c r="V141">
        <f t="shared" si="128"/>
        <v>17</v>
      </c>
      <c r="W141">
        <f t="shared" si="128"/>
        <v>63</v>
      </c>
      <c r="Y141" s="4">
        <v>1994</v>
      </c>
      <c r="Z141">
        <f aca="true" t="shared" si="129" ref="Z141:AE141">Z15+Z36+Z57+Z99</f>
        <v>0</v>
      </c>
      <c r="AA141">
        <f t="shared" si="129"/>
        <v>0</v>
      </c>
      <c r="AB141">
        <f t="shared" si="129"/>
        <v>0</v>
      </c>
      <c r="AC141">
        <f t="shared" si="129"/>
        <v>0</v>
      </c>
      <c r="AD141">
        <f t="shared" si="129"/>
        <v>0</v>
      </c>
      <c r="AE141">
        <f t="shared" si="129"/>
        <v>0</v>
      </c>
      <c r="AG141" s="4">
        <v>1994</v>
      </c>
      <c r="AH141">
        <f t="shared" si="126"/>
        <v>38</v>
      </c>
      <c r="AI141">
        <f t="shared" si="126"/>
        <v>11</v>
      </c>
      <c r="AJ141">
        <f t="shared" si="126"/>
        <v>4</v>
      </c>
      <c r="AK141">
        <f t="shared" si="126"/>
        <v>67</v>
      </c>
      <c r="AL141">
        <f t="shared" si="126"/>
        <v>14</v>
      </c>
      <c r="AM141">
        <f>AM15+AM36+AM57+AM99</f>
        <v>134</v>
      </c>
      <c r="AO141" s="4">
        <v>1994</v>
      </c>
    </row>
    <row r="142" spans="1:41" ht="12.75">
      <c r="A142" s="4">
        <v>1995</v>
      </c>
      <c r="B142">
        <f t="shared" si="122"/>
        <v>178</v>
      </c>
      <c r="C142">
        <f t="shared" si="122"/>
        <v>159</v>
      </c>
      <c r="D142">
        <f t="shared" si="122"/>
        <v>154</v>
      </c>
      <c r="E142">
        <f t="shared" si="122"/>
        <v>162</v>
      </c>
      <c r="F142">
        <f t="shared" si="122"/>
        <v>174</v>
      </c>
      <c r="G142">
        <f t="shared" si="122"/>
        <v>827</v>
      </c>
      <c r="I142" s="4">
        <v>1995</v>
      </c>
      <c r="J142">
        <f aca="true" t="shared" si="130" ref="J142:O142">J16+J37+J58+J100</f>
        <v>74</v>
      </c>
      <c r="K142">
        <f t="shared" si="130"/>
        <v>102</v>
      </c>
      <c r="L142">
        <f t="shared" si="130"/>
        <v>99</v>
      </c>
      <c r="M142">
        <f t="shared" si="130"/>
        <v>175</v>
      </c>
      <c r="N142">
        <f t="shared" si="130"/>
        <v>87</v>
      </c>
      <c r="O142">
        <f t="shared" si="130"/>
        <v>537</v>
      </c>
      <c r="Q142" s="4">
        <v>1995</v>
      </c>
      <c r="R142">
        <f aca="true" t="shared" si="131" ref="R142:W142">R16+R37+R58+R100</f>
        <v>13</v>
      </c>
      <c r="S142">
        <f t="shared" si="131"/>
        <v>19</v>
      </c>
      <c r="T142">
        <f t="shared" si="131"/>
        <v>7</v>
      </c>
      <c r="U142">
        <f t="shared" si="131"/>
        <v>5</v>
      </c>
      <c r="V142">
        <f t="shared" si="131"/>
        <v>20</v>
      </c>
      <c r="W142">
        <f t="shared" si="131"/>
        <v>64</v>
      </c>
      <c r="Y142" s="4">
        <v>1995</v>
      </c>
      <c r="Z142">
        <f aca="true" t="shared" si="132" ref="Z142:AE142">Z16+Z37+Z58+Z100</f>
        <v>0</v>
      </c>
      <c r="AA142">
        <f t="shared" si="132"/>
        <v>0</v>
      </c>
      <c r="AB142">
        <f t="shared" si="132"/>
        <v>2</v>
      </c>
      <c r="AC142">
        <f t="shared" si="132"/>
        <v>2</v>
      </c>
      <c r="AD142">
        <f t="shared" si="132"/>
        <v>1</v>
      </c>
      <c r="AE142">
        <f t="shared" si="132"/>
        <v>5</v>
      </c>
      <c r="AG142" s="4">
        <v>1995</v>
      </c>
      <c r="AH142">
        <f t="shared" si="126"/>
        <v>32</v>
      </c>
      <c r="AI142">
        <f t="shared" si="126"/>
        <v>30</v>
      </c>
      <c r="AJ142">
        <f t="shared" si="126"/>
        <v>9</v>
      </c>
      <c r="AK142">
        <f t="shared" si="126"/>
        <v>48</v>
      </c>
      <c r="AL142">
        <f t="shared" si="126"/>
        <v>26</v>
      </c>
      <c r="AM142">
        <f>AM16+AM37+AM58+AM100</f>
        <v>145</v>
      </c>
      <c r="AO142" s="4">
        <v>1995</v>
      </c>
    </row>
    <row r="143" spans="1:41" ht="12.75">
      <c r="A143" s="4">
        <v>1996</v>
      </c>
      <c r="B143">
        <f t="shared" si="122"/>
        <v>185</v>
      </c>
      <c r="C143">
        <f t="shared" si="122"/>
        <v>160</v>
      </c>
      <c r="D143">
        <f t="shared" si="122"/>
        <v>185</v>
      </c>
      <c r="E143">
        <f t="shared" si="122"/>
        <v>205</v>
      </c>
      <c r="F143">
        <f t="shared" si="122"/>
        <v>202</v>
      </c>
      <c r="G143">
        <f t="shared" si="122"/>
        <v>937</v>
      </c>
      <c r="I143" s="4">
        <v>1996</v>
      </c>
      <c r="J143">
        <f aca="true" t="shared" si="133" ref="J143:O143">J17+J38+J59+J101</f>
        <v>64</v>
      </c>
      <c r="K143">
        <f t="shared" si="133"/>
        <v>93</v>
      </c>
      <c r="L143">
        <f t="shared" si="133"/>
        <v>92</v>
      </c>
      <c r="M143">
        <f t="shared" si="133"/>
        <v>149</v>
      </c>
      <c r="N143">
        <f t="shared" si="133"/>
        <v>112</v>
      </c>
      <c r="O143">
        <f t="shared" si="133"/>
        <v>510</v>
      </c>
      <c r="Q143" s="4">
        <v>1996</v>
      </c>
      <c r="R143">
        <f aca="true" t="shared" si="134" ref="R143:W143">R17+R38+R59+R101</f>
        <v>13</v>
      </c>
      <c r="S143">
        <f t="shared" si="134"/>
        <v>20</v>
      </c>
      <c r="T143">
        <f t="shared" si="134"/>
        <v>13</v>
      </c>
      <c r="U143">
        <f t="shared" si="134"/>
        <v>3</v>
      </c>
      <c r="V143">
        <f t="shared" si="134"/>
        <v>16</v>
      </c>
      <c r="W143">
        <f t="shared" si="134"/>
        <v>65</v>
      </c>
      <c r="Y143" s="4">
        <v>1996</v>
      </c>
      <c r="Z143">
        <f aca="true" t="shared" si="135" ref="Z143:AE143">Z17+Z38+Z59+Z101</f>
        <v>5</v>
      </c>
      <c r="AA143">
        <f t="shared" si="135"/>
        <v>1</v>
      </c>
      <c r="AB143">
        <f t="shared" si="135"/>
        <v>4</v>
      </c>
      <c r="AC143">
        <f t="shared" si="135"/>
        <v>1</v>
      </c>
      <c r="AD143">
        <f t="shared" si="135"/>
        <v>2</v>
      </c>
      <c r="AE143">
        <f t="shared" si="135"/>
        <v>13</v>
      </c>
      <c r="AG143" s="4">
        <v>1996</v>
      </c>
      <c r="AH143">
        <f t="shared" si="126"/>
        <v>46</v>
      </c>
      <c r="AI143">
        <f t="shared" si="126"/>
        <v>9</v>
      </c>
      <c r="AJ143">
        <f t="shared" si="126"/>
        <v>6</v>
      </c>
      <c r="AK143">
        <f t="shared" si="126"/>
        <v>43</v>
      </c>
      <c r="AL143">
        <f t="shared" si="126"/>
        <v>45</v>
      </c>
      <c r="AM143">
        <f>AM17+AM38+AM59+AM101</f>
        <v>149</v>
      </c>
      <c r="AO143" s="4">
        <v>1996</v>
      </c>
    </row>
    <row r="144" spans="1:41" ht="12.75">
      <c r="A144" s="4">
        <v>1997</v>
      </c>
      <c r="B144">
        <f t="shared" si="122"/>
        <v>157</v>
      </c>
      <c r="C144">
        <f t="shared" si="122"/>
        <v>146</v>
      </c>
      <c r="D144">
        <f t="shared" si="122"/>
        <v>161</v>
      </c>
      <c r="E144">
        <f t="shared" si="122"/>
        <v>213</v>
      </c>
      <c r="F144">
        <f t="shared" si="122"/>
        <v>201</v>
      </c>
      <c r="G144">
        <f t="shared" si="122"/>
        <v>878</v>
      </c>
      <c r="I144" s="4">
        <v>1997</v>
      </c>
      <c r="J144">
        <f aca="true" t="shared" si="136" ref="J144:O144">J18+J39+J60+J102</f>
        <v>60</v>
      </c>
      <c r="K144">
        <f t="shared" si="136"/>
        <v>65</v>
      </c>
      <c r="L144">
        <f t="shared" si="136"/>
        <v>92</v>
      </c>
      <c r="M144">
        <f t="shared" si="136"/>
        <v>126</v>
      </c>
      <c r="N144">
        <f t="shared" si="136"/>
        <v>120</v>
      </c>
      <c r="O144">
        <f t="shared" si="136"/>
        <v>463</v>
      </c>
      <c r="Q144" s="4">
        <v>1997</v>
      </c>
      <c r="R144">
        <f aca="true" t="shared" si="137" ref="R144:W144">R18+R39+R60+R102</f>
        <v>15</v>
      </c>
      <c r="S144">
        <f t="shared" si="137"/>
        <v>18</v>
      </c>
      <c r="T144">
        <f t="shared" si="137"/>
        <v>15</v>
      </c>
      <c r="U144">
        <f t="shared" si="137"/>
        <v>6</v>
      </c>
      <c r="V144">
        <f t="shared" si="137"/>
        <v>18</v>
      </c>
      <c r="W144">
        <f t="shared" si="137"/>
        <v>72</v>
      </c>
      <c r="Y144" s="4">
        <v>1997</v>
      </c>
      <c r="Z144">
        <f aca="true" t="shared" si="138" ref="Z144:AE144">Z18+Z39+Z60+Z102</f>
        <v>1</v>
      </c>
      <c r="AA144">
        <f t="shared" si="138"/>
        <v>2</v>
      </c>
      <c r="AB144">
        <f t="shared" si="138"/>
        <v>2</v>
      </c>
      <c r="AC144">
        <f t="shared" si="138"/>
        <v>3</v>
      </c>
      <c r="AD144">
        <f t="shared" si="138"/>
        <v>1</v>
      </c>
      <c r="AE144">
        <f t="shared" si="138"/>
        <v>9</v>
      </c>
      <c r="AG144" s="4">
        <v>1997</v>
      </c>
      <c r="AH144">
        <f t="shared" si="126"/>
        <v>30</v>
      </c>
      <c r="AI144">
        <f t="shared" si="126"/>
        <v>21</v>
      </c>
      <c r="AJ144">
        <f t="shared" si="126"/>
        <v>10</v>
      </c>
      <c r="AK144">
        <f t="shared" si="126"/>
        <v>75</v>
      </c>
      <c r="AL144">
        <f t="shared" si="126"/>
        <v>27</v>
      </c>
      <c r="AM144">
        <f>AM18+AM39+AM60+AM102</f>
        <v>163</v>
      </c>
      <c r="AO144" s="4">
        <v>1997</v>
      </c>
    </row>
    <row r="145" spans="1:41" ht="12.75">
      <c r="A145" s="4">
        <v>1998</v>
      </c>
      <c r="B145">
        <f t="shared" si="122"/>
        <v>184</v>
      </c>
      <c r="C145">
        <f t="shared" si="122"/>
        <v>170</v>
      </c>
      <c r="D145">
        <f t="shared" si="122"/>
        <v>150</v>
      </c>
      <c r="E145">
        <f t="shared" si="122"/>
        <v>288</v>
      </c>
      <c r="F145">
        <f t="shared" si="122"/>
        <v>218</v>
      </c>
      <c r="G145">
        <f t="shared" si="122"/>
        <v>1010</v>
      </c>
      <c r="I145" s="4">
        <v>1998</v>
      </c>
      <c r="J145">
        <f aca="true" t="shared" si="139" ref="J145:O145">J19+J40+J61+J103</f>
        <v>47</v>
      </c>
      <c r="K145">
        <f t="shared" si="139"/>
        <v>74</v>
      </c>
      <c r="L145">
        <f t="shared" si="139"/>
        <v>68</v>
      </c>
      <c r="M145">
        <f t="shared" si="139"/>
        <v>137</v>
      </c>
      <c r="N145">
        <f t="shared" si="139"/>
        <v>96</v>
      </c>
      <c r="O145">
        <f t="shared" si="139"/>
        <v>422</v>
      </c>
      <c r="Q145" s="4">
        <v>1998</v>
      </c>
      <c r="R145">
        <f aca="true" t="shared" si="140" ref="R145:W145">R19+R40+R61+R103</f>
        <v>19</v>
      </c>
      <c r="S145">
        <f t="shared" si="140"/>
        <v>19</v>
      </c>
      <c r="T145">
        <f t="shared" si="140"/>
        <v>11</v>
      </c>
      <c r="U145">
        <f t="shared" si="140"/>
        <v>7</v>
      </c>
      <c r="V145">
        <f t="shared" si="140"/>
        <v>25</v>
      </c>
      <c r="W145">
        <f t="shared" si="140"/>
        <v>81</v>
      </c>
      <c r="Y145" s="4">
        <v>1998</v>
      </c>
      <c r="Z145">
        <f aca="true" t="shared" si="141" ref="Z145:AE145">Z19+Z40+Z61+Z103</f>
        <v>4</v>
      </c>
      <c r="AA145">
        <f t="shared" si="141"/>
        <v>2</v>
      </c>
      <c r="AB145">
        <f t="shared" si="141"/>
        <v>1</v>
      </c>
      <c r="AC145">
        <f t="shared" si="141"/>
        <v>2</v>
      </c>
      <c r="AD145">
        <f t="shared" si="141"/>
        <v>2</v>
      </c>
      <c r="AE145">
        <f t="shared" si="141"/>
        <v>11</v>
      </c>
      <c r="AG145" s="4">
        <v>1998</v>
      </c>
      <c r="AH145">
        <f t="shared" si="126"/>
        <v>46</v>
      </c>
      <c r="AI145">
        <f t="shared" si="126"/>
        <v>25</v>
      </c>
      <c r="AJ145">
        <f t="shared" si="126"/>
        <v>10</v>
      </c>
      <c r="AK145">
        <f t="shared" si="126"/>
        <v>84</v>
      </c>
      <c r="AL145">
        <f t="shared" si="126"/>
        <v>46</v>
      </c>
      <c r="AM145">
        <f>AM19+AM40+AM61+AM103</f>
        <v>211</v>
      </c>
      <c r="AO145" s="4">
        <v>1998</v>
      </c>
    </row>
    <row r="146" spans="1:41" ht="12.75">
      <c r="A146" s="4">
        <v>1999</v>
      </c>
      <c r="B146">
        <f aca="true" t="shared" si="142" ref="B146:G146">B20+B41+B62+B104</f>
        <v>165</v>
      </c>
      <c r="C146">
        <f t="shared" si="142"/>
        <v>172</v>
      </c>
      <c r="D146">
        <f t="shared" si="142"/>
        <v>149</v>
      </c>
      <c r="E146">
        <f t="shared" si="142"/>
        <v>207</v>
      </c>
      <c r="F146">
        <f t="shared" si="142"/>
        <v>192</v>
      </c>
      <c r="G146">
        <f t="shared" si="142"/>
        <v>885</v>
      </c>
      <c r="I146" s="4">
        <v>1999</v>
      </c>
      <c r="J146">
        <f aca="true" t="shared" si="143" ref="J146:O146">J20+J41+J62+J104</f>
        <v>74</v>
      </c>
      <c r="K146">
        <f t="shared" si="143"/>
        <v>76</v>
      </c>
      <c r="L146">
        <f t="shared" si="143"/>
        <v>69</v>
      </c>
      <c r="M146">
        <f t="shared" si="143"/>
        <v>85</v>
      </c>
      <c r="N146">
        <f t="shared" si="143"/>
        <v>95</v>
      </c>
      <c r="O146">
        <f t="shared" si="143"/>
        <v>399</v>
      </c>
      <c r="Q146" s="4">
        <v>1999</v>
      </c>
      <c r="R146">
        <f aca="true" t="shared" si="144" ref="R146:W146">R20+R41+R62+R104</f>
        <v>20</v>
      </c>
      <c r="S146">
        <f t="shared" si="144"/>
        <v>23</v>
      </c>
      <c r="T146">
        <f t="shared" si="144"/>
        <v>8</v>
      </c>
      <c r="U146">
        <f t="shared" si="144"/>
        <v>9</v>
      </c>
      <c r="V146">
        <f t="shared" si="144"/>
        <v>18</v>
      </c>
      <c r="W146">
        <f t="shared" si="144"/>
        <v>78</v>
      </c>
      <c r="Y146" s="4">
        <v>1999</v>
      </c>
      <c r="Z146">
        <f aca="true" t="shared" si="145" ref="Z146:AE146">Z20+Z41+Z62+Z104</f>
        <v>0</v>
      </c>
      <c r="AA146">
        <f t="shared" si="145"/>
        <v>1</v>
      </c>
      <c r="AB146">
        <f t="shared" si="145"/>
        <v>3</v>
      </c>
      <c r="AC146">
        <f t="shared" si="145"/>
        <v>2</v>
      </c>
      <c r="AD146">
        <f t="shared" si="145"/>
        <v>3</v>
      </c>
      <c r="AE146">
        <f t="shared" si="145"/>
        <v>9</v>
      </c>
      <c r="AG146" s="4">
        <v>1999</v>
      </c>
      <c r="AH146">
        <f t="shared" si="126"/>
        <v>41</v>
      </c>
      <c r="AI146">
        <f t="shared" si="126"/>
        <v>14</v>
      </c>
      <c r="AJ146">
        <f t="shared" si="126"/>
        <v>14</v>
      </c>
      <c r="AK146">
        <f t="shared" si="126"/>
        <v>74</v>
      </c>
      <c r="AL146">
        <f t="shared" si="126"/>
        <v>44</v>
      </c>
      <c r="AM146">
        <f>AM20+AM41+AM62+AM104</f>
        <v>187</v>
      </c>
      <c r="AO146" s="4">
        <v>1999</v>
      </c>
    </row>
    <row r="147" spans="1:46" ht="12.75">
      <c r="A147" s="4" t="s">
        <v>14</v>
      </c>
      <c r="B147" s="2">
        <f>SUM(B130:B146)</f>
        <v>2503</v>
      </c>
      <c r="C147" s="2">
        <f>SUM(C130:C146)</f>
        <v>2537</v>
      </c>
      <c r="D147" s="2">
        <f>SUM(D130:D146)</f>
        <v>2322</v>
      </c>
      <c r="E147" s="2">
        <f>SUM(E130:E146)</f>
        <v>2267</v>
      </c>
      <c r="F147" s="2">
        <f>SUM(F130:F146)</f>
        <v>2280</v>
      </c>
      <c r="G147">
        <f>SUM(B147:F147)</f>
        <v>11909</v>
      </c>
      <c r="I147" s="4" t="s">
        <v>14</v>
      </c>
      <c r="J147" s="2">
        <f>SUM(J130:J146)</f>
        <v>984</v>
      </c>
      <c r="K147" s="2">
        <f>SUM(K130:K146)</f>
        <v>1295</v>
      </c>
      <c r="L147" s="2">
        <f>SUM(L130:L146)</f>
        <v>1240</v>
      </c>
      <c r="M147" s="2">
        <f>SUM(M130:M146)</f>
        <v>1667</v>
      </c>
      <c r="N147" s="2">
        <f>SUM(N130:N146)</f>
        <v>937</v>
      </c>
      <c r="O147">
        <f>SUM(J147:N147)</f>
        <v>6123</v>
      </c>
      <c r="Q147" s="4" t="s">
        <v>14</v>
      </c>
      <c r="R147" s="2">
        <f>SUM(R130:R146)</f>
        <v>206</v>
      </c>
      <c r="S147" s="2">
        <f>SUM(S130:S146)</f>
        <v>230</v>
      </c>
      <c r="T147" s="2">
        <f>SUM(T130:T146)</f>
        <v>119</v>
      </c>
      <c r="U147" s="2">
        <f>SUM(U130:U146)</f>
        <v>66</v>
      </c>
      <c r="V147" s="2">
        <f>SUM(V130:V146)</f>
        <v>232</v>
      </c>
      <c r="W147">
        <f>SUM(R147:V147)</f>
        <v>853</v>
      </c>
      <c r="Y147" s="4" t="s">
        <v>14</v>
      </c>
      <c r="Z147" s="2">
        <f>SUM(Z130:Z146)</f>
        <v>11</v>
      </c>
      <c r="AA147" s="2">
        <f>SUM(AA130:AA146)</f>
        <v>6</v>
      </c>
      <c r="AB147" s="2">
        <f>SUM(AB130:AB146)</f>
        <v>12</v>
      </c>
      <c r="AC147" s="2">
        <f>SUM(AC130:AC146)</f>
        <v>11</v>
      </c>
      <c r="AD147" s="2">
        <f>SUM(AD130:AD146)</f>
        <v>9</v>
      </c>
      <c r="AE147">
        <f>SUM(Z147:AD147)</f>
        <v>49</v>
      </c>
      <c r="AG147" s="4" t="s">
        <v>14</v>
      </c>
      <c r="AH147" s="2">
        <f>SUM(AH130:AH146)</f>
        <v>386</v>
      </c>
      <c r="AI147" s="2">
        <f>SUM(AI130:AI146)</f>
        <v>204</v>
      </c>
      <c r="AJ147" s="2">
        <f>SUM(AJ130:AJ146)</f>
        <v>104</v>
      </c>
      <c r="AK147" s="2">
        <f>SUM(AK130:AK146)</f>
        <v>559</v>
      </c>
      <c r="AL147" s="2">
        <f>SUM(AL130:AL146)</f>
        <v>283</v>
      </c>
      <c r="AM147">
        <f>SUM(AH147:AL147)</f>
        <v>1536</v>
      </c>
      <c r="AO147" s="4" t="s">
        <v>14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3">
      <selection activeCell="A38" sqref="A38:R54"/>
    </sheetView>
  </sheetViews>
  <sheetFormatPr defaultColWidth="9.140625" defaultRowHeight="12.75"/>
  <sheetData>
    <row r="1" spans="1:18" ht="12.75">
      <c r="A1">
        <v>161</v>
      </c>
      <c r="B1">
        <v>108</v>
      </c>
      <c r="C1">
        <v>269</v>
      </c>
      <c r="D1" s="2">
        <v>321</v>
      </c>
      <c r="E1" s="2">
        <v>274</v>
      </c>
      <c r="F1">
        <v>595</v>
      </c>
      <c r="G1">
        <v>207</v>
      </c>
      <c r="H1">
        <v>85</v>
      </c>
      <c r="I1">
        <v>292</v>
      </c>
      <c r="J1">
        <v>77</v>
      </c>
      <c r="K1">
        <v>29</v>
      </c>
      <c r="L1">
        <v>106</v>
      </c>
      <c r="M1">
        <v>92</v>
      </c>
      <c r="N1">
        <v>42</v>
      </c>
      <c r="O1">
        <v>134</v>
      </c>
      <c r="P1">
        <v>858</v>
      </c>
      <c r="Q1">
        <v>538</v>
      </c>
      <c r="R1" s="2">
        <v>1396</v>
      </c>
    </row>
    <row r="2" spans="1:18" ht="12.75">
      <c r="A2">
        <v>356</v>
      </c>
      <c r="B2">
        <v>233</v>
      </c>
      <c r="C2">
        <v>589</v>
      </c>
      <c r="D2">
        <v>668</v>
      </c>
      <c r="E2">
        <v>500</v>
      </c>
      <c r="F2" s="2">
        <v>1168</v>
      </c>
      <c r="G2">
        <v>518</v>
      </c>
      <c r="H2">
        <v>237</v>
      </c>
      <c r="I2">
        <v>755</v>
      </c>
      <c r="J2">
        <v>259</v>
      </c>
      <c r="K2">
        <v>86</v>
      </c>
      <c r="L2">
        <v>345</v>
      </c>
      <c r="M2">
        <v>248</v>
      </c>
      <c r="N2">
        <v>104</v>
      </c>
      <c r="O2">
        <v>352</v>
      </c>
      <c r="P2" s="2">
        <v>2049</v>
      </c>
      <c r="Q2" s="2">
        <v>1160</v>
      </c>
      <c r="R2" s="2">
        <v>3209</v>
      </c>
    </row>
    <row r="3" spans="1:18" ht="12.75">
      <c r="A3">
        <v>348</v>
      </c>
      <c r="B3">
        <v>255</v>
      </c>
      <c r="C3">
        <v>603</v>
      </c>
      <c r="D3">
        <v>621</v>
      </c>
      <c r="E3">
        <v>439</v>
      </c>
      <c r="F3" s="2">
        <v>1060</v>
      </c>
      <c r="G3">
        <v>404</v>
      </c>
      <c r="H3">
        <v>218</v>
      </c>
      <c r="I3">
        <v>622</v>
      </c>
      <c r="J3">
        <v>173</v>
      </c>
      <c r="K3">
        <v>101</v>
      </c>
      <c r="L3">
        <v>274</v>
      </c>
      <c r="M3">
        <v>259</v>
      </c>
      <c r="N3">
        <v>117</v>
      </c>
      <c r="O3">
        <v>376</v>
      </c>
      <c r="P3" s="2">
        <v>1805</v>
      </c>
      <c r="Q3" s="2">
        <v>1130</v>
      </c>
      <c r="R3" s="2">
        <v>2935</v>
      </c>
    </row>
    <row r="4" spans="1:18" ht="12.75">
      <c r="A4">
        <v>343</v>
      </c>
      <c r="B4">
        <v>230</v>
      </c>
      <c r="C4">
        <v>573</v>
      </c>
      <c r="D4">
        <v>614</v>
      </c>
      <c r="E4">
        <v>445</v>
      </c>
      <c r="F4" s="2">
        <v>1059</v>
      </c>
      <c r="G4">
        <v>419</v>
      </c>
      <c r="H4">
        <v>227</v>
      </c>
      <c r="I4">
        <v>646</v>
      </c>
      <c r="J4">
        <v>220</v>
      </c>
      <c r="K4">
        <v>122</v>
      </c>
      <c r="L4">
        <v>342</v>
      </c>
      <c r="M4">
        <v>275</v>
      </c>
      <c r="N4">
        <v>135</v>
      </c>
      <c r="O4">
        <v>410</v>
      </c>
      <c r="P4" s="2">
        <v>1871</v>
      </c>
      <c r="Q4" s="2">
        <v>1159</v>
      </c>
      <c r="R4" s="2">
        <v>3030</v>
      </c>
    </row>
    <row r="5" spans="1:18" ht="12.75">
      <c r="A5">
        <v>366</v>
      </c>
      <c r="B5">
        <v>293</v>
      </c>
      <c r="C5">
        <v>659</v>
      </c>
      <c r="D5">
        <v>408</v>
      </c>
      <c r="E5">
        <v>385</v>
      </c>
      <c r="F5">
        <v>793</v>
      </c>
      <c r="G5">
        <v>334</v>
      </c>
      <c r="H5">
        <v>216</v>
      </c>
      <c r="I5">
        <v>550</v>
      </c>
      <c r="J5">
        <v>225</v>
      </c>
      <c r="K5">
        <v>131</v>
      </c>
      <c r="L5">
        <v>356</v>
      </c>
      <c r="M5">
        <v>258</v>
      </c>
      <c r="N5">
        <v>162</v>
      </c>
      <c r="O5">
        <v>420</v>
      </c>
      <c r="P5" s="2">
        <v>1591</v>
      </c>
      <c r="Q5" s="2">
        <v>1187</v>
      </c>
      <c r="R5" s="2">
        <v>2778</v>
      </c>
    </row>
    <row r="6" spans="1:18" ht="12.75">
      <c r="A6" s="2">
        <v>446</v>
      </c>
      <c r="B6" s="2">
        <v>280</v>
      </c>
      <c r="C6">
        <v>726</v>
      </c>
      <c r="D6">
        <v>515</v>
      </c>
      <c r="E6">
        <v>436</v>
      </c>
      <c r="F6">
        <v>951</v>
      </c>
      <c r="G6">
        <v>405</v>
      </c>
      <c r="H6">
        <v>315</v>
      </c>
      <c r="I6">
        <v>720</v>
      </c>
      <c r="J6">
        <v>310</v>
      </c>
      <c r="K6">
        <v>180</v>
      </c>
      <c r="L6">
        <v>490</v>
      </c>
      <c r="M6">
        <v>332</v>
      </c>
      <c r="N6">
        <v>181</v>
      </c>
      <c r="O6">
        <v>513</v>
      </c>
      <c r="P6" s="2">
        <v>2008</v>
      </c>
      <c r="Q6" s="2">
        <v>1392</v>
      </c>
      <c r="R6" s="2">
        <v>3400</v>
      </c>
    </row>
    <row r="7" spans="1:18" ht="12.75">
      <c r="A7">
        <v>369</v>
      </c>
      <c r="B7">
        <v>269</v>
      </c>
      <c r="C7">
        <v>638</v>
      </c>
      <c r="D7">
        <v>361</v>
      </c>
      <c r="E7">
        <v>313</v>
      </c>
      <c r="F7">
        <v>674</v>
      </c>
      <c r="G7">
        <v>295</v>
      </c>
      <c r="H7">
        <v>217</v>
      </c>
      <c r="I7">
        <v>512</v>
      </c>
      <c r="J7">
        <v>330</v>
      </c>
      <c r="K7">
        <v>216</v>
      </c>
      <c r="L7">
        <v>546</v>
      </c>
      <c r="M7">
        <v>260</v>
      </c>
      <c r="N7">
        <v>142</v>
      </c>
      <c r="O7">
        <v>402</v>
      </c>
      <c r="P7" s="2">
        <v>1615</v>
      </c>
      <c r="Q7" s="2">
        <v>1157</v>
      </c>
      <c r="R7" s="2">
        <v>2772</v>
      </c>
    </row>
    <row r="8" spans="1:18" ht="12.75">
      <c r="A8">
        <v>476</v>
      </c>
      <c r="B8">
        <v>316</v>
      </c>
      <c r="C8">
        <v>792</v>
      </c>
      <c r="D8">
        <v>531</v>
      </c>
      <c r="E8">
        <v>379</v>
      </c>
      <c r="F8">
        <v>910</v>
      </c>
      <c r="G8">
        <v>504</v>
      </c>
      <c r="H8">
        <v>283</v>
      </c>
      <c r="I8">
        <v>787</v>
      </c>
      <c r="J8">
        <v>533</v>
      </c>
      <c r="K8">
        <v>493</v>
      </c>
      <c r="L8" s="2">
        <v>1026</v>
      </c>
      <c r="M8">
        <v>495</v>
      </c>
      <c r="N8">
        <v>195</v>
      </c>
      <c r="O8">
        <v>690</v>
      </c>
      <c r="P8" s="2">
        <v>2539</v>
      </c>
      <c r="Q8" s="2">
        <v>1666</v>
      </c>
      <c r="R8" s="2">
        <v>4205</v>
      </c>
    </row>
    <row r="9" spans="1:18" ht="12.75">
      <c r="A9">
        <v>520</v>
      </c>
      <c r="B9">
        <v>331</v>
      </c>
      <c r="C9">
        <v>851</v>
      </c>
      <c r="D9">
        <v>589</v>
      </c>
      <c r="E9">
        <v>423</v>
      </c>
      <c r="F9" s="2">
        <v>1012</v>
      </c>
      <c r="G9">
        <v>514</v>
      </c>
      <c r="H9">
        <v>301</v>
      </c>
      <c r="I9">
        <v>815</v>
      </c>
      <c r="J9">
        <v>556</v>
      </c>
      <c r="K9">
        <v>509</v>
      </c>
      <c r="L9" s="2">
        <v>1065</v>
      </c>
      <c r="M9">
        <v>544</v>
      </c>
      <c r="N9">
        <v>166</v>
      </c>
      <c r="O9">
        <v>710</v>
      </c>
      <c r="P9" s="2">
        <v>2723</v>
      </c>
      <c r="Q9" s="2">
        <v>1730</v>
      </c>
      <c r="R9" s="2">
        <v>4453</v>
      </c>
    </row>
    <row r="10" spans="1:18" ht="12.75">
      <c r="A10">
        <v>572</v>
      </c>
      <c r="B10">
        <v>311</v>
      </c>
      <c r="C10">
        <v>883</v>
      </c>
      <c r="D10">
        <v>454</v>
      </c>
      <c r="E10">
        <v>426</v>
      </c>
      <c r="F10">
        <v>880</v>
      </c>
      <c r="G10">
        <v>413</v>
      </c>
      <c r="H10">
        <v>278</v>
      </c>
      <c r="I10">
        <v>691</v>
      </c>
      <c r="J10">
        <v>521</v>
      </c>
      <c r="K10">
        <v>512</v>
      </c>
      <c r="L10" s="2">
        <v>1033</v>
      </c>
      <c r="M10">
        <v>464</v>
      </c>
      <c r="N10">
        <v>136</v>
      </c>
      <c r="O10">
        <v>600</v>
      </c>
      <c r="P10" s="2">
        <v>2424</v>
      </c>
      <c r="Q10" s="2">
        <v>1663</v>
      </c>
      <c r="R10" s="2">
        <v>4087</v>
      </c>
    </row>
    <row r="11" spans="1:18" ht="12.75">
      <c r="A11">
        <v>597</v>
      </c>
      <c r="B11">
        <v>362</v>
      </c>
      <c r="C11">
        <v>959</v>
      </c>
      <c r="D11">
        <v>409</v>
      </c>
      <c r="E11">
        <v>388</v>
      </c>
      <c r="F11">
        <v>797</v>
      </c>
      <c r="G11">
        <v>420</v>
      </c>
      <c r="H11">
        <v>277</v>
      </c>
      <c r="I11">
        <v>697</v>
      </c>
      <c r="J11">
        <v>499</v>
      </c>
      <c r="K11">
        <v>571</v>
      </c>
      <c r="L11" s="2">
        <v>1070</v>
      </c>
      <c r="M11">
        <v>433</v>
      </c>
      <c r="N11">
        <v>124</v>
      </c>
      <c r="O11">
        <v>557</v>
      </c>
      <c r="P11" s="2">
        <v>2358</v>
      </c>
      <c r="Q11" s="2">
        <v>1722</v>
      </c>
      <c r="R11" s="2">
        <v>4080</v>
      </c>
    </row>
    <row r="12" spans="1:18" ht="12.75">
      <c r="A12">
        <v>589</v>
      </c>
      <c r="B12">
        <v>361</v>
      </c>
      <c r="C12">
        <v>950</v>
      </c>
      <c r="D12">
        <v>412</v>
      </c>
      <c r="E12">
        <v>418</v>
      </c>
      <c r="F12">
        <v>830</v>
      </c>
      <c r="G12">
        <v>390</v>
      </c>
      <c r="H12">
        <v>230</v>
      </c>
      <c r="I12">
        <v>620</v>
      </c>
      <c r="J12">
        <v>440</v>
      </c>
      <c r="K12">
        <v>470</v>
      </c>
      <c r="L12">
        <v>910</v>
      </c>
      <c r="M12">
        <v>634</v>
      </c>
      <c r="N12">
        <v>158</v>
      </c>
      <c r="O12">
        <v>792</v>
      </c>
      <c r="P12" s="2">
        <v>2465</v>
      </c>
      <c r="Q12" s="2">
        <v>1637</v>
      </c>
      <c r="R12" s="2">
        <v>4102</v>
      </c>
    </row>
    <row r="13" spans="1:18" ht="12.75">
      <c r="A13">
        <v>511</v>
      </c>
      <c r="B13">
        <v>369</v>
      </c>
      <c r="C13">
        <v>880</v>
      </c>
      <c r="D13">
        <v>269</v>
      </c>
      <c r="E13">
        <v>325</v>
      </c>
      <c r="F13">
        <v>594</v>
      </c>
      <c r="G13">
        <v>289</v>
      </c>
      <c r="H13">
        <v>172</v>
      </c>
      <c r="I13">
        <v>461</v>
      </c>
      <c r="J13">
        <v>337</v>
      </c>
      <c r="K13">
        <v>287</v>
      </c>
      <c r="L13">
        <v>624</v>
      </c>
      <c r="M13">
        <v>471</v>
      </c>
      <c r="N13">
        <v>120</v>
      </c>
      <c r="O13">
        <v>591</v>
      </c>
      <c r="P13" s="2">
        <v>1877</v>
      </c>
      <c r="Q13" s="2">
        <v>1273</v>
      </c>
      <c r="R13" s="2">
        <v>3150</v>
      </c>
    </row>
    <row r="14" spans="1:18" ht="12.75">
      <c r="A14">
        <v>465</v>
      </c>
      <c r="B14">
        <v>336</v>
      </c>
      <c r="C14">
        <v>801</v>
      </c>
      <c r="D14">
        <v>302</v>
      </c>
      <c r="E14">
        <v>329</v>
      </c>
      <c r="F14">
        <v>631</v>
      </c>
      <c r="G14">
        <v>334</v>
      </c>
      <c r="H14">
        <v>187</v>
      </c>
      <c r="I14">
        <v>521</v>
      </c>
      <c r="J14">
        <v>404</v>
      </c>
      <c r="K14">
        <v>275</v>
      </c>
      <c r="L14">
        <v>679</v>
      </c>
      <c r="M14">
        <v>618</v>
      </c>
      <c r="N14">
        <v>146</v>
      </c>
      <c r="O14">
        <v>764</v>
      </c>
      <c r="P14" s="2">
        <v>2123</v>
      </c>
      <c r="Q14" s="2">
        <v>1273</v>
      </c>
      <c r="R14" s="2">
        <v>3396</v>
      </c>
    </row>
    <row r="15" spans="1:18" ht="12.75">
      <c r="A15">
        <v>530</v>
      </c>
      <c r="B15">
        <v>285</v>
      </c>
      <c r="C15">
        <v>815</v>
      </c>
      <c r="D15">
        <v>264</v>
      </c>
      <c r="E15">
        <v>262</v>
      </c>
      <c r="F15">
        <v>526</v>
      </c>
      <c r="G15">
        <v>298</v>
      </c>
      <c r="H15">
        <v>158</v>
      </c>
      <c r="I15">
        <v>456</v>
      </c>
      <c r="J15">
        <v>559</v>
      </c>
      <c r="K15">
        <v>275</v>
      </c>
      <c r="L15">
        <v>834</v>
      </c>
      <c r="M15">
        <v>672</v>
      </c>
      <c r="N15">
        <v>118</v>
      </c>
      <c r="O15">
        <v>790</v>
      </c>
      <c r="P15" s="2">
        <v>2323</v>
      </c>
      <c r="Q15" s="2">
        <v>1098</v>
      </c>
      <c r="R15" s="2">
        <v>3421</v>
      </c>
    </row>
    <row r="16" spans="1:18" ht="12.75">
      <c r="A16">
        <v>18</v>
      </c>
      <c r="B16">
        <v>6</v>
      </c>
      <c r="C16">
        <v>24</v>
      </c>
      <c r="D16">
        <v>8</v>
      </c>
      <c r="E16">
        <v>3</v>
      </c>
      <c r="F16">
        <v>11</v>
      </c>
      <c r="G16">
        <v>16</v>
      </c>
      <c r="H16">
        <v>7</v>
      </c>
      <c r="I16">
        <v>23</v>
      </c>
      <c r="J16">
        <v>43</v>
      </c>
      <c r="K16">
        <v>6</v>
      </c>
      <c r="L16">
        <v>49</v>
      </c>
      <c r="M16">
        <v>57</v>
      </c>
      <c r="N16">
        <v>10</v>
      </c>
      <c r="O16">
        <v>67</v>
      </c>
      <c r="P16">
        <v>142</v>
      </c>
      <c r="Q16" s="2">
        <v>32</v>
      </c>
      <c r="R16">
        <v>174</v>
      </c>
    </row>
    <row r="17" spans="1:18" ht="12.75">
      <c r="A17">
        <v>23</v>
      </c>
      <c r="B17">
        <v>8</v>
      </c>
      <c r="C17">
        <v>31</v>
      </c>
      <c r="D17">
        <v>8</v>
      </c>
      <c r="F17">
        <v>8</v>
      </c>
      <c r="G17">
        <v>15</v>
      </c>
      <c r="H17">
        <v>5</v>
      </c>
      <c r="I17">
        <v>20</v>
      </c>
      <c r="J17">
        <v>50</v>
      </c>
      <c r="K17">
        <v>14</v>
      </c>
      <c r="L17">
        <v>64</v>
      </c>
      <c r="M17">
        <v>49</v>
      </c>
      <c r="N17">
        <v>2</v>
      </c>
      <c r="O17">
        <v>51</v>
      </c>
      <c r="P17">
        <v>145</v>
      </c>
      <c r="Q17" s="2">
        <v>29</v>
      </c>
      <c r="R17">
        <v>174</v>
      </c>
    </row>
    <row r="21" spans="1:18" ht="12.75">
      <c r="A21">
        <v>75</v>
      </c>
      <c r="B21">
        <v>29</v>
      </c>
      <c r="C21">
        <v>104</v>
      </c>
      <c r="D21">
        <v>148</v>
      </c>
      <c r="E21" s="2">
        <v>73</v>
      </c>
      <c r="F21" s="2">
        <v>221</v>
      </c>
      <c r="G21">
        <v>105</v>
      </c>
      <c r="H21">
        <v>43</v>
      </c>
      <c r="I21">
        <v>148</v>
      </c>
      <c r="J21">
        <v>52</v>
      </c>
      <c r="K21">
        <v>11</v>
      </c>
      <c r="L21">
        <v>63</v>
      </c>
      <c r="M21">
        <v>92</v>
      </c>
      <c r="N21">
        <v>27</v>
      </c>
      <c r="O21">
        <v>119</v>
      </c>
      <c r="P21">
        <v>472</v>
      </c>
      <c r="Q21">
        <v>183</v>
      </c>
      <c r="R21">
        <v>655</v>
      </c>
    </row>
    <row r="22" spans="1:18" ht="12.75">
      <c r="A22">
        <v>84</v>
      </c>
      <c r="B22">
        <v>27</v>
      </c>
      <c r="C22">
        <v>111</v>
      </c>
      <c r="D22">
        <v>122</v>
      </c>
      <c r="E22">
        <v>66</v>
      </c>
      <c r="F22">
        <v>188</v>
      </c>
      <c r="G22">
        <v>119</v>
      </c>
      <c r="H22">
        <v>59</v>
      </c>
      <c r="I22">
        <v>178</v>
      </c>
      <c r="J22">
        <v>45</v>
      </c>
      <c r="K22">
        <v>5</v>
      </c>
      <c r="L22">
        <v>50</v>
      </c>
      <c r="M22">
        <v>82</v>
      </c>
      <c r="N22">
        <v>18</v>
      </c>
      <c r="O22">
        <v>100</v>
      </c>
      <c r="P22">
        <v>452</v>
      </c>
      <c r="Q22">
        <v>175</v>
      </c>
      <c r="R22">
        <v>627</v>
      </c>
    </row>
    <row r="23" spans="1:18" ht="12.75">
      <c r="A23">
        <v>135</v>
      </c>
      <c r="B23">
        <v>58</v>
      </c>
      <c r="C23">
        <v>193</v>
      </c>
      <c r="D23">
        <v>168</v>
      </c>
      <c r="E23">
        <v>59</v>
      </c>
      <c r="F23">
        <v>227</v>
      </c>
      <c r="G23">
        <v>170</v>
      </c>
      <c r="H23">
        <v>61</v>
      </c>
      <c r="I23">
        <v>231</v>
      </c>
      <c r="J23">
        <v>110</v>
      </c>
      <c r="K23">
        <v>35</v>
      </c>
      <c r="L23">
        <v>145</v>
      </c>
      <c r="M23">
        <v>119</v>
      </c>
      <c r="N23">
        <v>26</v>
      </c>
      <c r="O23">
        <v>145</v>
      </c>
      <c r="P23">
        <v>702</v>
      </c>
      <c r="Q23">
        <v>239</v>
      </c>
      <c r="R23">
        <v>941</v>
      </c>
    </row>
    <row r="24" spans="1:18" ht="12.75">
      <c r="A24">
        <v>147</v>
      </c>
      <c r="B24">
        <v>56</v>
      </c>
      <c r="C24">
        <v>203</v>
      </c>
      <c r="D24">
        <v>137</v>
      </c>
      <c r="E24">
        <v>65</v>
      </c>
      <c r="F24">
        <v>202</v>
      </c>
      <c r="G24">
        <v>145</v>
      </c>
      <c r="H24">
        <v>74</v>
      </c>
      <c r="I24">
        <v>219</v>
      </c>
      <c r="J24">
        <v>169</v>
      </c>
      <c r="K24">
        <v>174</v>
      </c>
      <c r="L24">
        <v>343</v>
      </c>
      <c r="M24">
        <v>106</v>
      </c>
      <c r="N24">
        <v>38</v>
      </c>
      <c r="O24">
        <v>144</v>
      </c>
      <c r="P24">
        <v>704</v>
      </c>
      <c r="Q24">
        <v>407</v>
      </c>
      <c r="R24" s="2">
        <v>1111</v>
      </c>
    </row>
    <row r="25" spans="1:18" ht="12.75">
      <c r="A25">
        <v>145</v>
      </c>
      <c r="B25">
        <v>54</v>
      </c>
      <c r="C25">
        <v>199</v>
      </c>
      <c r="D25">
        <v>145</v>
      </c>
      <c r="E25">
        <v>57</v>
      </c>
      <c r="F25">
        <v>202</v>
      </c>
      <c r="G25">
        <v>153</v>
      </c>
      <c r="H25">
        <v>94</v>
      </c>
      <c r="I25">
        <v>247</v>
      </c>
      <c r="J25">
        <v>187</v>
      </c>
      <c r="K25">
        <v>107</v>
      </c>
      <c r="L25">
        <v>294</v>
      </c>
      <c r="M25">
        <v>152</v>
      </c>
      <c r="N25">
        <v>43</v>
      </c>
      <c r="O25">
        <v>195</v>
      </c>
      <c r="P25">
        <v>782</v>
      </c>
      <c r="Q25">
        <v>355</v>
      </c>
      <c r="R25" s="2">
        <v>1137</v>
      </c>
    </row>
    <row r="26" spans="1:18" ht="12.75">
      <c r="A26" s="2">
        <v>145</v>
      </c>
      <c r="B26" s="2">
        <v>70</v>
      </c>
      <c r="C26" s="2">
        <v>215</v>
      </c>
      <c r="D26">
        <v>126</v>
      </c>
      <c r="E26">
        <v>59</v>
      </c>
      <c r="F26">
        <v>185</v>
      </c>
      <c r="G26">
        <v>170</v>
      </c>
      <c r="H26">
        <v>71</v>
      </c>
      <c r="I26">
        <v>241</v>
      </c>
      <c r="J26">
        <v>159</v>
      </c>
      <c r="K26">
        <v>119</v>
      </c>
      <c r="L26">
        <v>278</v>
      </c>
      <c r="M26">
        <v>154</v>
      </c>
      <c r="N26">
        <v>40</v>
      </c>
      <c r="O26">
        <v>194</v>
      </c>
      <c r="P26">
        <v>754</v>
      </c>
      <c r="Q26">
        <v>359</v>
      </c>
      <c r="R26" s="2">
        <v>1113</v>
      </c>
    </row>
    <row r="27" spans="1:18" ht="12.75">
      <c r="A27">
        <v>200</v>
      </c>
      <c r="B27">
        <v>83</v>
      </c>
      <c r="C27">
        <v>283</v>
      </c>
      <c r="D27">
        <v>144</v>
      </c>
      <c r="E27">
        <v>48</v>
      </c>
      <c r="F27">
        <v>192</v>
      </c>
      <c r="G27">
        <v>131</v>
      </c>
      <c r="H27">
        <v>65</v>
      </c>
      <c r="I27">
        <v>196</v>
      </c>
      <c r="J27">
        <v>120</v>
      </c>
      <c r="K27">
        <v>143</v>
      </c>
      <c r="L27">
        <v>263</v>
      </c>
      <c r="M27">
        <v>148</v>
      </c>
      <c r="N27">
        <v>43</v>
      </c>
      <c r="O27">
        <v>191</v>
      </c>
      <c r="P27">
        <v>743</v>
      </c>
      <c r="Q27">
        <v>382</v>
      </c>
      <c r="R27" s="2">
        <v>1125</v>
      </c>
    </row>
    <row r="28" spans="1:18" ht="12.75">
      <c r="A28">
        <v>169</v>
      </c>
      <c r="B28">
        <v>55</v>
      </c>
      <c r="C28">
        <v>224</v>
      </c>
      <c r="D28">
        <v>130</v>
      </c>
      <c r="E28">
        <v>51</v>
      </c>
      <c r="F28">
        <v>181</v>
      </c>
      <c r="G28">
        <v>146</v>
      </c>
      <c r="H28">
        <v>77</v>
      </c>
      <c r="I28">
        <v>223</v>
      </c>
      <c r="J28">
        <v>157</v>
      </c>
      <c r="K28">
        <v>115</v>
      </c>
      <c r="L28">
        <v>272</v>
      </c>
      <c r="M28">
        <v>142</v>
      </c>
      <c r="N28">
        <v>69</v>
      </c>
      <c r="O28">
        <v>211</v>
      </c>
      <c r="P28">
        <v>744</v>
      </c>
      <c r="Q28">
        <v>367</v>
      </c>
      <c r="R28" s="2">
        <v>1111</v>
      </c>
    </row>
    <row r="29" spans="1:18" ht="12.75">
      <c r="A29">
        <v>194</v>
      </c>
      <c r="B29">
        <v>68</v>
      </c>
      <c r="C29">
        <v>262</v>
      </c>
      <c r="D29">
        <v>135</v>
      </c>
      <c r="E29">
        <v>70</v>
      </c>
      <c r="F29">
        <v>205</v>
      </c>
      <c r="G29">
        <v>133</v>
      </c>
      <c r="H29">
        <v>77</v>
      </c>
      <c r="I29">
        <v>210</v>
      </c>
      <c r="J29">
        <v>112</v>
      </c>
      <c r="K29">
        <v>125</v>
      </c>
      <c r="L29">
        <v>237</v>
      </c>
      <c r="M29">
        <v>170</v>
      </c>
      <c r="N29">
        <v>61</v>
      </c>
      <c r="O29">
        <v>231</v>
      </c>
      <c r="P29">
        <v>744</v>
      </c>
      <c r="Q29">
        <v>401</v>
      </c>
      <c r="R29" s="2">
        <v>1145</v>
      </c>
    </row>
    <row r="30" spans="1:18" ht="12.75">
      <c r="A30">
        <v>179</v>
      </c>
      <c r="B30">
        <v>61</v>
      </c>
      <c r="C30">
        <v>240</v>
      </c>
      <c r="D30">
        <v>126</v>
      </c>
      <c r="E30">
        <v>59</v>
      </c>
      <c r="F30">
        <v>185</v>
      </c>
      <c r="G30">
        <v>157</v>
      </c>
      <c r="H30">
        <v>77</v>
      </c>
      <c r="I30">
        <v>234</v>
      </c>
      <c r="J30">
        <v>163</v>
      </c>
      <c r="K30">
        <v>136</v>
      </c>
      <c r="L30">
        <v>299</v>
      </c>
      <c r="M30">
        <v>187</v>
      </c>
      <c r="N30">
        <v>82</v>
      </c>
      <c r="O30">
        <v>269</v>
      </c>
      <c r="P30">
        <v>812</v>
      </c>
      <c r="Q30">
        <v>415</v>
      </c>
      <c r="R30" s="2">
        <v>1227</v>
      </c>
    </row>
    <row r="31" spans="1:18" ht="12.75">
      <c r="A31">
        <v>186</v>
      </c>
      <c r="B31">
        <v>64</v>
      </c>
      <c r="C31">
        <v>250</v>
      </c>
      <c r="D31">
        <v>125</v>
      </c>
      <c r="E31">
        <v>57</v>
      </c>
      <c r="F31">
        <v>182</v>
      </c>
      <c r="G31">
        <v>176</v>
      </c>
      <c r="H31">
        <v>77</v>
      </c>
      <c r="I31">
        <v>253</v>
      </c>
      <c r="J31">
        <v>183</v>
      </c>
      <c r="K31">
        <v>117</v>
      </c>
      <c r="L31">
        <v>300</v>
      </c>
      <c r="M31">
        <v>217</v>
      </c>
      <c r="N31">
        <v>100</v>
      </c>
      <c r="O31">
        <v>317</v>
      </c>
      <c r="P31">
        <v>887</v>
      </c>
      <c r="Q31">
        <v>415</v>
      </c>
      <c r="R31" s="2">
        <v>1302</v>
      </c>
    </row>
    <row r="32" spans="1:18" ht="12.75">
      <c r="A32">
        <v>164</v>
      </c>
      <c r="B32">
        <v>58</v>
      </c>
      <c r="C32">
        <v>222</v>
      </c>
      <c r="D32">
        <v>118</v>
      </c>
      <c r="E32">
        <v>44</v>
      </c>
      <c r="F32">
        <v>162</v>
      </c>
      <c r="G32">
        <v>160</v>
      </c>
      <c r="H32">
        <v>73</v>
      </c>
      <c r="I32">
        <v>233</v>
      </c>
      <c r="J32">
        <v>187</v>
      </c>
      <c r="K32">
        <v>98</v>
      </c>
      <c r="L32">
        <v>285</v>
      </c>
      <c r="M32">
        <v>222</v>
      </c>
      <c r="N32">
        <v>117</v>
      </c>
      <c r="O32">
        <v>339</v>
      </c>
      <c r="P32">
        <v>851</v>
      </c>
      <c r="Q32">
        <v>390</v>
      </c>
      <c r="R32" s="2">
        <v>1241</v>
      </c>
    </row>
    <row r="33" spans="1:18" ht="12.75">
      <c r="A33">
        <v>186</v>
      </c>
      <c r="B33">
        <v>48</v>
      </c>
      <c r="C33">
        <v>234</v>
      </c>
      <c r="D33">
        <v>144</v>
      </c>
      <c r="E33">
        <v>51</v>
      </c>
      <c r="F33">
        <v>195</v>
      </c>
      <c r="G33">
        <v>145</v>
      </c>
      <c r="H33">
        <v>56</v>
      </c>
      <c r="I33">
        <v>201</v>
      </c>
      <c r="J33">
        <v>270</v>
      </c>
      <c r="K33">
        <v>97</v>
      </c>
      <c r="L33">
        <v>367</v>
      </c>
      <c r="M33">
        <v>242</v>
      </c>
      <c r="N33">
        <v>92</v>
      </c>
      <c r="O33">
        <v>334</v>
      </c>
      <c r="P33">
        <v>987</v>
      </c>
      <c r="Q33">
        <v>344</v>
      </c>
      <c r="R33" s="2">
        <v>1331</v>
      </c>
    </row>
    <row r="34" spans="1:18" ht="12.75">
      <c r="A34">
        <v>178</v>
      </c>
      <c r="B34">
        <v>74</v>
      </c>
      <c r="C34">
        <v>252</v>
      </c>
      <c r="D34">
        <v>130</v>
      </c>
      <c r="E34">
        <v>57</v>
      </c>
      <c r="F34">
        <v>187</v>
      </c>
      <c r="G34">
        <v>146</v>
      </c>
      <c r="H34">
        <v>61</v>
      </c>
      <c r="I34">
        <v>207</v>
      </c>
      <c r="J34">
        <v>189</v>
      </c>
      <c r="K34">
        <v>76</v>
      </c>
      <c r="L34">
        <v>265</v>
      </c>
      <c r="M34">
        <v>226</v>
      </c>
      <c r="N34">
        <v>98</v>
      </c>
      <c r="O34">
        <v>324</v>
      </c>
      <c r="P34">
        <v>869</v>
      </c>
      <c r="Q34">
        <v>366</v>
      </c>
      <c r="R34" s="2">
        <v>1235</v>
      </c>
    </row>
    <row r="38" spans="1:18" ht="12.75">
      <c r="A38">
        <v>75</v>
      </c>
      <c r="B38">
        <v>29</v>
      </c>
      <c r="C38">
        <v>104</v>
      </c>
      <c r="D38">
        <v>148</v>
      </c>
      <c r="E38">
        <v>73</v>
      </c>
      <c r="F38">
        <v>221</v>
      </c>
      <c r="G38">
        <v>105</v>
      </c>
      <c r="H38">
        <v>43</v>
      </c>
      <c r="I38">
        <v>148</v>
      </c>
      <c r="J38">
        <v>52</v>
      </c>
      <c r="K38">
        <v>11</v>
      </c>
      <c r="L38">
        <v>63</v>
      </c>
      <c r="M38">
        <v>92</v>
      </c>
      <c r="N38">
        <v>27</v>
      </c>
      <c r="O38">
        <v>119</v>
      </c>
      <c r="P38">
        <v>472</v>
      </c>
      <c r="Q38">
        <v>183</v>
      </c>
      <c r="R38">
        <v>655</v>
      </c>
    </row>
    <row r="39" spans="1:18" ht="12.75">
      <c r="A39">
        <v>84</v>
      </c>
      <c r="B39">
        <v>27</v>
      </c>
      <c r="C39">
        <v>111</v>
      </c>
      <c r="D39">
        <v>122</v>
      </c>
      <c r="E39">
        <v>66</v>
      </c>
      <c r="F39">
        <v>188</v>
      </c>
      <c r="G39">
        <v>119</v>
      </c>
      <c r="H39">
        <v>59</v>
      </c>
      <c r="I39">
        <v>178</v>
      </c>
      <c r="J39">
        <v>45</v>
      </c>
      <c r="K39">
        <v>5</v>
      </c>
      <c r="L39">
        <v>50</v>
      </c>
      <c r="M39">
        <v>82</v>
      </c>
      <c r="N39">
        <v>18</v>
      </c>
      <c r="O39">
        <v>100</v>
      </c>
      <c r="P39">
        <v>452</v>
      </c>
      <c r="Q39">
        <v>175</v>
      </c>
      <c r="R39">
        <v>627</v>
      </c>
    </row>
    <row r="40" spans="1:18" ht="12.75">
      <c r="A40">
        <v>141</v>
      </c>
      <c r="B40">
        <v>29</v>
      </c>
      <c r="C40">
        <v>170</v>
      </c>
      <c r="D40">
        <v>122</v>
      </c>
      <c r="E40">
        <v>55</v>
      </c>
      <c r="F40">
        <v>177</v>
      </c>
      <c r="G40">
        <v>125</v>
      </c>
      <c r="H40">
        <v>45</v>
      </c>
      <c r="I40">
        <v>170</v>
      </c>
      <c r="J40">
        <v>53</v>
      </c>
      <c r="K40">
        <v>8</v>
      </c>
      <c r="L40">
        <v>61</v>
      </c>
      <c r="M40">
        <v>101</v>
      </c>
      <c r="N40">
        <v>27</v>
      </c>
      <c r="O40">
        <v>128</v>
      </c>
      <c r="P40">
        <v>542</v>
      </c>
      <c r="Q40">
        <v>164</v>
      </c>
      <c r="R40">
        <v>706</v>
      </c>
    </row>
    <row r="41" spans="1:18" ht="12.75">
      <c r="A41">
        <v>121</v>
      </c>
      <c r="B41">
        <v>29</v>
      </c>
      <c r="C41">
        <v>150</v>
      </c>
      <c r="D41">
        <v>139</v>
      </c>
      <c r="E41">
        <v>55</v>
      </c>
      <c r="F41">
        <v>194</v>
      </c>
      <c r="G41">
        <v>145</v>
      </c>
      <c r="H41">
        <v>61</v>
      </c>
      <c r="I41">
        <v>206</v>
      </c>
      <c r="J41">
        <v>101</v>
      </c>
      <c r="K41">
        <v>19</v>
      </c>
      <c r="L41">
        <v>120</v>
      </c>
      <c r="M41">
        <v>111</v>
      </c>
      <c r="N41">
        <v>25</v>
      </c>
      <c r="O41">
        <v>136</v>
      </c>
      <c r="P41">
        <v>617</v>
      </c>
      <c r="Q41">
        <v>189</v>
      </c>
      <c r="R41">
        <v>806</v>
      </c>
    </row>
    <row r="42" spans="1:18" ht="12.75">
      <c r="A42">
        <v>135</v>
      </c>
      <c r="B42">
        <v>58</v>
      </c>
      <c r="C42">
        <v>193</v>
      </c>
      <c r="D42">
        <v>168</v>
      </c>
      <c r="E42">
        <v>59</v>
      </c>
      <c r="F42">
        <v>227</v>
      </c>
      <c r="G42">
        <v>170</v>
      </c>
      <c r="H42">
        <v>61</v>
      </c>
      <c r="I42">
        <v>231</v>
      </c>
      <c r="J42">
        <v>110</v>
      </c>
      <c r="K42">
        <v>35</v>
      </c>
      <c r="L42">
        <v>145</v>
      </c>
      <c r="M42">
        <v>119</v>
      </c>
      <c r="N42">
        <v>26</v>
      </c>
      <c r="O42">
        <v>145</v>
      </c>
      <c r="P42">
        <v>702</v>
      </c>
      <c r="Q42">
        <v>239</v>
      </c>
      <c r="R42">
        <v>941</v>
      </c>
    </row>
    <row r="43" spans="1:18" ht="12.75">
      <c r="A43">
        <v>157</v>
      </c>
      <c r="B43">
        <v>63</v>
      </c>
      <c r="C43">
        <v>220</v>
      </c>
      <c r="D43">
        <v>139</v>
      </c>
      <c r="E43">
        <v>46</v>
      </c>
      <c r="F43">
        <v>185</v>
      </c>
      <c r="G43">
        <v>155</v>
      </c>
      <c r="H43">
        <v>83</v>
      </c>
      <c r="I43">
        <v>238</v>
      </c>
      <c r="J43">
        <v>95</v>
      </c>
      <c r="K43">
        <v>47</v>
      </c>
      <c r="L43">
        <v>142</v>
      </c>
      <c r="M43">
        <v>104</v>
      </c>
      <c r="N43">
        <v>23</v>
      </c>
      <c r="O43">
        <v>127</v>
      </c>
      <c r="P43">
        <v>650</v>
      </c>
      <c r="Q43">
        <v>262</v>
      </c>
      <c r="R43">
        <v>912</v>
      </c>
    </row>
    <row r="44" spans="1:18" ht="12.75">
      <c r="A44">
        <v>147</v>
      </c>
      <c r="B44">
        <v>56</v>
      </c>
      <c r="C44">
        <v>203</v>
      </c>
      <c r="D44">
        <v>137</v>
      </c>
      <c r="E44">
        <v>65</v>
      </c>
      <c r="F44">
        <v>202</v>
      </c>
      <c r="G44">
        <v>145</v>
      </c>
      <c r="H44">
        <v>74</v>
      </c>
      <c r="I44">
        <v>219</v>
      </c>
      <c r="J44">
        <v>169</v>
      </c>
      <c r="K44">
        <v>174</v>
      </c>
      <c r="L44">
        <v>343</v>
      </c>
      <c r="M44">
        <v>106</v>
      </c>
      <c r="N44">
        <v>38</v>
      </c>
      <c r="O44">
        <v>144</v>
      </c>
      <c r="P44">
        <v>704</v>
      </c>
      <c r="Q44">
        <v>407</v>
      </c>
      <c r="R44" s="2">
        <v>1111</v>
      </c>
    </row>
    <row r="45" spans="1:18" ht="12.75">
      <c r="A45">
        <v>145</v>
      </c>
      <c r="B45">
        <v>54</v>
      </c>
      <c r="C45">
        <v>199</v>
      </c>
      <c r="D45">
        <v>145</v>
      </c>
      <c r="E45">
        <v>57</v>
      </c>
      <c r="F45">
        <v>202</v>
      </c>
      <c r="G45">
        <v>153</v>
      </c>
      <c r="H45">
        <v>94</v>
      </c>
      <c r="I45">
        <v>247</v>
      </c>
      <c r="J45">
        <v>187</v>
      </c>
      <c r="K45">
        <v>107</v>
      </c>
      <c r="L45">
        <v>294</v>
      </c>
      <c r="M45">
        <v>152</v>
      </c>
      <c r="N45">
        <v>43</v>
      </c>
      <c r="O45">
        <v>195</v>
      </c>
      <c r="P45">
        <v>782</v>
      </c>
      <c r="Q45">
        <v>355</v>
      </c>
      <c r="R45" s="2">
        <v>1137</v>
      </c>
    </row>
    <row r="46" spans="1:18" ht="12.75">
      <c r="A46">
        <v>145</v>
      </c>
      <c r="B46">
        <v>70</v>
      </c>
      <c r="C46">
        <v>215</v>
      </c>
      <c r="D46">
        <v>126</v>
      </c>
      <c r="E46">
        <v>59</v>
      </c>
      <c r="F46">
        <v>185</v>
      </c>
      <c r="G46">
        <v>170</v>
      </c>
      <c r="H46">
        <v>71</v>
      </c>
      <c r="I46">
        <v>241</v>
      </c>
      <c r="J46">
        <v>159</v>
      </c>
      <c r="K46">
        <v>119</v>
      </c>
      <c r="L46">
        <v>278</v>
      </c>
      <c r="M46">
        <v>154</v>
      </c>
      <c r="N46">
        <v>40</v>
      </c>
      <c r="O46">
        <v>194</v>
      </c>
      <c r="P46">
        <v>754</v>
      </c>
      <c r="Q46">
        <v>359</v>
      </c>
      <c r="R46" s="2">
        <v>1113</v>
      </c>
    </row>
    <row r="47" spans="1:18" ht="12.75">
      <c r="A47">
        <v>200</v>
      </c>
      <c r="B47">
        <v>83</v>
      </c>
      <c r="C47">
        <v>283</v>
      </c>
      <c r="D47">
        <v>144</v>
      </c>
      <c r="E47">
        <v>48</v>
      </c>
      <c r="F47">
        <v>192</v>
      </c>
      <c r="G47">
        <v>131</v>
      </c>
      <c r="H47">
        <v>65</v>
      </c>
      <c r="I47">
        <v>196</v>
      </c>
      <c r="J47">
        <v>120</v>
      </c>
      <c r="K47">
        <v>143</v>
      </c>
      <c r="L47">
        <v>263</v>
      </c>
      <c r="M47">
        <v>148</v>
      </c>
      <c r="N47">
        <v>43</v>
      </c>
      <c r="O47">
        <v>191</v>
      </c>
      <c r="P47">
        <v>743</v>
      </c>
      <c r="Q47">
        <v>382</v>
      </c>
      <c r="R47" s="2">
        <v>1125</v>
      </c>
    </row>
    <row r="48" spans="1:18" ht="12.75">
      <c r="A48">
        <v>169</v>
      </c>
      <c r="B48">
        <v>55</v>
      </c>
      <c r="C48">
        <v>224</v>
      </c>
      <c r="D48">
        <v>130</v>
      </c>
      <c r="E48">
        <v>51</v>
      </c>
      <c r="F48">
        <v>181</v>
      </c>
      <c r="G48">
        <v>146</v>
      </c>
      <c r="H48">
        <v>77</v>
      </c>
      <c r="I48">
        <v>223</v>
      </c>
      <c r="J48">
        <v>157</v>
      </c>
      <c r="K48">
        <v>115</v>
      </c>
      <c r="L48">
        <v>272</v>
      </c>
      <c r="M48">
        <v>142</v>
      </c>
      <c r="N48">
        <v>69</v>
      </c>
      <c r="O48">
        <v>211</v>
      </c>
      <c r="P48">
        <v>744</v>
      </c>
      <c r="Q48">
        <v>367</v>
      </c>
      <c r="R48" s="2">
        <v>1111</v>
      </c>
    </row>
    <row r="49" spans="1:18" ht="12.75">
      <c r="A49">
        <v>194</v>
      </c>
      <c r="B49">
        <v>68</v>
      </c>
      <c r="C49">
        <v>262</v>
      </c>
      <c r="D49">
        <v>135</v>
      </c>
      <c r="E49">
        <v>70</v>
      </c>
      <c r="F49">
        <v>205</v>
      </c>
      <c r="G49">
        <v>133</v>
      </c>
      <c r="H49">
        <v>77</v>
      </c>
      <c r="I49">
        <v>210</v>
      </c>
      <c r="J49">
        <v>112</v>
      </c>
      <c r="K49">
        <v>125</v>
      </c>
      <c r="L49">
        <v>237</v>
      </c>
      <c r="M49">
        <v>170</v>
      </c>
      <c r="N49">
        <v>61</v>
      </c>
      <c r="O49">
        <v>231</v>
      </c>
      <c r="P49">
        <v>744</v>
      </c>
      <c r="Q49">
        <v>401</v>
      </c>
      <c r="R49" s="2">
        <v>1145</v>
      </c>
    </row>
    <row r="50" spans="1:18" ht="12.75">
      <c r="A50">
        <v>179</v>
      </c>
      <c r="B50">
        <v>61</v>
      </c>
      <c r="C50">
        <v>240</v>
      </c>
      <c r="D50">
        <v>126</v>
      </c>
      <c r="E50">
        <v>59</v>
      </c>
      <c r="F50">
        <v>185</v>
      </c>
      <c r="G50">
        <v>157</v>
      </c>
      <c r="H50">
        <v>77</v>
      </c>
      <c r="I50">
        <v>234</v>
      </c>
      <c r="J50">
        <v>163</v>
      </c>
      <c r="K50">
        <v>136</v>
      </c>
      <c r="L50">
        <v>299</v>
      </c>
      <c r="M50">
        <v>187</v>
      </c>
      <c r="N50">
        <v>82</v>
      </c>
      <c r="O50">
        <v>269</v>
      </c>
      <c r="P50">
        <v>812</v>
      </c>
      <c r="Q50">
        <v>415</v>
      </c>
      <c r="R50" s="2">
        <v>1227</v>
      </c>
    </row>
    <row r="51" spans="1:18" ht="12.75">
      <c r="A51">
        <v>186</v>
      </c>
      <c r="B51">
        <v>64</v>
      </c>
      <c r="C51">
        <v>250</v>
      </c>
      <c r="D51">
        <v>125</v>
      </c>
      <c r="E51">
        <v>57</v>
      </c>
      <c r="F51">
        <v>182</v>
      </c>
      <c r="G51">
        <v>176</v>
      </c>
      <c r="H51">
        <v>77</v>
      </c>
      <c r="I51">
        <v>253</v>
      </c>
      <c r="J51">
        <v>183</v>
      </c>
      <c r="K51">
        <v>117</v>
      </c>
      <c r="L51">
        <v>300</v>
      </c>
      <c r="M51">
        <v>217</v>
      </c>
      <c r="N51">
        <v>100</v>
      </c>
      <c r="O51">
        <v>317</v>
      </c>
      <c r="P51">
        <v>887</v>
      </c>
      <c r="Q51">
        <v>415</v>
      </c>
      <c r="R51" s="2">
        <v>1302</v>
      </c>
    </row>
    <row r="52" spans="1:18" ht="12.75">
      <c r="A52">
        <v>164</v>
      </c>
      <c r="B52">
        <v>58</v>
      </c>
      <c r="C52">
        <v>222</v>
      </c>
      <c r="D52">
        <v>118</v>
      </c>
      <c r="E52">
        <v>44</v>
      </c>
      <c r="F52">
        <v>162</v>
      </c>
      <c r="G52">
        <v>160</v>
      </c>
      <c r="H52">
        <v>73</v>
      </c>
      <c r="I52">
        <v>233</v>
      </c>
      <c r="J52">
        <v>187</v>
      </c>
      <c r="K52">
        <v>98</v>
      </c>
      <c r="L52">
        <v>285</v>
      </c>
      <c r="M52">
        <v>222</v>
      </c>
      <c r="N52">
        <v>117</v>
      </c>
      <c r="O52">
        <v>339</v>
      </c>
      <c r="P52">
        <v>851</v>
      </c>
      <c r="Q52">
        <v>390</v>
      </c>
      <c r="R52" s="2">
        <v>1241</v>
      </c>
    </row>
    <row r="53" spans="1:18" ht="12.75">
      <c r="A53">
        <v>186</v>
      </c>
      <c r="B53">
        <v>48</v>
      </c>
      <c r="C53">
        <v>234</v>
      </c>
      <c r="D53">
        <v>144</v>
      </c>
      <c r="E53">
        <v>51</v>
      </c>
      <c r="F53">
        <v>195</v>
      </c>
      <c r="G53">
        <v>145</v>
      </c>
      <c r="H53">
        <v>56</v>
      </c>
      <c r="I53">
        <v>201</v>
      </c>
      <c r="J53">
        <v>270</v>
      </c>
      <c r="K53">
        <v>97</v>
      </c>
      <c r="L53">
        <v>367</v>
      </c>
      <c r="M53">
        <v>242</v>
      </c>
      <c r="N53">
        <v>92</v>
      </c>
      <c r="O53">
        <v>334</v>
      </c>
      <c r="P53">
        <v>987</v>
      </c>
      <c r="Q53">
        <v>344</v>
      </c>
      <c r="R53" s="2">
        <v>1331</v>
      </c>
    </row>
    <row r="54" spans="1:18" ht="12.75">
      <c r="A54">
        <v>178</v>
      </c>
      <c r="B54">
        <v>74</v>
      </c>
      <c r="C54">
        <v>252</v>
      </c>
      <c r="D54">
        <v>130</v>
      </c>
      <c r="E54">
        <v>57</v>
      </c>
      <c r="F54">
        <v>187</v>
      </c>
      <c r="G54">
        <v>146</v>
      </c>
      <c r="H54">
        <v>61</v>
      </c>
      <c r="I54">
        <v>207</v>
      </c>
      <c r="J54">
        <v>189</v>
      </c>
      <c r="K54">
        <v>76</v>
      </c>
      <c r="L54">
        <v>265</v>
      </c>
      <c r="M54">
        <v>226</v>
      </c>
      <c r="N54">
        <v>98</v>
      </c>
      <c r="O54">
        <v>324</v>
      </c>
      <c r="P54">
        <v>869</v>
      </c>
      <c r="Q54">
        <v>366</v>
      </c>
      <c r="R54" s="2">
        <v>1235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2003-05-15T14:36:59Z</dcterms:modified>
  <cp:category/>
  <cp:version/>
  <cp:contentType/>
  <cp:contentStatus/>
</cp:coreProperties>
</file>