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chartsheets/sheet37.xml" ContentType="application/vnd.openxmlformats-officedocument.spreadsheetml.chartsheet+xml"/>
  <Override PartName="/xl/drawings/drawing37.xml" ContentType="application/vnd.openxmlformats-officedocument.drawing+xml"/>
  <Override PartName="/xl/chartsheets/sheet38.xml" ContentType="application/vnd.openxmlformats-officedocument.spreadsheetml.chartsheet+xml"/>
  <Override PartName="/xl/drawings/drawing38.xml" ContentType="application/vnd.openxmlformats-officedocument.drawing+xml"/>
  <Override PartName="/xl/chartsheets/sheet39.xml" ContentType="application/vnd.openxmlformats-officedocument.spreadsheetml.chartsheet+xml"/>
  <Override PartName="/xl/drawings/drawing39.xml" ContentType="application/vnd.openxmlformats-officedocument.drawing+xml"/>
  <Override PartName="/xl/chartsheets/sheet40.xml" ContentType="application/vnd.openxmlformats-officedocument.spreadsheetml.chartsheet+xml"/>
  <Override PartName="/xl/drawings/drawing40.xml" ContentType="application/vnd.openxmlformats-officedocument.drawing+xml"/>
  <Override PartName="/xl/chartsheets/sheet41.xml" ContentType="application/vnd.openxmlformats-officedocument.spreadsheetml.chartsheet+xml"/>
  <Override PartName="/xl/drawings/drawing41.xml" ContentType="application/vnd.openxmlformats-officedocument.drawing+xml"/>
  <Override PartName="/xl/chartsheets/sheet42.xml" ContentType="application/vnd.openxmlformats-officedocument.spreadsheetml.chartsheet+xml"/>
  <Override PartName="/xl/drawings/drawing42.xml" ContentType="application/vnd.openxmlformats-officedocument.drawing+xml"/>
  <Override PartName="/xl/chartsheets/sheet43.xml" ContentType="application/vnd.openxmlformats-officedocument.spreadsheetml.chartsheet+xml"/>
  <Override PartName="/xl/drawings/drawing43.xml" ContentType="application/vnd.openxmlformats-officedocument.drawing+xml"/>
  <Override PartName="/xl/chartsheets/sheet44.xml" ContentType="application/vnd.openxmlformats-officedocument.spreadsheetml.chartsheet+xml"/>
  <Override PartName="/xl/drawings/drawing44.xml" ContentType="application/vnd.openxmlformats-officedocument.drawing+xml"/>
  <Override PartName="/xl/chartsheets/sheet45.xml" ContentType="application/vnd.openxmlformats-officedocument.spreadsheetml.chartsheet+xml"/>
  <Override PartName="/xl/drawings/drawing45.xml" ContentType="application/vnd.openxmlformats-officedocument.drawing+xml"/>
  <Override PartName="/xl/chartsheets/sheet46.xml" ContentType="application/vnd.openxmlformats-officedocument.spreadsheetml.chartsheet+xml"/>
  <Override PartName="/xl/drawings/drawing4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845" windowHeight="7350" tabRatio="779" firstSheet="41" activeTab="46"/>
  </bookViews>
  <sheets>
    <sheet name="BW_POP_RATIO" sheetId="1" r:id="rId1"/>
    <sheet name="POP_%_NOT_BW" sheetId="2" r:id="rId2"/>
    <sheet name="MS_NEW_V" sheetId="3" r:id="rId3"/>
    <sheet name="MS_NEW_V_PC" sheetId="4" r:id="rId4"/>
    <sheet name="MS_NEW_R" sheetId="5" r:id="rId5"/>
    <sheet name="MS_NEW_R_PC" sheetId="6" r:id="rId6"/>
    <sheet name="MS_NEW_L" sheetId="7" r:id="rId7"/>
    <sheet name="MS_NEW_L_PC" sheetId="8" r:id="rId8"/>
    <sheet name="MS_NEW_D" sheetId="9" r:id="rId9"/>
    <sheet name="MS_NEW_D_PC" sheetId="10" r:id="rId10"/>
    <sheet name="MS_NEW_O" sheetId="11" r:id="rId11"/>
    <sheet name="MS_NEW_O_PC" sheetId="12" r:id="rId12"/>
    <sheet name="MS_NEW_T" sheetId="13" r:id="rId13"/>
    <sheet name="MS_NEW_T_PC" sheetId="14" r:id="rId14"/>
    <sheet name="MS_NEW_%" sheetId="15" r:id="rId15"/>
    <sheet name="MS_NEW_BNH_%" sheetId="16" r:id="rId16"/>
    <sheet name="MS_NEW_WNH_%" sheetId="17" r:id="rId17"/>
    <sheet name="MS_ADMIT_%" sheetId="18" r:id="rId18"/>
    <sheet name="MS_ADMIT_N" sheetId="19" r:id="rId19"/>
    <sheet name="MS_RACE_TOT" sheetId="20" r:id="rId20"/>
    <sheet name="MS_RACE_TOT_D" sheetId="21" r:id="rId21"/>
    <sheet name="MS_RACE_TOT_PC" sheetId="22" r:id="rId22"/>
    <sheet name="MS_RACE_TOT_PC_D" sheetId="23" r:id="rId23"/>
    <sheet name="MS_RACE_NEW" sheetId="24" r:id="rId24"/>
    <sheet name="MS_RACE_NEW_D" sheetId="25" r:id="rId25"/>
    <sheet name="MS_RACE_NEW_PC" sheetId="26" r:id="rId26"/>
    <sheet name="MS_RACE_NEW_PC_D" sheetId="27" r:id="rId27"/>
    <sheet name="MS_RACE_PP" sheetId="28" r:id="rId28"/>
    <sheet name="MS_RACE_PP_D" sheetId="29" r:id="rId29"/>
    <sheet name="MS_RACE_PP_PC" sheetId="30" r:id="rId30"/>
    <sheet name="MS_RACE_PP_PC_D" sheetId="31" r:id="rId31"/>
    <sheet name="MS_RACE_OTHER" sheetId="32" r:id="rId32"/>
    <sheet name="MS_RACE_OTHER_D" sheetId="33" r:id="rId33"/>
    <sheet name="MS_RACE_OTHER_PC" sheetId="34" r:id="rId34"/>
    <sheet name="MS_RACE_OTH_PC_D" sheetId="35" r:id="rId35"/>
    <sheet name="MS_RACE_PP+OTH" sheetId="36" r:id="rId36"/>
    <sheet name="MS_RACE_PP+OTH_D" sheetId="37" r:id="rId37"/>
    <sheet name="MS_RACE_PP+OTH_PC" sheetId="38" r:id="rId38"/>
    <sheet name="MS_RACE_PP+OTH_PC_D" sheetId="39" r:id="rId39"/>
    <sheet name="MS_RACE_%_TOT" sheetId="40" r:id="rId40"/>
    <sheet name="MS_RACEBAL_%_TOT" sheetId="41" r:id="rId41"/>
    <sheet name="MS_RACEBAL_TOT" sheetId="42" r:id="rId42"/>
    <sheet name="MS_RACEBAL_TOT_PC" sheetId="43" r:id="rId43"/>
    <sheet name="MS_RACEBAL_%_NEW" sheetId="44" r:id="rId44"/>
    <sheet name="MS_RACEBAL_NEW" sheetId="45" r:id="rId45"/>
    <sheet name="MS_RACEBAL_NEW_PC" sheetId="46" r:id="rId46"/>
    <sheet name="MS_Data1" sheetId="47" r:id="rId47"/>
    <sheet name="MS_Data2" sheetId="48" r:id="rId48"/>
    <sheet name="MS_Data3" sheetId="49" r:id="rId49"/>
    <sheet name="MS_Data4" sheetId="50" r:id="rId50"/>
    <sheet name="Sheet1" sheetId="51" r:id="rId51"/>
  </sheets>
  <definedNames/>
  <calcPr fullCalcOnLoad="1"/>
</workbook>
</file>

<file path=xl/sharedStrings.xml><?xml version="1.0" encoding="utf-8"?>
<sst xmlns="http://schemas.openxmlformats.org/spreadsheetml/2006/main" count="728" uniqueCount="38">
  <si>
    <t>MISSISSIPPI</t>
  </si>
  <si>
    <t>Violent</t>
  </si>
  <si>
    <t>Drugs</t>
  </si>
  <si>
    <t>Prob Rev</t>
  </si>
  <si>
    <t>Annual Admissions, by Race, Offense, and Admission-Type</t>
  </si>
  <si>
    <t>Other / NK</t>
  </si>
  <si>
    <t>Burg/Robb</t>
  </si>
  <si>
    <t>Theft/Larc.</t>
  </si>
  <si>
    <t>New Sentences</t>
  </si>
  <si>
    <t>Other/NK + PP</t>
  </si>
  <si>
    <t>Parole / Prob Rev</t>
  </si>
  <si>
    <t>All Admission-Types</t>
  </si>
  <si>
    <t>White, NH</t>
  </si>
  <si>
    <t>Black, NH</t>
  </si>
  <si>
    <t>Total</t>
  </si>
  <si>
    <t>VIOLENT</t>
  </si>
  <si>
    <t>BURGLARY / ROBBERY</t>
  </si>
  <si>
    <t>LARCENY / THEFT</t>
  </si>
  <si>
    <t>DRUGS</t>
  </si>
  <si>
    <t>OTHER/NK</t>
  </si>
  <si>
    <t>TOTAL</t>
  </si>
  <si>
    <t>YEAR</t>
  </si>
  <si>
    <t>Parole Rev</t>
  </si>
  <si>
    <t>Other/NK</t>
  </si>
  <si>
    <t>Parole/Prob</t>
  </si>
  <si>
    <t>New Sentence</t>
  </si>
  <si>
    <t>Year</t>
  </si>
  <si>
    <t>Hisp, All</t>
  </si>
  <si>
    <t>Race/Hisp NK</t>
  </si>
  <si>
    <t>Amerind, NH</t>
  </si>
  <si>
    <t>Asian/PI, NH</t>
  </si>
  <si>
    <t>Balance</t>
  </si>
  <si>
    <t>B/W Total</t>
  </si>
  <si>
    <t>% Black, NH</t>
  </si>
  <si>
    <t>B:W (NH) Ratio</t>
  </si>
  <si>
    <t>* Includes Race Not Known</t>
  </si>
  <si>
    <t>Probation Rev</t>
  </si>
  <si>
    <t>Prob/Parole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</si>
</sst>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#,##0.0"/>
  </numFmts>
  <fonts count="1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.5"/>
      <name val="Arial"/>
      <family val="2"/>
    </font>
    <font>
      <b/>
      <sz val="11.5"/>
      <color indexed="10"/>
      <name val="Arial"/>
      <family val="2"/>
    </font>
    <font>
      <sz val="9.75"/>
      <name val="Arial"/>
      <family val="0"/>
    </font>
    <font>
      <b/>
      <sz val="11.75"/>
      <name val="Arial"/>
      <family val="2"/>
    </font>
    <font>
      <b/>
      <sz val="12"/>
      <color indexed="39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0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9" fontId="0" fillId="0" borderId="0" xfId="21" applyAlignment="1">
      <alignment/>
    </xf>
    <xf numFmtId="170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3" fontId="2" fillId="0" borderId="0" xfId="0" applyNumberFormat="1" applyFont="1" applyAlignment="1">
      <alignment/>
    </xf>
    <xf numFmtId="170" fontId="2" fillId="0" borderId="0" xfId="15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chartsheet" Target="chartsheets/sheet31.xml" /><Relationship Id="rId32" Type="http://schemas.openxmlformats.org/officeDocument/2006/relationships/chartsheet" Target="chartsheets/sheet32.xml" /><Relationship Id="rId33" Type="http://schemas.openxmlformats.org/officeDocument/2006/relationships/chartsheet" Target="chartsheets/sheet33.xml" /><Relationship Id="rId34" Type="http://schemas.openxmlformats.org/officeDocument/2006/relationships/chartsheet" Target="chartsheets/sheet34.xml" /><Relationship Id="rId35" Type="http://schemas.openxmlformats.org/officeDocument/2006/relationships/chartsheet" Target="chartsheets/sheet35.xml" /><Relationship Id="rId36" Type="http://schemas.openxmlformats.org/officeDocument/2006/relationships/chartsheet" Target="chartsheets/sheet36.xml" /><Relationship Id="rId37" Type="http://schemas.openxmlformats.org/officeDocument/2006/relationships/chartsheet" Target="chartsheets/sheet37.xml" /><Relationship Id="rId38" Type="http://schemas.openxmlformats.org/officeDocument/2006/relationships/chartsheet" Target="chartsheets/sheet38.xml" /><Relationship Id="rId39" Type="http://schemas.openxmlformats.org/officeDocument/2006/relationships/chartsheet" Target="chartsheets/sheet39.xml" /><Relationship Id="rId40" Type="http://schemas.openxmlformats.org/officeDocument/2006/relationships/chartsheet" Target="chartsheets/sheet40.xml" /><Relationship Id="rId41" Type="http://schemas.openxmlformats.org/officeDocument/2006/relationships/chartsheet" Target="chartsheets/sheet41.xml" /><Relationship Id="rId42" Type="http://schemas.openxmlformats.org/officeDocument/2006/relationships/chartsheet" Target="chartsheets/sheet42.xml" /><Relationship Id="rId43" Type="http://schemas.openxmlformats.org/officeDocument/2006/relationships/chartsheet" Target="chartsheets/sheet43.xml" /><Relationship Id="rId44" Type="http://schemas.openxmlformats.org/officeDocument/2006/relationships/chartsheet" Target="chartsheets/sheet44.xml" /><Relationship Id="rId45" Type="http://schemas.openxmlformats.org/officeDocument/2006/relationships/chartsheet" Target="chartsheets/sheet45.xml" /><Relationship Id="rId46" Type="http://schemas.openxmlformats.org/officeDocument/2006/relationships/chartsheet" Target="chartsheets/sheet46.xml" /><Relationship Id="rId47" Type="http://schemas.openxmlformats.org/officeDocument/2006/relationships/worksheet" Target="worksheets/sheet1.xml" /><Relationship Id="rId48" Type="http://schemas.openxmlformats.org/officeDocument/2006/relationships/worksheet" Target="worksheets/sheet2.xml" /><Relationship Id="rId49" Type="http://schemas.openxmlformats.org/officeDocument/2006/relationships/worksheet" Target="worksheets/sheet3.xml" /><Relationship Id="rId50" Type="http://schemas.openxmlformats.org/officeDocument/2006/relationships/worksheet" Target="worksheets/sheet4.xml" /><Relationship Id="rId51" Type="http://schemas.openxmlformats.org/officeDocument/2006/relationships/worksheet" Target="worksheets/sheet5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RACIAL DISTRIBUTION OF TOTAL POPULATION:  MISSISSIPPI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675"/>
          <c:w val="0.91"/>
          <c:h val="0.862"/>
        </c:manualLayout>
      </c:layout>
      <c:scatterChart>
        <c:scatterStyle val="line"/>
        <c:varyColors val="0"/>
        <c:ser>
          <c:idx val="1"/>
          <c:order val="1"/>
          <c:tx>
            <c:strRef>
              <c:f>MS_Data2!$AA$110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MS_Data2!$AA$111:$AA$127</c:f>
              <c:numCache>
                <c:ptCount val="17"/>
                <c:pt idx="0">
                  <c:v>63.54860330321992</c:v>
                </c:pt>
                <c:pt idx="1">
                  <c:v>63.426445803344755</c:v>
                </c:pt>
                <c:pt idx="2">
                  <c:v>63.42547550289749</c:v>
                </c:pt>
                <c:pt idx="3">
                  <c:v>63.45518037235402</c:v>
                </c:pt>
                <c:pt idx="4">
                  <c:v>63.43068138225808</c:v>
                </c:pt>
                <c:pt idx="5">
                  <c:v>63.347560013843015</c:v>
                </c:pt>
                <c:pt idx="6">
                  <c:v>63.23124386721247</c:v>
                </c:pt>
                <c:pt idx="7">
                  <c:v>63.126157647203065</c:v>
                </c:pt>
                <c:pt idx="8">
                  <c:v>62.935632884769014</c:v>
                </c:pt>
                <c:pt idx="9">
                  <c:v>62.692260687236534</c:v>
                </c:pt>
                <c:pt idx="10">
                  <c:v>62.52653122242062</c:v>
                </c:pt>
                <c:pt idx="11">
                  <c:v>62.40409994555933</c:v>
                </c:pt>
                <c:pt idx="12">
                  <c:v>62.24080083603762</c:v>
                </c:pt>
                <c:pt idx="13">
                  <c:v>62.0768471452162</c:v>
                </c:pt>
                <c:pt idx="14">
                  <c:v>61.95361637234582</c:v>
                </c:pt>
                <c:pt idx="15">
                  <c:v>61.84659447141115</c:v>
                </c:pt>
                <c:pt idx="16">
                  <c:v>61.725683454458704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MS_Data2!$AB$110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MS_Data2!$AB$111:$AB$127</c:f>
              <c:numCache>
                <c:ptCount val="17"/>
                <c:pt idx="0">
                  <c:v>35.004363764669044</c:v>
                </c:pt>
                <c:pt idx="1">
                  <c:v>35.1325121748288</c:v>
                </c:pt>
                <c:pt idx="2">
                  <c:v>35.13323663441395</c:v>
                </c:pt>
                <c:pt idx="3">
                  <c:v>35.101462943306366</c:v>
                </c:pt>
                <c:pt idx="4">
                  <c:v>35.1334551777503</c:v>
                </c:pt>
                <c:pt idx="5">
                  <c:v>35.219850850442356</c:v>
                </c:pt>
                <c:pt idx="6">
                  <c:v>35.33495605369738</c:v>
                </c:pt>
                <c:pt idx="7">
                  <c:v>35.435197751555236</c:v>
                </c:pt>
                <c:pt idx="8">
                  <c:v>35.61135059411939</c:v>
                </c:pt>
                <c:pt idx="9">
                  <c:v>35.80777360141568</c:v>
                </c:pt>
                <c:pt idx="10">
                  <c:v>35.93228647725315</c:v>
                </c:pt>
                <c:pt idx="11">
                  <c:v>36.0115639490135</c:v>
                </c:pt>
                <c:pt idx="12">
                  <c:v>36.10537136333297</c:v>
                </c:pt>
                <c:pt idx="13">
                  <c:v>36.19779145179295</c:v>
                </c:pt>
                <c:pt idx="14">
                  <c:v>36.24575650132915</c:v>
                </c:pt>
                <c:pt idx="15">
                  <c:v>36.301395504364244</c:v>
                </c:pt>
                <c:pt idx="16">
                  <c:v>36.36849273952104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MS_Data2!$AF$110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MS_Data2!$AF$111:$AF$127</c:f>
              <c:numCache>
                <c:ptCount val="17"/>
                <c:pt idx="0">
                  <c:v>1.4470329321110356</c:v>
                </c:pt>
                <c:pt idx="1">
                  <c:v>1.4410420218264477</c:v>
                </c:pt>
                <c:pt idx="2">
                  <c:v>1.4412878626885615</c:v>
                </c:pt>
                <c:pt idx="3">
                  <c:v>1.4433566843396122</c:v>
                </c:pt>
                <c:pt idx="4">
                  <c:v>1.4358634399916212</c:v>
                </c:pt>
                <c:pt idx="5">
                  <c:v>1.432589135714629</c:v>
                </c:pt>
                <c:pt idx="6">
                  <c:v>1.4338000790901475</c:v>
                </c:pt>
                <c:pt idx="7">
                  <c:v>1.4386446012416982</c:v>
                </c:pt>
                <c:pt idx="8">
                  <c:v>1.4530165211115929</c:v>
                </c:pt>
                <c:pt idx="9">
                  <c:v>1.4999657113477838</c:v>
                </c:pt>
                <c:pt idx="10">
                  <c:v>1.541182300326227</c:v>
                </c:pt>
                <c:pt idx="11">
                  <c:v>1.5843361054271696</c:v>
                </c:pt>
                <c:pt idx="12">
                  <c:v>1.6538278006294078</c:v>
                </c:pt>
                <c:pt idx="13">
                  <c:v>1.725361402990849</c:v>
                </c:pt>
                <c:pt idx="14">
                  <c:v>1.8006271263250326</c:v>
                </c:pt>
                <c:pt idx="15">
                  <c:v>1.8520100242246045</c:v>
                </c:pt>
                <c:pt idx="16">
                  <c:v>1.9058238060202584</c:v>
                </c:pt>
              </c:numCache>
            </c:numRef>
          </c:yVal>
          <c:smooth val="0"/>
        </c:ser>
        <c:axId val="40976794"/>
        <c:axId val="33246827"/>
      </c:scatterChart>
      <c:scatterChart>
        <c:scatterStyle val="lineMarker"/>
        <c:varyColors val="0"/>
        <c:ser>
          <c:idx val="0"/>
          <c:order val="0"/>
          <c:tx>
            <c:strRef>
              <c:f>MS_Data2!$AG$110</c:f>
              <c:strCache>
                <c:ptCount val="1"/>
                <c:pt idx="0">
                  <c:v>B:W (NH) Ratio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MS_Data2!$AG$111:$AG$127</c:f>
              <c:numCache>
                <c:ptCount val="17"/>
                <c:pt idx="0">
                  <c:v>0.5508282156516794</c:v>
                </c:pt>
                <c:pt idx="1">
                  <c:v>0.5539095203877261</c:v>
                </c:pt>
                <c:pt idx="2">
                  <c:v>0.5539294164662422</c:v>
                </c:pt>
                <c:pt idx="3">
                  <c:v>0.5531693825048093</c:v>
                </c:pt>
                <c:pt idx="4">
                  <c:v>0.553887399790369</c:v>
                </c:pt>
                <c:pt idx="5">
                  <c:v>0.5559780178233533</c:v>
                </c:pt>
                <c:pt idx="6">
                  <c:v>0.5588211443048924</c:v>
                </c:pt>
                <c:pt idx="7">
                  <c:v>0.5613393729679231</c:v>
                </c:pt>
                <c:pt idx="8">
                  <c:v>0.5658376497034903</c:v>
                </c:pt>
                <c:pt idx="9">
                  <c:v>0.5711673691280008</c:v>
                </c:pt>
                <c:pt idx="10">
                  <c:v>0.5746726353559276</c:v>
                </c:pt>
                <c:pt idx="11">
                  <c:v>0.5770704806323559</c:v>
                </c:pt>
                <c:pt idx="12">
                  <c:v>0.5800916903117327</c:v>
                </c:pt>
                <c:pt idx="13">
                  <c:v>0.5831125953790075</c:v>
                </c:pt>
                <c:pt idx="14">
                  <c:v>0.5850466627079438</c:v>
                </c:pt>
                <c:pt idx="15">
                  <c:v>0.5869586808234803</c:v>
                </c:pt>
                <c:pt idx="16">
                  <c:v>0.5891954645808622</c:v>
                </c:pt>
              </c:numCache>
            </c:numRef>
          </c:yVal>
          <c:smooth val="0"/>
        </c:ser>
        <c:axId val="30785988"/>
        <c:axId val="8638437"/>
      </c:scatterChart>
      <c:valAx>
        <c:axId val="4097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3246827"/>
        <c:crosses val="autoZero"/>
        <c:crossBetween val="midCat"/>
        <c:dispUnits/>
        <c:majorUnit val="1"/>
      </c:valAx>
      <c:valAx>
        <c:axId val="3324682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40976794"/>
        <c:crosses val="autoZero"/>
        <c:crossBetween val="midCat"/>
        <c:dispUnits/>
        <c:majorUnit val="10"/>
      </c:valAx>
      <c:valAx>
        <c:axId val="30785988"/>
        <c:scaling>
          <c:orientation val="minMax"/>
        </c:scaling>
        <c:axPos val="b"/>
        <c:delete val="1"/>
        <c:majorTickMark val="in"/>
        <c:minorTickMark val="none"/>
        <c:tickLblPos val="nextTo"/>
        <c:crossAx val="8638437"/>
        <c:crosses val="max"/>
        <c:crossBetween val="midCat"/>
        <c:dispUnits/>
      </c:valAx>
      <c:valAx>
        <c:axId val="8638437"/>
        <c:scaling>
          <c:orientation val="minMax"/>
          <c:max val="1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BLACK-TO-WHITE (NH)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0785988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955"/>
          <c:w val="0.62"/>
          <c:h val="0.037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OFFENSES, PER 100,000:  MISSISSIPPI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1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MS_Data3!$L$64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MS_Data3!$L$65:$L$81</c:f>
              <c:numCache>
                <c:ptCount val="17"/>
                <c:pt idx="0">
                  <c:v>5.454230123161419</c:v>
                </c:pt>
                <c:pt idx="1">
                  <c:v>6.849419786872964</c:v>
                </c:pt>
                <c:pt idx="2">
                  <c:v>9.076975186352128</c:v>
                </c:pt>
                <c:pt idx="3">
                  <c:v>8.26356896252107</c:v>
                </c:pt>
                <c:pt idx="4">
                  <c:v>6.943036043492639</c:v>
                </c:pt>
                <c:pt idx="5">
                  <c:v>7.218904720857801</c:v>
                </c:pt>
                <c:pt idx="6">
                  <c:v>12.041175906835702</c:v>
                </c:pt>
                <c:pt idx="7">
                  <c:v>4.671087810304665</c:v>
                </c:pt>
                <c:pt idx="8">
                  <c:v>8.768664838941701</c:v>
                </c:pt>
                <c:pt idx="9">
                  <c:v>8.249872126982032</c:v>
                </c:pt>
                <c:pt idx="10">
                  <c:v>8.192080624637045</c:v>
                </c:pt>
                <c:pt idx="11">
                  <c:v>7.580762191490053</c:v>
                </c:pt>
                <c:pt idx="12">
                  <c:v>9.792401096748922</c:v>
                </c:pt>
                <c:pt idx="13">
                  <c:v>10.046152858457434</c:v>
                </c:pt>
                <c:pt idx="14">
                  <c:v>12.112510450733103</c:v>
                </c:pt>
                <c:pt idx="15">
                  <c:v>13.751706475114407</c:v>
                </c:pt>
                <c:pt idx="16">
                  <c:v>21.1240943995403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MS_Data3!$M$43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MS_Data3!$M$65:$M$81</c:f>
              <c:numCache>
                <c:ptCount val="17"/>
                <c:pt idx="0">
                  <c:v>7.342960770788367</c:v>
                </c:pt>
                <c:pt idx="1">
                  <c:v>13.028035670320037</c:v>
                </c:pt>
                <c:pt idx="2">
                  <c:v>14.95682317075853</c:v>
                </c:pt>
                <c:pt idx="3">
                  <c:v>14.718901925979303</c:v>
                </c:pt>
                <c:pt idx="4">
                  <c:v>18.032956327258574</c:v>
                </c:pt>
                <c:pt idx="5">
                  <c:v>24.20774647887324</c:v>
                </c:pt>
                <c:pt idx="6">
                  <c:v>43.424726808997164</c:v>
                </c:pt>
                <c:pt idx="7">
                  <c:v>26.387362095922985</c:v>
                </c:pt>
                <c:pt idx="8">
                  <c:v>51.15022995929655</c:v>
                </c:pt>
                <c:pt idx="9">
                  <c:v>67.72574177340871</c:v>
                </c:pt>
                <c:pt idx="10">
                  <c:v>83.94736341922362</c:v>
                </c:pt>
                <c:pt idx="11">
                  <c:v>85.07532711254757</c:v>
                </c:pt>
                <c:pt idx="12">
                  <c:v>78.1250804153084</c:v>
                </c:pt>
                <c:pt idx="13">
                  <c:v>84.61332221466705</c:v>
                </c:pt>
                <c:pt idx="14">
                  <c:v>106.95122357653375</c:v>
                </c:pt>
                <c:pt idx="15">
                  <c:v>95.91769100686543</c:v>
                </c:pt>
                <c:pt idx="16">
                  <c:v>147.8788962215899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MS_Data3!$N$64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MS_Data3!$N$65:$N$81</c:f>
              <c:numCache>
                <c:ptCount val="17"/>
                <c:pt idx="0">
                  <c:v>6.125075624925659</c:v>
                </c:pt>
                <c:pt idx="1">
                  <c:v>9.051860865814428</c:v>
                </c:pt>
                <c:pt idx="2">
                  <c:v>11.172965344205739</c:v>
                </c:pt>
                <c:pt idx="3">
                  <c:v>10.562669491724344</c:v>
                </c:pt>
                <c:pt idx="4">
                  <c:v>10.896068361462566</c:v>
                </c:pt>
                <c:pt idx="5">
                  <c:v>13.289313465416527</c:v>
                </c:pt>
                <c:pt idx="6">
                  <c:v>23.291852029346945</c:v>
                </c:pt>
                <c:pt idx="7">
                  <c:v>12.478615117783166</c:v>
                </c:pt>
                <c:pt idx="8">
                  <c:v>24.08384467447453</c:v>
                </c:pt>
                <c:pt idx="9">
                  <c:v>29.871168915626004</c:v>
                </c:pt>
                <c:pt idx="10">
                  <c:v>35.83877177060874</c:v>
                </c:pt>
                <c:pt idx="11">
                  <c:v>35.937025512999135</c:v>
                </c:pt>
                <c:pt idx="12">
                  <c:v>34.87905884735858</c:v>
                </c:pt>
                <c:pt idx="13">
                  <c:v>37.5117012851982</c:v>
                </c:pt>
                <c:pt idx="14">
                  <c:v>47.117834846024586</c:v>
                </c:pt>
                <c:pt idx="15">
                  <c:v>44.14193557943697</c:v>
                </c:pt>
                <c:pt idx="16">
                  <c:v>68.11853656345296</c:v>
                </c:pt>
              </c:numCache>
            </c:numRef>
          </c:yVal>
          <c:smooth val="1"/>
        </c:ser>
        <c:axId val="39519814"/>
        <c:axId val="20134007"/>
      </c:scatterChart>
      <c:valAx>
        <c:axId val="3951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0134007"/>
        <c:crossesAt val="0"/>
        <c:crossBetween val="midCat"/>
        <c:dispUnits/>
        <c:majorUnit val="1"/>
      </c:valAx>
      <c:valAx>
        <c:axId val="20134007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519814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OFFENSES:  MISSISSIPPI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MS_Data1!$B$4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MS_Data1!$N$5:$N$21</c:f>
              <c:numCache>
                <c:ptCount val="17"/>
                <c:pt idx="0">
                  <c:v>22</c:v>
                </c:pt>
                <c:pt idx="1">
                  <c:v>65</c:v>
                </c:pt>
                <c:pt idx="2">
                  <c:v>77</c:v>
                </c:pt>
                <c:pt idx="3">
                  <c:v>91</c:v>
                </c:pt>
                <c:pt idx="4">
                  <c:v>66</c:v>
                </c:pt>
                <c:pt idx="5">
                  <c:v>68</c:v>
                </c:pt>
                <c:pt idx="6">
                  <c:v>48</c:v>
                </c:pt>
                <c:pt idx="7">
                  <c:v>30</c:v>
                </c:pt>
                <c:pt idx="8">
                  <c:v>45</c:v>
                </c:pt>
                <c:pt idx="9">
                  <c:v>100</c:v>
                </c:pt>
                <c:pt idx="10">
                  <c:v>119</c:v>
                </c:pt>
                <c:pt idx="11">
                  <c:v>96</c:v>
                </c:pt>
                <c:pt idx="12">
                  <c:v>174</c:v>
                </c:pt>
                <c:pt idx="13">
                  <c:v>178</c:v>
                </c:pt>
                <c:pt idx="14">
                  <c:v>214</c:v>
                </c:pt>
                <c:pt idx="15">
                  <c:v>232</c:v>
                </c:pt>
                <c:pt idx="16">
                  <c:v>312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MS_Data1!$C$4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MS_Data1!$O$5:$O$21</c:f>
              <c:numCache>
                <c:ptCount val="17"/>
                <c:pt idx="0">
                  <c:v>22</c:v>
                </c:pt>
                <c:pt idx="1">
                  <c:v>108</c:v>
                </c:pt>
                <c:pt idx="2">
                  <c:v>85</c:v>
                </c:pt>
                <c:pt idx="3">
                  <c:v>81</c:v>
                </c:pt>
                <c:pt idx="4">
                  <c:v>95</c:v>
                </c:pt>
                <c:pt idx="5">
                  <c:v>121</c:v>
                </c:pt>
                <c:pt idx="6">
                  <c:v>68</c:v>
                </c:pt>
                <c:pt idx="7">
                  <c:v>40</c:v>
                </c:pt>
                <c:pt idx="8">
                  <c:v>79</c:v>
                </c:pt>
                <c:pt idx="9">
                  <c:v>181</c:v>
                </c:pt>
                <c:pt idx="10">
                  <c:v>260</c:v>
                </c:pt>
                <c:pt idx="11">
                  <c:v>199</c:v>
                </c:pt>
                <c:pt idx="12">
                  <c:v>277</c:v>
                </c:pt>
                <c:pt idx="13">
                  <c:v>280</c:v>
                </c:pt>
                <c:pt idx="14">
                  <c:v>374</c:v>
                </c:pt>
                <c:pt idx="15">
                  <c:v>359</c:v>
                </c:pt>
                <c:pt idx="16">
                  <c:v>380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MS_Data1!$D$4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MS_Data1!$P$5:$P$21</c:f>
              <c:numCache>
                <c:ptCount val="17"/>
                <c:pt idx="0">
                  <c:v>44</c:v>
                </c:pt>
                <c:pt idx="1">
                  <c:v>173</c:v>
                </c:pt>
                <c:pt idx="2">
                  <c:v>162</c:v>
                </c:pt>
                <c:pt idx="3">
                  <c:v>172</c:v>
                </c:pt>
                <c:pt idx="4">
                  <c:v>161</c:v>
                </c:pt>
                <c:pt idx="5">
                  <c:v>189</c:v>
                </c:pt>
                <c:pt idx="6">
                  <c:v>116</c:v>
                </c:pt>
                <c:pt idx="7">
                  <c:v>70</c:v>
                </c:pt>
                <c:pt idx="8">
                  <c:v>124</c:v>
                </c:pt>
                <c:pt idx="9">
                  <c:v>281</c:v>
                </c:pt>
                <c:pt idx="10">
                  <c:v>379</c:v>
                </c:pt>
                <c:pt idx="11">
                  <c:v>295</c:v>
                </c:pt>
                <c:pt idx="12">
                  <c:v>451</c:v>
                </c:pt>
                <c:pt idx="13">
                  <c:v>458</c:v>
                </c:pt>
                <c:pt idx="14">
                  <c:v>588</c:v>
                </c:pt>
                <c:pt idx="15">
                  <c:v>591</c:v>
                </c:pt>
                <c:pt idx="16">
                  <c:v>692</c:v>
                </c:pt>
              </c:numCache>
            </c:numRef>
          </c:yVal>
          <c:smooth val="1"/>
        </c:ser>
        <c:axId val="46988336"/>
        <c:axId val="20241841"/>
      </c:scatterChart>
      <c:scatterChart>
        <c:scatterStyle val="lineMarker"/>
        <c:varyColors val="0"/>
        <c:ser>
          <c:idx val="5"/>
          <c:order val="3"/>
          <c:tx>
            <c:strRef>
              <c:f>MS_Data1!$A$23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MS_Data1!$O$28:$O$44</c:f>
              <c:numCache>
                <c:ptCount val="17"/>
                <c:pt idx="0">
                  <c:v>50</c:v>
                </c:pt>
                <c:pt idx="1">
                  <c:v>62.42774566473989</c:v>
                </c:pt>
                <c:pt idx="2">
                  <c:v>52.46913580246913</c:v>
                </c:pt>
                <c:pt idx="3">
                  <c:v>47.093023255813954</c:v>
                </c:pt>
                <c:pt idx="4">
                  <c:v>59.006211180124225</c:v>
                </c:pt>
                <c:pt idx="5">
                  <c:v>64.02116402116403</c:v>
                </c:pt>
                <c:pt idx="6">
                  <c:v>58.620689655172406</c:v>
                </c:pt>
                <c:pt idx="7">
                  <c:v>57.14285714285714</c:v>
                </c:pt>
                <c:pt idx="8">
                  <c:v>63.70967741935484</c:v>
                </c:pt>
                <c:pt idx="9">
                  <c:v>64.41281138790036</c:v>
                </c:pt>
                <c:pt idx="10">
                  <c:v>68.60158311345647</c:v>
                </c:pt>
                <c:pt idx="11">
                  <c:v>67.45762711864407</c:v>
                </c:pt>
                <c:pt idx="12">
                  <c:v>61.4190687361419</c:v>
                </c:pt>
                <c:pt idx="13">
                  <c:v>61.135371179039296</c:v>
                </c:pt>
                <c:pt idx="14">
                  <c:v>63.60544217687075</c:v>
                </c:pt>
                <c:pt idx="15">
                  <c:v>60.74450084602368</c:v>
                </c:pt>
                <c:pt idx="16">
                  <c:v>54.91329479768786</c:v>
                </c:pt>
              </c:numCache>
            </c:numRef>
          </c:yVal>
          <c:smooth val="0"/>
        </c:ser>
        <c:axId val="47958842"/>
        <c:axId val="28976395"/>
      </c:scatterChart>
      <c:valAx>
        <c:axId val="46988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0241841"/>
        <c:crossesAt val="0"/>
        <c:crossBetween val="midCat"/>
        <c:dispUnits/>
        <c:majorUnit val="1"/>
      </c:valAx>
      <c:valAx>
        <c:axId val="20241841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6988336"/>
        <c:crosses val="autoZero"/>
        <c:crossBetween val="midCat"/>
        <c:dispUnits/>
        <c:majorUnit val="100"/>
      </c:valAx>
      <c:valAx>
        <c:axId val="47958842"/>
        <c:scaling>
          <c:orientation val="minMax"/>
        </c:scaling>
        <c:axPos val="b"/>
        <c:delete val="1"/>
        <c:majorTickMark val="in"/>
        <c:minorTickMark val="none"/>
        <c:tickLblPos val="nextTo"/>
        <c:crossAx val="28976395"/>
        <c:crosses val="max"/>
        <c:crossBetween val="midCat"/>
        <c:dispUnits/>
      </c:valAx>
      <c:valAx>
        <c:axId val="28976395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795884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2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OFFENSES, PER 100,000:  MISSISSIPPI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7475"/>
          <c:w val="0.962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MS_Data3!$L$84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MS_Data3!$L$85:$L$101</c:f>
              <c:numCache>
                <c:ptCount val="17"/>
                <c:pt idx="0">
                  <c:v>1.3482366596578788</c:v>
                </c:pt>
                <c:pt idx="1">
                  <c:v>3.975109697738774</c:v>
                </c:pt>
                <c:pt idx="2">
                  <c:v>4.690785834557811</c:v>
                </c:pt>
                <c:pt idx="3">
                  <c:v>5.529299820510421</c:v>
                </c:pt>
                <c:pt idx="4">
                  <c:v>4.0196524462325804</c:v>
                </c:pt>
                <c:pt idx="5">
                  <c:v>4.160046788290937</c:v>
                </c:pt>
                <c:pt idx="6">
                  <c:v>2.948859405755682</c:v>
                </c:pt>
                <c:pt idx="7">
                  <c:v>1.843850451436052</c:v>
                </c:pt>
                <c:pt idx="8">
                  <c:v>2.7593700542124235</c:v>
                </c:pt>
                <c:pt idx="9">
                  <c:v>6.111016390357061</c:v>
                </c:pt>
                <c:pt idx="10">
                  <c:v>7.221167365420802</c:v>
                </c:pt>
                <c:pt idx="11">
                  <c:v>5.77581881256385</c:v>
                </c:pt>
                <c:pt idx="12">
                  <c:v>10.389498724599466</c:v>
                </c:pt>
                <c:pt idx="13">
                  <c:v>10.581155081688895</c:v>
                </c:pt>
                <c:pt idx="14">
                  <c:v>12.644279202228702</c:v>
                </c:pt>
                <c:pt idx="15">
                  <c:v>13.634170522335651</c:v>
                </c:pt>
                <c:pt idx="16">
                  <c:v>18.256835048910176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MS_Data3!$M$84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MS_Data3!$M$85:$M$101</c:f>
              <c:numCache>
                <c:ptCount val="17"/>
                <c:pt idx="0">
                  <c:v>2.447653590262789</c:v>
                </c:pt>
                <c:pt idx="1">
                  <c:v>11.92396485080139</c:v>
                </c:pt>
                <c:pt idx="2">
                  <c:v>9.348014481724082</c:v>
                </c:pt>
                <c:pt idx="3">
                  <c:v>8.897246686599429</c:v>
                </c:pt>
                <c:pt idx="4">
                  <c:v>10.445919823716856</c:v>
                </c:pt>
                <c:pt idx="5">
                  <c:v>13.314260563380282</c:v>
                </c:pt>
                <c:pt idx="6">
                  <c:v>7.47564917218179</c:v>
                </c:pt>
                <c:pt idx="7">
                  <c:v>4.3796451611490435</c:v>
                </c:pt>
                <c:pt idx="8">
                  <c:v>8.56116137030599</c:v>
                </c:pt>
                <c:pt idx="9">
                  <c:v>19.365496462854622</c:v>
                </c:pt>
                <c:pt idx="10">
                  <c:v>27.454483633959928</c:v>
                </c:pt>
                <c:pt idx="11">
                  <c:v>20.74753688161393</c:v>
                </c:pt>
                <c:pt idx="12">
                  <c:v>28.51205174577131</c:v>
                </c:pt>
                <c:pt idx="13">
                  <c:v>28.544253277237075</c:v>
                </c:pt>
                <c:pt idx="14">
                  <c:v>37.77125365214695</c:v>
                </c:pt>
                <c:pt idx="15">
                  <c:v>35.94410341489007</c:v>
                </c:pt>
                <c:pt idx="16">
                  <c:v>37.73940937824323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MS_Data3!$N$84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MS_Data3!$N$85:$N$101</c:f>
              <c:numCache>
                <c:ptCount val="17"/>
                <c:pt idx="0">
                  <c:v>1.738731145140187</c:v>
                </c:pt>
                <c:pt idx="1">
                  <c:v>6.808573607764766</c:v>
                </c:pt>
                <c:pt idx="2">
                  <c:v>6.350948721969579</c:v>
                </c:pt>
                <c:pt idx="3">
                  <c:v>6.728811676209583</c:v>
                </c:pt>
                <c:pt idx="4">
                  <c:v>6.310312971926162</c:v>
                </c:pt>
                <c:pt idx="5">
                  <c:v>7.431006641904508</c:v>
                </c:pt>
                <c:pt idx="6">
                  <c:v>4.5716663881628525</c:v>
                </c:pt>
                <c:pt idx="7">
                  <c:v>2.755530152191867</c:v>
                </c:pt>
                <c:pt idx="8">
                  <c:v>4.855929657942832</c:v>
                </c:pt>
                <c:pt idx="9">
                  <c:v>10.929425085014202</c:v>
                </c:pt>
                <c:pt idx="10">
                  <c:v>14.605262904366358</c:v>
                </c:pt>
                <c:pt idx="11">
                  <c:v>11.254164040695057</c:v>
                </c:pt>
                <c:pt idx="12">
                  <c:v>17.042747064093955</c:v>
                </c:pt>
                <c:pt idx="13">
                  <c:v>17.197556745366143</c:v>
                </c:pt>
                <c:pt idx="14">
                  <c:v>21.918739627739285</c:v>
                </c:pt>
                <c:pt idx="15">
                  <c:v>21.88580866396581</c:v>
                </c:pt>
                <c:pt idx="16">
                  <c:v>25.480014757788894</c:v>
                </c:pt>
              </c:numCache>
            </c:numRef>
          </c:yVal>
          <c:smooth val="1"/>
        </c:ser>
        <c:axId val="59460964"/>
        <c:axId val="65386629"/>
      </c:scatterChart>
      <c:valAx>
        <c:axId val="59460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5386629"/>
        <c:crossesAt val="0"/>
        <c:crossBetween val="midCat"/>
        <c:dispUnits/>
        <c:majorUnit val="1"/>
      </c:valAx>
      <c:valAx>
        <c:axId val="65386629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460964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OFFENSES:  MISSISSIPPI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3"/>
          <c:w val="0.920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MS_Data1!$B$4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MS_Data1!$Q$5:$Q$21</c:f>
              <c:numCache>
                <c:ptCount val="17"/>
                <c:pt idx="0">
                  <c:v>461</c:v>
                </c:pt>
                <c:pt idx="1">
                  <c:v>583</c:v>
                </c:pt>
                <c:pt idx="2">
                  <c:v>611</c:v>
                </c:pt>
                <c:pt idx="3">
                  <c:v>663</c:v>
                </c:pt>
                <c:pt idx="4">
                  <c:v>701</c:v>
                </c:pt>
                <c:pt idx="5">
                  <c:v>668</c:v>
                </c:pt>
                <c:pt idx="6">
                  <c:v>737</c:v>
                </c:pt>
                <c:pt idx="7">
                  <c:v>362</c:v>
                </c:pt>
                <c:pt idx="8">
                  <c:v>690</c:v>
                </c:pt>
                <c:pt idx="9">
                  <c:v>778</c:v>
                </c:pt>
                <c:pt idx="10">
                  <c:v>839</c:v>
                </c:pt>
                <c:pt idx="11">
                  <c:v>726</c:v>
                </c:pt>
                <c:pt idx="12">
                  <c:v>879</c:v>
                </c:pt>
                <c:pt idx="13">
                  <c:v>923</c:v>
                </c:pt>
                <c:pt idx="14">
                  <c:v>1085</c:v>
                </c:pt>
                <c:pt idx="15">
                  <c:v>1112</c:v>
                </c:pt>
                <c:pt idx="16">
                  <c:v>1623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MS_Data1!$C$4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MS_Data1!$R$5:$R$21</c:f>
              <c:numCache>
                <c:ptCount val="17"/>
                <c:pt idx="0">
                  <c:v>847</c:v>
                </c:pt>
                <c:pt idx="1">
                  <c:v>1119</c:v>
                </c:pt>
                <c:pt idx="2">
                  <c:v>1066</c:v>
                </c:pt>
                <c:pt idx="3">
                  <c:v>1072</c:v>
                </c:pt>
                <c:pt idx="4">
                  <c:v>1145</c:v>
                </c:pt>
                <c:pt idx="5">
                  <c:v>1198</c:v>
                </c:pt>
                <c:pt idx="6">
                  <c:v>1571</c:v>
                </c:pt>
                <c:pt idx="7">
                  <c:v>904</c:v>
                </c:pt>
                <c:pt idx="8">
                  <c:v>1756</c:v>
                </c:pt>
                <c:pt idx="9">
                  <c:v>2193</c:v>
                </c:pt>
                <c:pt idx="10">
                  <c:v>2462</c:v>
                </c:pt>
                <c:pt idx="11">
                  <c:v>2398</c:v>
                </c:pt>
                <c:pt idx="12">
                  <c:v>2509</c:v>
                </c:pt>
                <c:pt idx="13">
                  <c:v>2528</c:v>
                </c:pt>
                <c:pt idx="14">
                  <c:v>2935</c:v>
                </c:pt>
                <c:pt idx="15">
                  <c:v>2854</c:v>
                </c:pt>
                <c:pt idx="16">
                  <c:v>3911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MS_Data1!$D$4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MS_Data1!$S$5:$S$21</c:f>
              <c:numCache>
                <c:ptCount val="17"/>
                <c:pt idx="0">
                  <c:v>1308</c:v>
                </c:pt>
                <c:pt idx="1">
                  <c:v>1702</c:v>
                </c:pt>
                <c:pt idx="2">
                  <c:v>1677</c:v>
                </c:pt>
                <c:pt idx="3">
                  <c:v>1735</c:v>
                </c:pt>
                <c:pt idx="4">
                  <c:v>1846</c:v>
                </c:pt>
                <c:pt idx="5">
                  <c:v>1866</c:v>
                </c:pt>
                <c:pt idx="6">
                  <c:v>2308</c:v>
                </c:pt>
                <c:pt idx="7">
                  <c:v>1266</c:v>
                </c:pt>
                <c:pt idx="8">
                  <c:v>2446</c:v>
                </c:pt>
                <c:pt idx="9">
                  <c:v>2971</c:v>
                </c:pt>
                <c:pt idx="10">
                  <c:v>3301</c:v>
                </c:pt>
                <c:pt idx="11">
                  <c:v>3124</c:v>
                </c:pt>
                <c:pt idx="12">
                  <c:v>3388</c:v>
                </c:pt>
                <c:pt idx="13">
                  <c:v>3451</c:v>
                </c:pt>
                <c:pt idx="14">
                  <c:v>4020</c:v>
                </c:pt>
                <c:pt idx="15">
                  <c:v>3966</c:v>
                </c:pt>
                <c:pt idx="16">
                  <c:v>5534</c:v>
                </c:pt>
              </c:numCache>
            </c:numRef>
          </c:yVal>
          <c:smooth val="1"/>
        </c:ser>
        <c:axId val="51608750"/>
        <c:axId val="61825567"/>
      </c:scatterChart>
      <c:scatterChart>
        <c:scatterStyle val="lineMarker"/>
        <c:varyColors val="0"/>
        <c:ser>
          <c:idx val="5"/>
          <c:order val="3"/>
          <c:tx>
            <c:strRef>
              <c:f>MS_Data1!$A$23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MS_Data1!$R$28:$R$44</c:f>
              <c:numCache>
                <c:ptCount val="17"/>
                <c:pt idx="0">
                  <c:v>64.75535168195718</c:v>
                </c:pt>
                <c:pt idx="1">
                  <c:v>65.74618096357227</c:v>
                </c:pt>
                <c:pt idx="2">
                  <c:v>63.565891472868216</c:v>
                </c:pt>
                <c:pt idx="3">
                  <c:v>61.78674351585014</c:v>
                </c:pt>
                <c:pt idx="4">
                  <c:v>62.026002166847235</c:v>
                </c:pt>
                <c:pt idx="5">
                  <c:v>64.20150053590568</c:v>
                </c:pt>
                <c:pt idx="6">
                  <c:v>68.06759098786829</c:v>
                </c:pt>
                <c:pt idx="7">
                  <c:v>71.40600315955766</c:v>
                </c:pt>
                <c:pt idx="8">
                  <c:v>71.79067865903515</c:v>
                </c:pt>
                <c:pt idx="9">
                  <c:v>73.81353079771121</c:v>
                </c:pt>
                <c:pt idx="10">
                  <c:v>74.58345955770979</c:v>
                </c:pt>
                <c:pt idx="11">
                  <c:v>76.76056338028168</c:v>
                </c:pt>
                <c:pt idx="12">
                  <c:v>74.05548996458087</c:v>
                </c:pt>
                <c:pt idx="13">
                  <c:v>73.25412923790205</c:v>
                </c:pt>
                <c:pt idx="14">
                  <c:v>73.00995024875621</c:v>
                </c:pt>
                <c:pt idx="15">
                  <c:v>71.9616742309632</c:v>
                </c:pt>
                <c:pt idx="16">
                  <c:v>70.67220816769064</c:v>
                </c:pt>
              </c:numCache>
            </c:numRef>
          </c:yVal>
          <c:smooth val="0"/>
        </c:ser>
        <c:axId val="19559192"/>
        <c:axId val="41815001"/>
      </c:scatterChart>
      <c:valAx>
        <c:axId val="51608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1825567"/>
        <c:crossesAt val="0"/>
        <c:crossBetween val="midCat"/>
        <c:dispUnits/>
        <c:majorUnit val="1"/>
      </c:valAx>
      <c:valAx>
        <c:axId val="61825567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1608750"/>
        <c:crosses val="autoZero"/>
        <c:crossBetween val="midCat"/>
        <c:dispUnits/>
        <c:majorUnit val="600"/>
      </c:valAx>
      <c:valAx>
        <c:axId val="19559192"/>
        <c:scaling>
          <c:orientation val="minMax"/>
        </c:scaling>
        <c:axPos val="b"/>
        <c:delete val="1"/>
        <c:majorTickMark val="in"/>
        <c:minorTickMark val="none"/>
        <c:tickLblPos val="nextTo"/>
        <c:crossAx val="41815001"/>
        <c:crosses val="max"/>
        <c:crossBetween val="midCat"/>
        <c:dispUnits/>
      </c:valAx>
      <c:valAx>
        <c:axId val="41815001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955919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OFFENSES, PER 100,000:  MISSISSIPPI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5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MS_Data3!$L$104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MS_Data3!$L$105:$L$121</c:f>
              <c:numCache>
                <c:ptCount val="17"/>
                <c:pt idx="0">
                  <c:v>28.25168636828555</c:v>
                </c:pt>
                <c:pt idx="1">
                  <c:v>35.653676212026234</c:v>
                </c:pt>
                <c:pt idx="2">
                  <c:v>37.221690193699</c:v>
                </c:pt>
                <c:pt idx="3">
                  <c:v>40.28489869229021</c:v>
                </c:pt>
                <c:pt idx="4">
                  <c:v>42.69358128498544</c:v>
                </c:pt>
                <c:pt idx="5">
                  <c:v>40.86634197909331</c:v>
                </c:pt>
                <c:pt idx="6">
                  <c:v>45.277278792540365</c:v>
                </c:pt>
                <c:pt idx="7">
                  <c:v>22.249128780661696</c:v>
                </c:pt>
                <c:pt idx="8">
                  <c:v>42.310340831257164</c:v>
                </c:pt>
                <c:pt idx="9">
                  <c:v>47.54370751697793</c:v>
                </c:pt>
                <c:pt idx="10">
                  <c:v>50.91226403015171</c:v>
                </c:pt>
                <c:pt idx="11">
                  <c:v>43.67962977001412</c:v>
                </c:pt>
                <c:pt idx="12">
                  <c:v>52.48488148806282</c:v>
                </c:pt>
                <c:pt idx="13">
                  <c:v>54.867450226959825</c:v>
                </c:pt>
                <c:pt idx="14">
                  <c:v>64.10767726363618</c:v>
                </c:pt>
                <c:pt idx="15">
                  <c:v>65.34998974498812</c:v>
                </c:pt>
                <c:pt idx="16">
                  <c:v>94.97065155250391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MS_Data3!$M$104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MS_Data3!$M$105:$M$121</c:f>
              <c:numCache>
                <c:ptCount val="17"/>
                <c:pt idx="0">
                  <c:v>94.23466322511737</c:v>
                </c:pt>
                <c:pt idx="1">
                  <c:v>123.54552470413662</c:v>
                </c:pt>
                <c:pt idx="2">
                  <c:v>117.23509926491614</c:v>
                </c:pt>
                <c:pt idx="3">
                  <c:v>117.75121540783442</c:v>
                </c:pt>
                <c:pt idx="4">
                  <c:v>125.90082313848211</c:v>
                </c:pt>
                <c:pt idx="5">
                  <c:v>131.82218309859155</c:v>
                </c:pt>
                <c:pt idx="6">
                  <c:v>172.70948308084695</c:v>
                </c:pt>
                <c:pt idx="7">
                  <c:v>98.97998064196838</c:v>
                </c:pt>
                <c:pt idx="8">
                  <c:v>190.29619450958634</c:v>
                </c:pt>
                <c:pt idx="9">
                  <c:v>234.63278311071926</c:v>
                </c:pt>
                <c:pt idx="10">
                  <c:v>259.9728411800359</c:v>
                </c:pt>
                <c:pt idx="11">
                  <c:v>250.01303237241305</c:v>
                </c:pt>
                <c:pt idx="12">
                  <c:v>258.25537122794304</c:v>
                </c:pt>
                <c:pt idx="13">
                  <c:v>257.7138295887691</c:v>
                </c:pt>
                <c:pt idx="14">
                  <c:v>296.41344777821206</c:v>
                </c:pt>
                <c:pt idx="15">
                  <c:v>285.75061600583916</c:v>
                </c:pt>
                <c:pt idx="16">
                  <c:v>388.41797389028756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MS_Data3!$N$104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MS_Data3!$N$105:$N$121</c:f>
              <c:numCache>
                <c:ptCount val="17"/>
                <c:pt idx="0">
                  <c:v>51.687734950985565</c:v>
                </c:pt>
                <c:pt idx="1">
                  <c:v>66.98377040702677</c:v>
                </c:pt>
                <c:pt idx="2">
                  <c:v>65.74408028853694</c:v>
                </c:pt>
                <c:pt idx="3">
                  <c:v>67.87493173385828</c:v>
                </c:pt>
                <c:pt idx="4">
                  <c:v>72.35302947935214</c:v>
                </c:pt>
                <c:pt idx="5">
                  <c:v>73.36644652800959</c:v>
                </c:pt>
                <c:pt idx="6">
                  <c:v>90.96039675758502</c:v>
                </c:pt>
                <c:pt idx="7">
                  <c:v>49.8357310382129</c:v>
                </c:pt>
                <c:pt idx="8">
                  <c:v>95.78712857522716</c:v>
                </c:pt>
                <c:pt idx="9">
                  <c:v>115.55630579208967</c:v>
                </c:pt>
                <c:pt idx="10">
                  <c:v>127.2083716287951</c:v>
                </c:pt>
                <c:pt idx="11">
                  <c:v>119.17968970553002</c:v>
                </c:pt>
                <c:pt idx="12">
                  <c:v>128.02844135953507</c:v>
                </c:pt>
                <c:pt idx="13">
                  <c:v>129.5824635988178</c:v>
                </c:pt>
                <c:pt idx="14">
                  <c:v>149.85260765903388</c:v>
                </c:pt>
                <c:pt idx="15">
                  <c:v>146.8682185470193</c:v>
                </c:pt>
                <c:pt idx="16">
                  <c:v>203.76647640116147</c:v>
                </c:pt>
              </c:numCache>
            </c:numRef>
          </c:yVal>
          <c:smooth val="1"/>
        </c:ser>
        <c:axId val="40790690"/>
        <c:axId val="31571891"/>
      </c:scatterChart>
      <c:valAx>
        <c:axId val="40790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1571891"/>
        <c:crossesAt val="0"/>
        <c:crossBetween val="midCat"/>
        <c:dispUnits/>
        <c:majorUnit val="1"/>
      </c:valAx>
      <c:valAx>
        <c:axId val="31571891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790690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OFFENSES AS % OF TOTAL:  MISSISSIPPI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475"/>
          <c:w val="0.951"/>
          <c:h val="0.883"/>
        </c:manualLayout>
      </c:layout>
      <c:scatterChart>
        <c:scatterStyle val="line"/>
        <c:varyColors val="0"/>
        <c:ser>
          <c:idx val="0"/>
          <c:order val="0"/>
          <c:tx>
            <c:strRef>
              <c:f>MS_Data1!$J$48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MS_Data1!$J$49:$J$65</c:f>
              <c:numCache>
                <c:ptCount val="17"/>
                <c:pt idx="0">
                  <c:v>20.671243325705568</c:v>
                </c:pt>
                <c:pt idx="1">
                  <c:v>17.915690866510538</c:v>
                </c:pt>
                <c:pt idx="2">
                  <c:v>18.44602609727165</c:v>
                </c:pt>
                <c:pt idx="3">
                  <c:v>19.781483611270843</c:v>
                </c:pt>
                <c:pt idx="4">
                  <c:v>19.429494079655544</c:v>
                </c:pt>
                <c:pt idx="5">
                  <c:v>16.93290734824281</c:v>
                </c:pt>
                <c:pt idx="6">
                  <c:v>19.01075268817204</c:v>
                </c:pt>
                <c:pt idx="7">
                  <c:v>16.758457907159716</c:v>
                </c:pt>
                <c:pt idx="8">
                  <c:v>20.461912479740683</c:v>
                </c:pt>
                <c:pt idx="9">
                  <c:v>20.06677796327212</c:v>
                </c:pt>
                <c:pt idx="10">
                  <c:v>19.47700631199279</c:v>
                </c:pt>
                <c:pt idx="11">
                  <c:v>18.558330698703763</c:v>
                </c:pt>
                <c:pt idx="12">
                  <c:v>18.833819241982507</c:v>
                </c:pt>
                <c:pt idx="13">
                  <c:v>17.39505462909718</c:v>
                </c:pt>
                <c:pt idx="14">
                  <c:v>14.299827117806865</c:v>
                </c:pt>
                <c:pt idx="15">
                  <c:v>14.157078539269635</c:v>
                </c:pt>
                <c:pt idx="16">
                  <c:v>11.813285457809695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MS_Data1!$K$48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MS_Data1!$K$49:$K$65</c:f>
              <c:numCache>
                <c:ptCount val="17"/>
                <c:pt idx="0">
                  <c:v>46.83447749809306</c:v>
                </c:pt>
                <c:pt idx="1">
                  <c:v>40.04683840749414</c:v>
                </c:pt>
                <c:pt idx="2">
                  <c:v>37.78173190984579</c:v>
                </c:pt>
                <c:pt idx="3">
                  <c:v>38.987924094307076</c:v>
                </c:pt>
                <c:pt idx="4">
                  <c:v>42.03444564047363</c:v>
                </c:pt>
                <c:pt idx="5">
                  <c:v>38.28541001064963</c:v>
                </c:pt>
                <c:pt idx="6">
                  <c:v>34.88172043010753</c:v>
                </c:pt>
                <c:pt idx="7">
                  <c:v>36.50668764752164</c:v>
                </c:pt>
                <c:pt idx="8">
                  <c:v>33.95461912479741</c:v>
                </c:pt>
                <c:pt idx="9">
                  <c:v>30.150250417362273</c:v>
                </c:pt>
                <c:pt idx="10">
                  <c:v>27.983168019236548</c:v>
                </c:pt>
                <c:pt idx="11">
                  <c:v>29.054694909895666</c:v>
                </c:pt>
                <c:pt idx="12">
                  <c:v>27.17201166180758</c:v>
                </c:pt>
                <c:pt idx="13">
                  <c:v>27.285796434732607</c:v>
                </c:pt>
                <c:pt idx="14">
                  <c:v>26.253395900222277</c:v>
                </c:pt>
                <c:pt idx="15">
                  <c:v>28.36418209104552</c:v>
                </c:pt>
                <c:pt idx="16">
                  <c:v>26.08617594254937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MS_Data1!$L$48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MS_Data1!$L$49:$L$65</c:f>
              <c:numCache>
                <c:ptCount val="17"/>
                <c:pt idx="0">
                  <c:v>17.31502669717773</c:v>
                </c:pt>
                <c:pt idx="1">
                  <c:v>18.384074941451992</c:v>
                </c:pt>
                <c:pt idx="2">
                  <c:v>17.08185053380783</c:v>
                </c:pt>
                <c:pt idx="3">
                  <c:v>15.756181713628523</c:v>
                </c:pt>
                <c:pt idx="4">
                  <c:v>14.585575888051668</c:v>
                </c:pt>
                <c:pt idx="5">
                  <c:v>16.187433439829608</c:v>
                </c:pt>
                <c:pt idx="6">
                  <c:v>15.225806451612902</c:v>
                </c:pt>
                <c:pt idx="7">
                  <c:v>15.971675845790717</c:v>
                </c:pt>
                <c:pt idx="8">
                  <c:v>15.07293354943274</c:v>
                </c:pt>
                <c:pt idx="9">
                  <c:v>14.257095158597663</c:v>
                </c:pt>
                <c:pt idx="10">
                  <c:v>12.68409978960024</c:v>
                </c:pt>
                <c:pt idx="11">
                  <c:v>12.298450837812204</c:v>
                </c:pt>
                <c:pt idx="12">
                  <c:v>12.973760932944606</c:v>
                </c:pt>
                <c:pt idx="13">
                  <c:v>12.909718228867165</c:v>
                </c:pt>
                <c:pt idx="14">
                  <c:v>13.361323783650283</c:v>
                </c:pt>
                <c:pt idx="15">
                  <c:v>12.281140570285142</c:v>
                </c:pt>
                <c:pt idx="16">
                  <c:v>16.104129263913826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MS_Data1!$M$48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MS_Data1!$M$49:$M$65</c:f>
              <c:numCache>
                <c:ptCount val="17"/>
                <c:pt idx="0">
                  <c:v>11.823035850495804</c:v>
                </c:pt>
                <c:pt idx="1">
                  <c:v>13.524590163934427</c:v>
                </c:pt>
                <c:pt idx="2">
                  <c:v>17.08185053380783</c:v>
                </c:pt>
                <c:pt idx="3">
                  <c:v>15.583668775158138</c:v>
                </c:pt>
                <c:pt idx="4">
                  <c:v>15.123789020452099</c:v>
                </c:pt>
                <c:pt idx="5">
                  <c:v>18.210862619808307</c:v>
                </c:pt>
                <c:pt idx="6">
                  <c:v>25.806451612903224</c:v>
                </c:pt>
                <c:pt idx="7">
                  <c:v>25.255704169944927</c:v>
                </c:pt>
                <c:pt idx="8">
                  <c:v>25.405186385737437</c:v>
                </c:pt>
                <c:pt idx="9">
                  <c:v>26.076794657762935</c:v>
                </c:pt>
                <c:pt idx="10">
                  <c:v>28.434024646828977</c:v>
                </c:pt>
                <c:pt idx="11">
                  <c:v>30.730319317104016</c:v>
                </c:pt>
                <c:pt idx="12">
                  <c:v>27.784256559766764</c:v>
                </c:pt>
                <c:pt idx="13">
                  <c:v>29.183438757906842</c:v>
                </c:pt>
                <c:pt idx="14">
                  <c:v>31.563348975055572</c:v>
                </c:pt>
                <c:pt idx="15">
                  <c:v>30.16508254127064</c:v>
                </c:pt>
                <c:pt idx="16">
                  <c:v>33.464991023339316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MS_Data1!$N$48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MS_Data1!$N$49:$N$65</c:f>
              <c:numCache>
                <c:ptCount val="17"/>
                <c:pt idx="0">
                  <c:v>3.3562166285278416</c:v>
                </c:pt>
                <c:pt idx="1">
                  <c:v>10.1288056206089</c:v>
                </c:pt>
                <c:pt idx="2">
                  <c:v>9.608540925266903</c:v>
                </c:pt>
                <c:pt idx="3">
                  <c:v>9.890741805635422</c:v>
                </c:pt>
                <c:pt idx="4">
                  <c:v>8.826695371367062</c:v>
                </c:pt>
                <c:pt idx="5">
                  <c:v>10.383386581469649</c:v>
                </c:pt>
                <c:pt idx="6">
                  <c:v>5.075268817204301</c:v>
                </c:pt>
                <c:pt idx="7">
                  <c:v>5.507474429583006</c:v>
                </c:pt>
                <c:pt idx="8">
                  <c:v>5.105348460291735</c:v>
                </c:pt>
                <c:pt idx="9">
                  <c:v>9.449081803005008</c:v>
                </c:pt>
                <c:pt idx="10">
                  <c:v>11.421701232341448</c:v>
                </c:pt>
                <c:pt idx="11">
                  <c:v>9.358204236484351</c:v>
                </c:pt>
                <c:pt idx="12">
                  <c:v>13.236151603498541</c:v>
                </c:pt>
                <c:pt idx="13">
                  <c:v>13.225991949396205</c:v>
                </c:pt>
                <c:pt idx="14">
                  <c:v>14.522104223265003</c:v>
                </c:pt>
                <c:pt idx="15">
                  <c:v>15.032516258129064</c:v>
                </c:pt>
                <c:pt idx="16">
                  <c:v>12.53141831238779</c:v>
                </c:pt>
              </c:numCache>
            </c:numRef>
          </c:yVal>
          <c:smooth val="0"/>
        </c:ser>
        <c:axId val="15711564"/>
        <c:axId val="7186349"/>
      </c:scatterChart>
      <c:valAx>
        <c:axId val="15711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7186349"/>
        <c:crosses val="autoZero"/>
        <c:crossBetween val="midCat"/>
        <c:dispUnits/>
        <c:majorUnit val="1"/>
      </c:valAx>
      <c:valAx>
        <c:axId val="7186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7115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BLACK NH ONLY,  NEW ADMISSIONS OFFENSES AS % OF TOTAL:  MISSISSIPPI</a:t>
            </a:r>
          </a:p>
        </c:rich>
      </c:tx>
      <c:layout>
        <c:manualLayout>
          <c:xMode val="factor"/>
          <c:yMode val="factor"/>
          <c:x val="0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475"/>
          <c:w val="0.9497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MS_Data1!$J$89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MS_Data1!$J$90:$J$106</c:f>
              <c:numCache>
                <c:ptCount val="17"/>
                <c:pt idx="0">
                  <c:v>22.195985832349468</c:v>
                </c:pt>
                <c:pt idx="1">
                  <c:v>19.749776586237715</c:v>
                </c:pt>
                <c:pt idx="2">
                  <c:v>21.294559099437148</c:v>
                </c:pt>
                <c:pt idx="3">
                  <c:v>22.574626865671643</c:v>
                </c:pt>
                <c:pt idx="4">
                  <c:v>21.31004366812227</c:v>
                </c:pt>
                <c:pt idx="5">
                  <c:v>18.697829716193656</c:v>
                </c:pt>
                <c:pt idx="6">
                  <c:v>18.968809675366007</c:v>
                </c:pt>
                <c:pt idx="7">
                  <c:v>16.48230088495575</c:v>
                </c:pt>
                <c:pt idx="8">
                  <c:v>19.81776765375854</c:v>
                </c:pt>
                <c:pt idx="9">
                  <c:v>20.063839489284085</c:v>
                </c:pt>
                <c:pt idx="10">
                  <c:v>18.968318440292446</c:v>
                </c:pt>
                <c:pt idx="11">
                  <c:v>18.432026688907424</c:v>
                </c:pt>
                <c:pt idx="12">
                  <c:v>19.728975687524912</c:v>
                </c:pt>
                <c:pt idx="13">
                  <c:v>17.563291139240505</c:v>
                </c:pt>
                <c:pt idx="14">
                  <c:v>14.412265758091994</c:v>
                </c:pt>
                <c:pt idx="15">
                  <c:v>14.365802382620881</c:v>
                </c:pt>
                <c:pt idx="16">
                  <c:v>12.57990283814881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MS_Data1!$K$89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MS_Data1!$K$90:$K$106</c:f>
              <c:numCache>
                <c:ptCount val="17"/>
                <c:pt idx="0">
                  <c:v>50.531286894923255</c:v>
                </c:pt>
                <c:pt idx="1">
                  <c:v>42.89544235924933</c:v>
                </c:pt>
                <c:pt idx="2">
                  <c:v>43.52720450281426</c:v>
                </c:pt>
                <c:pt idx="3">
                  <c:v>42.257462686567166</c:v>
                </c:pt>
                <c:pt idx="4">
                  <c:v>42.2707423580786</c:v>
                </c:pt>
                <c:pt idx="5">
                  <c:v>38.56427378964942</c:v>
                </c:pt>
                <c:pt idx="6">
                  <c:v>37.492043284532144</c:v>
                </c:pt>
                <c:pt idx="7">
                  <c:v>37.83185840707964</c:v>
                </c:pt>
                <c:pt idx="8">
                  <c:v>35.136674259681094</c:v>
                </c:pt>
                <c:pt idx="9">
                  <c:v>30.323757409940722</c:v>
                </c:pt>
                <c:pt idx="10">
                  <c:v>26.929325751421608</c:v>
                </c:pt>
                <c:pt idx="11">
                  <c:v>28.023352793994995</c:v>
                </c:pt>
                <c:pt idx="12">
                  <c:v>27.700278995615786</c:v>
                </c:pt>
                <c:pt idx="13">
                  <c:v>27.412974683544306</c:v>
                </c:pt>
                <c:pt idx="14">
                  <c:v>25.008517887563887</c:v>
                </c:pt>
                <c:pt idx="15">
                  <c:v>29.117028731604766</c:v>
                </c:pt>
                <c:pt idx="16">
                  <c:v>26.003579647149067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MS_Data1!$L$89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MS_Data1!$L$90:$L$106</c:f>
              <c:numCache>
                <c:ptCount val="17"/>
                <c:pt idx="0">
                  <c:v>16.883116883116884</c:v>
                </c:pt>
                <c:pt idx="1">
                  <c:v>17.158176943699733</c:v>
                </c:pt>
                <c:pt idx="2">
                  <c:v>14.446529080675422</c:v>
                </c:pt>
                <c:pt idx="3">
                  <c:v>15.111940298507461</c:v>
                </c:pt>
                <c:pt idx="4">
                  <c:v>13.799126637554584</c:v>
                </c:pt>
                <c:pt idx="5">
                  <c:v>14.273789649415694</c:v>
                </c:pt>
                <c:pt idx="6">
                  <c:v>14.067472947167408</c:v>
                </c:pt>
                <c:pt idx="7">
                  <c:v>14.601769911504425</c:v>
                </c:pt>
                <c:pt idx="8">
                  <c:v>13.66742596810934</c:v>
                </c:pt>
                <c:pt idx="9">
                  <c:v>12.494300045599635</c:v>
                </c:pt>
                <c:pt idx="10">
                  <c:v>11.25101543460601</c:v>
                </c:pt>
                <c:pt idx="11">
                  <c:v>11.21768140116764</c:v>
                </c:pt>
                <c:pt idx="12">
                  <c:v>11.279394180948584</c:v>
                </c:pt>
                <c:pt idx="13">
                  <c:v>11.115506329113924</c:v>
                </c:pt>
                <c:pt idx="14">
                  <c:v>11.754684838160136</c:v>
                </c:pt>
                <c:pt idx="15">
                  <c:v>10.371408549404345</c:v>
                </c:pt>
                <c:pt idx="16">
                  <c:v>13.62822807466121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MS_Data1!$M$89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MS_Data1!$M$90:$M$106</c:f>
              <c:numCache>
                <c:ptCount val="17"/>
                <c:pt idx="0">
                  <c:v>7.792207792207792</c:v>
                </c:pt>
                <c:pt idx="1">
                  <c:v>10.545129579982127</c:v>
                </c:pt>
                <c:pt idx="2">
                  <c:v>12.757973733583489</c:v>
                </c:pt>
                <c:pt idx="3">
                  <c:v>12.5</c:v>
                </c:pt>
                <c:pt idx="4">
                  <c:v>14.323144104803493</c:v>
                </c:pt>
                <c:pt idx="5">
                  <c:v>18.363939899833053</c:v>
                </c:pt>
                <c:pt idx="6">
                  <c:v>25.143220878421385</c:v>
                </c:pt>
                <c:pt idx="7">
                  <c:v>26.65929203539823</c:v>
                </c:pt>
                <c:pt idx="8">
                  <c:v>26.879271070615037</c:v>
                </c:pt>
                <c:pt idx="9">
                  <c:v>28.864569083447332</c:v>
                </c:pt>
                <c:pt idx="10">
                  <c:v>32.29082047116166</c:v>
                </c:pt>
                <c:pt idx="11">
                  <c:v>34.02835696413678</c:v>
                </c:pt>
                <c:pt idx="12">
                  <c:v>30.25109605420486</c:v>
                </c:pt>
                <c:pt idx="13">
                  <c:v>32.83227848101266</c:v>
                </c:pt>
                <c:pt idx="14">
                  <c:v>36.08177172061329</c:v>
                </c:pt>
                <c:pt idx="15">
                  <c:v>33.56692361597757</c:v>
                </c:pt>
                <c:pt idx="16">
                  <c:v>38.07210432114549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MS_Data1!$N$89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MS_Data1!$N$90:$N$106</c:f>
              <c:numCache>
                <c:ptCount val="17"/>
                <c:pt idx="0">
                  <c:v>2.5974025974025974</c:v>
                </c:pt>
                <c:pt idx="1">
                  <c:v>9.651474530831099</c:v>
                </c:pt>
                <c:pt idx="2">
                  <c:v>7.973733583489681</c:v>
                </c:pt>
                <c:pt idx="3">
                  <c:v>7.555970149253731</c:v>
                </c:pt>
                <c:pt idx="4">
                  <c:v>8.296943231441048</c:v>
                </c:pt>
                <c:pt idx="5">
                  <c:v>10.10016694490818</c:v>
                </c:pt>
                <c:pt idx="6">
                  <c:v>4.328453214513049</c:v>
                </c:pt>
                <c:pt idx="7">
                  <c:v>4.424778761061947</c:v>
                </c:pt>
                <c:pt idx="8">
                  <c:v>4.498861047835991</c:v>
                </c:pt>
                <c:pt idx="9">
                  <c:v>8.253533971728226</c:v>
                </c:pt>
                <c:pt idx="10">
                  <c:v>10.560519902518278</c:v>
                </c:pt>
                <c:pt idx="11">
                  <c:v>8.29858215179316</c:v>
                </c:pt>
                <c:pt idx="12">
                  <c:v>11.040255081705858</c:v>
                </c:pt>
                <c:pt idx="13">
                  <c:v>11.075949367088606</c:v>
                </c:pt>
                <c:pt idx="14">
                  <c:v>12.742759795570699</c:v>
                </c:pt>
                <c:pt idx="15">
                  <c:v>12.578836720392431</c:v>
                </c:pt>
                <c:pt idx="16">
                  <c:v>9.716185118895423</c:v>
                </c:pt>
              </c:numCache>
            </c:numRef>
          </c:yVal>
          <c:smooth val="0"/>
        </c:ser>
        <c:axId val="64677142"/>
        <c:axId val="45223367"/>
      </c:scatterChart>
      <c:valAx>
        <c:axId val="6467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5223367"/>
        <c:crosses val="autoZero"/>
        <c:crossBetween val="midCat"/>
        <c:dispUnits/>
        <c:majorUnit val="1"/>
      </c:valAx>
      <c:valAx>
        <c:axId val="45223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677142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WHITE NH ONLY, NEW ADMISSIONS OFFENSES AS % OF TOTAL:  MISSISSIPPI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6475"/>
          <c:w val="0.95125"/>
          <c:h val="0.87925"/>
        </c:manualLayout>
      </c:layout>
      <c:scatterChart>
        <c:scatterStyle val="line"/>
        <c:varyColors val="0"/>
        <c:ser>
          <c:idx val="0"/>
          <c:order val="0"/>
          <c:tx>
            <c:strRef>
              <c:f>MS_Data1!$B$89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MS_Data1!$B$90:$B$106</c:f>
              <c:numCache>
                <c:ptCount val="17"/>
                <c:pt idx="0">
                  <c:v>18.004338394793926</c:v>
                </c:pt>
                <c:pt idx="1">
                  <c:v>14.236706689536879</c:v>
                </c:pt>
                <c:pt idx="2">
                  <c:v>13.420621931260229</c:v>
                </c:pt>
                <c:pt idx="3">
                  <c:v>15.233785822021115</c:v>
                </c:pt>
                <c:pt idx="4">
                  <c:v>16.690442225392296</c:v>
                </c:pt>
                <c:pt idx="5">
                  <c:v>14.071856287425149</c:v>
                </c:pt>
                <c:pt idx="6">
                  <c:v>19.26729986431479</c:v>
                </c:pt>
                <c:pt idx="7">
                  <c:v>17.67955801104972</c:v>
                </c:pt>
                <c:pt idx="8">
                  <c:v>22.17391304347826</c:v>
                </c:pt>
                <c:pt idx="9">
                  <c:v>20.051413881748072</c:v>
                </c:pt>
                <c:pt idx="10">
                  <c:v>21.215733015494635</c:v>
                </c:pt>
                <c:pt idx="11">
                  <c:v>19.834710743801654</c:v>
                </c:pt>
                <c:pt idx="12">
                  <c:v>16.95108077360637</c:v>
                </c:pt>
                <c:pt idx="13">
                  <c:v>17.118093174431202</c:v>
                </c:pt>
                <c:pt idx="14">
                  <c:v>14.009216589861751</c:v>
                </c:pt>
                <c:pt idx="15">
                  <c:v>13.848920863309353</c:v>
                </c:pt>
                <c:pt idx="16">
                  <c:v>9.858287122612445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MS_Data1!$C$89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MS_Data1!$C$90:$C$106</c:f>
              <c:numCache>
                <c:ptCount val="17"/>
                <c:pt idx="0">
                  <c:v>39.91323210412148</c:v>
                </c:pt>
                <c:pt idx="1">
                  <c:v>34.476843910806174</c:v>
                </c:pt>
                <c:pt idx="2">
                  <c:v>27.823240589198033</c:v>
                </c:pt>
                <c:pt idx="3">
                  <c:v>33.63499245852187</c:v>
                </c:pt>
                <c:pt idx="4">
                  <c:v>41.65477888730385</c:v>
                </c:pt>
                <c:pt idx="5">
                  <c:v>38.32335329341318</c:v>
                </c:pt>
                <c:pt idx="6">
                  <c:v>29.579375848032562</c:v>
                </c:pt>
                <c:pt idx="7">
                  <c:v>33.42541436464088</c:v>
                </c:pt>
                <c:pt idx="8">
                  <c:v>31.44927536231884</c:v>
                </c:pt>
                <c:pt idx="9">
                  <c:v>30.205655526992288</c:v>
                </c:pt>
                <c:pt idx="10">
                  <c:v>31.346841477949937</c:v>
                </c:pt>
                <c:pt idx="11">
                  <c:v>33.47107438016529</c:v>
                </c:pt>
                <c:pt idx="12">
                  <c:v>26.16609783845279</c:v>
                </c:pt>
                <c:pt idx="13">
                  <c:v>27.085590465872155</c:v>
                </c:pt>
                <c:pt idx="14">
                  <c:v>29.400921658986174</c:v>
                </c:pt>
                <c:pt idx="15">
                  <c:v>26.888489208633093</c:v>
                </c:pt>
                <c:pt idx="16">
                  <c:v>26.370918052988294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MS_Data1!$D$89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MS_Data1!$D$90:$D$106</c:f>
              <c:numCache>
                <c:ptCount val="17"/>
                <c:pt idx="0">
                  <c:v>18.004338394793926</c:v>
                </c:pt>
                <c:pt idx="1">
                  <c:v>20.926243567753</c:v>
                </c:pt>
                <c:pt idx="2">
                  <c:v>21.76759410801964</c:v>
                </c:pt>
                <c:pt idx="3">
                  <c:v>16.89291101055807</c:v>
                </c:pt>
                <c:pt idx="4">
                  <c:v>15.977175463623395</c:v>
                </c:pt>
                <c:pt idx="5">
                  <c:v>19.760479041916167</c:v>
                </c:pt>
                <c:pt idx="6">
                  <c:v>18.046132971506108</c:v>
                </c:pt>
                <c:pt idx="7">
                  <c:v>19.613259668508288</c:v>
                </c:pt>
                <c:pt idx="8">
                  <c:v>19.130434782608695</c:v>
                </c:pt>
                <c:pt idx="9">
                  <c:v>19.53727506426735</c:v>
                </c:pt>
                <c:pt idx="10">
                  <c:v>17.163289630512516</c:v>
                </c:pt>
                <c:pt idx="11">
                  <c:v>16.115702479338843</c:v>
                </c:pt>
                <c:pt idx="12">
                  <c:v>18.43003412969283</c:v>
                </c:pt>
                <c:pt idx="13">
                  <c:v>18.201516793066087</c:v>
                </c:pt>
                <c:pt idx="14">
                  <c:v>17.972350230414747</c:v>
                </c:pt>
                <c:pt idx="15">
                  <c:v>17.35611510791367</c:v>
                </c:pt>
                <c:pt idx="16">
                  <c:v>22.30437461491066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MS_Data1!$E$89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MS_Data1!$E$90:$E$106</c:f>
              <c:numCache>
                <c:ptCount val="17"/>
                <c:pt idx="0">
                  <c:v>19.305856832971802</c:v>
                </c:pt>
                <c:pt idx="1">
                  <c:v>19.210977701543737</c:v>
                </c:pt>
                <c:pt idx="2">
                  <c:v>24.386252045826513</c:v>
                </c:pt>
                <c:pt idx="3">
                  <c:v>20.51282051282051</c:v>
                </c:pt>
                <c:pt idx="4">
                  <c:v>16.262482168330955</c:v>
                </c:pt>
                <c:pt idx="5">
                  <c:v>17.664670658682635</c:v>
                </c:pt>
                <c:pt idx="6">
                  <c:v>26.594301221166894</c:v>
                </c:pt>
                <c:pt idx="7">
                  <c:v>20.994475138121548</c:v>
                </c:pt>
                <c:pt idx="8">
                  <c:v>20.724637681159418</c:v>
                </c:pt>
                <c:pt idx="9">
                  <c:v>17.35218508997429</c:v>
                </c:pt>
                <c:pt idx="10">
                  <c:v>16.090584028605484</c:v>
                </c:pt>
                <c:pt idx="11">
                  <c:v>17.355371900826448</c:v>
                </c:pt>
                <c:pt idx="12">
                  <c:v>18.657565415244594</c:v>
                </c:pt>
                <c:pt idx="13">
                  <c:v>18.30985915492958</c:v>
                </c:pt>
                <c:pt idx="14">
                  <c:v>18.89400921658986</c:v>
                </c:pt>
                <c:pt idx="15">
                  <c:v>21.043165467625897</c:v>
                </c:pt>
                <c:pt idx="16">
                  <c:v>22.242760320394332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MS_Data1!$F$89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MS_Data1!$F$90:$F$106</c:f>
              <c:numCache>
                <c:ptCount val="17"/>
                <c:pt idx="0">
                  <c:v>4.772234273318872</c:v>
                </c:pt>
                <c:pt idx="1">
                  <c:v>11.149228130360205</c:v>
                </c:pt>
                <c:pt idx="2">
                  <c:v>12.60229132569558</c:v>
                </c:pt>
                <c:pt idx="3">
                  <c:v>13.725490196078432</c:v>
                </c:pt>
                <c:pt idx="4">
                  <c:v>9.4151212553495</c:v>
                </c:pt>
                <c:pt idx="5">
                  <c:v>10.179640718562874</c:v>
                </c:pt>
                <c:pt idx="6">
                  <c:v>6.512890094979647</c:v>
                </c:pt>
                <c:pt idx="7">
                  <c:v>8.287292817679557</c:v>
                </c:pt>
                <c:pt idx="8">
                  <c:v>6.521739130434782</c:v>
                </c:pt>
                <c:pt idx="9">
                  <c:v>12.853470437017995</c:v>
                </c:pt>
                <c:pt idx="10">
                  <c:v>14.183551847437425</c:v>
                </c:pt>
                <c:pt idx="11">
                  <c:v>13.223140495867769</c:v>
                </c:pt>
                <c:pt idx="12">
                  <c:v>19.795221843003414</c:v>
                </c:pt>
                <c:pt idx="13">
                  <c:v>19.284940411700973</c:v>
                </c:pt>
                <c:pt idx="14">
                  <c:v>19.723502304147466</c:v>
                </c:pt>
                <c:pt idx="15">
                  <c:v>20.863309352517987</c:v>
                </c:pt>
                <c:pt idx="16">
                  <c:v>19.223659889094268</c:v>
                </c:pt>
              </c:numCache>
            </c:numRef>
          </c:yVal>
          <c:smooth val="0"/>
        </c:ser>
        <c:axId val="4357120"/>
        <c:axId val="39214081"/>
      </c:scatterChart>
      <c:valAx>
        <c:axId val="4357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9214081"/>
        <c:crosses val="autoZero"/>
        <c:crossBetween val="midCat"/>
        <c:dispUnits/>
        <c:majorUnit val="1"/>
      </c:valAx>
      <c:valAx>
        <c:axId val="39214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3571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 TYPES AS % OF TOTAL:  MISSISSIPPI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675"/>
          <c:w val="0.9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MS_Data1!$J$109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MS_Data1!$J$110:$J$126</c:f>
              <c:numCache>
                <c:ptCount val="17"/>
                <c:pt idx="0">
                  <c:v>86.93633952254642</c:v>
                </c:pt>
                <c:pt idx="1">
                  <c:v>59.90880392844616</c:v>
                </c:pt>
                <c:pt idx="2">
                  <c:v>57.01724721001015</c:v>
                </c:pt>
                <c:pt idx="3">
                  <c:v>61.081840533895324</c:v>
                </c:pt>
                <c:pt idx="4">
                  <c:v>60.34426761935694</c:v>
                </c:pt>
                <c:pt idx="5">
                  <c:v>61.53342070773263</c:v>
                </c:pt>
                <c:pt idx="6">
                  <c:v>64.98043599776412</c:v>
                </c:pt>
                <c:pt idx="7">
                  <c:v>54.502572898799315</c:v>
                </c:pt>
                <c:pt idx="8">
                  <c:v>62.63959390862944</c:v>
                </c:pt>
                <c:pt idx="9">
                  <c:v>66.23175586023883</c:v>
                </c:pt>
                <c:pt idx="10">
                  <c:v>70.71200850159404</c:v>
                </c:pt>
                <c:pt idx="11">
                  <c:v>68.95574449531284</c:v>
                </c:pt>
                <c:pt idx="12">
                  <c:v>67.2153635116598</c:v>
                </c:pt>
                <c:pt idx="13">
                  <c:v>64.79135618479881</c:v>
                </c:pt>
                <c:pt idx="14">
                  <c:v>66.74909330695681</c:v>
                </c:pt>
                <c:pt idx="15">
                  <c:v>65.17769807629605</c:v>
                </c:pt>
                <c:pt idx="16">
                  <c:v>89.59305131092167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MS_Data1!$K$109</c:f>
              <c:strCache>
                <c:ptCount val="1"/>
                <c:pt idx="0">
                  <c:v>Parole/Prob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MS_Data1!$K$110:$K$126</c:f>
              <c:numCache>
                <c:ptCount val="17"/>
                <c:pt idx="0">
                  <c:v>10.543766578249338</c:v>
                </c:pt>
                <c:pt idx="1">
                  <c:v>13.258505787443003</c:v>
                </c:pt>
                <c:pt idx="2">
                  <c:v>11.498140006763611</c:v>
                </c:pt>
                <c:pt idx="3">
                  <c:v>9.483667017913593</c:v>
                </c:pt>
                <c:pt idx="4">
                  <c:v>11.886976291003574</c:v>
                </c:pt>
                <c:pt idx="5">
                  <c:v>5.799475753604194</c:v>
                </c:pt>
                <c:pt idx="6">
                  <c:v>22.61039686975964</c:v>
                </c:pt>
                <c:pt idx="7">
                  <c:v>25.300171526586624</c:v>
                </c:pt>
                <c:pt idx="8">
                  <c:v>26.700507614213198</c:v>
                </c:pt>
                <c:pt idx="9">
                  <c:v>27.310924369747898</c:v>
                </c:pt>
                <c:pt idx="10">
                  <c:v>26.971307120085015</c:v>
                </c:pt>
                <c:pt idx="11">
                  <c:v>28.188358404185742</c:v>
                </c:pt>
                <c:pt idx="12">
                  <c:v>28.21869488536155</c:v>
                </c:pt>
                <c:pt idx="13">
                  <c:v>29.657228017883757</c:v>
                </c:pt>
                <c:pt idx="14">
                  <c:v>27.118364655456645</c:v>
                </c:pt>
                <c:pt idx="15">
                  <c:v>28.236061297685033</c:v>
                </c:pt>
                <c:pt idx="16">
                  <c:v>1.8980215538040857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MS_Data1!$L$109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MS_Data1!$L$110:$L$126</c:f>
              <c:numCache>
                <c:ptCount val="17"/>
                <c:pt idx="0">
                  <c:v>2.519893899204244</c:v>
                </c:pt>
                <c:pt idx="1">
                  <c:v>26.83269028411084</c:v>
                </c:pt>
                <c:pt idx="2">
                  <c:v>31.48461278322624</c:v>
                </c:pt>
                <c:pt idx="3">
                  <c:v>29.43449244819108</c:v>
                </c:pt>
                <c:pt idx="4">
                  <c:v>27.768756089639496</c:v>
                </c:pt>
                <c:pt idx="5">
                  <c:v>32.66710353866317</c:v>
                </c:pt>
                <c:pt idx="6">
                  <c:v>12.409167132476243</c:v>
                </c:pt>
                <c:pt idx="7">
                  <c:v>20.197255574614065</c:v>
                </c:pt>
                <c:pt idx="8">
                  <c:v>10.65989847715736</c:v>
                </c:pt>
                <c:pt idx="9">
                  <c:v>6.457319770013268</c:v>
                </c:pt>
                <c:pt idx="10">
                  <c:v>2.316684378320935</c:v>
                </c:pt>
                <c:pt idx="11">
                  <c:v>2.855897100501417</c:v>
                </c:pt>
                <c:pt idx="12">
                  <c:v>4.56594160297864</c:v>
                </c:pt>
                <c:pt idx="13">
                  <c:v>5.5514157973174365</c:v>
                </c:pt>
                <c:pt idx="14">
                  <c:v>6.132542037586548</c:v>
                </c:pt>
                <c:pt idx="15">
                  <c:v>6.586240626018911</c:v>
                </c:pt>
                <c:pt idx="16">
                  <c:v>8.508927135274249</c:v>
                </c:pt>
              </c:numCache>
            </c:numRef>
          </c:yVal>
          <c:smooth val="0"/>
        </c:ser>
        <c:axId val="17382410"/>
        <c:axId val="22223963"/>
      </c:scatterChart>
      <c:valAx>
        <c:axId val="1738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2223963"/>
        <c:crosses val="autoZero"/>
        <c:crossBetween val="midCat"/>
        <c:dispUnits/>
        <c:majorUnit val="1"/>
      </c:valAx>
      <c:valAx>
        <c:axId val="22223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73824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3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ADMISSIONS BY ADMISSIONS-TYPE (W&amp;B NH ONLY):  MISSISSIPPI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65"/>
          <c:w val="0.962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MS_Data1!$B$109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MS_Data1!$B$110:$B$126</c:f>
              <c:numCache>
                <c:ptCount val="17"/>
                <c:pt idx="0">
                  <c:v>1311</c:v>
                </c:pt>
                <c:pt idx="1">
                  <c:v>1708</c:v>
                </c:pt>
                <c:pt idx="2">
                  <c:v>1686</c:v>
                </c:pt>
                <c:pt idx="3">
                  <c:v>1739</c:v>
                </c:pt>
                <c:pt idx="4">
                  <c:v>1858</c:v>
                </c:pt>
                <c:pt idx="5">
                  <c:v>1878</c:v>
                </c:pt>
                <c:pt idx="6">
                  <c:v>2325</c:v>
                </c:pt>
                <c:pt idx="7">
                  <c:v>1271</c:v>
                </c:pt>
                <c:pt idx="8">
                  <c:v>2468</c:v>
                </c:pt>
                <c:pt idx="9">
                  <c:v>2995</c:v>
                </c:pt>
                <c:pt idx="10">
                  <c:v>3327</c:v>
                </c:pt>
                <c:pt idx="11">
                  <c:v>3163</c:v>
                </c:pt>
                <c:pt idx="12">
                  <c:v>3430</c:v>
                </c:pt>
                <c:pt idx="13">
                  <c:v>3478</c:v>
                </c:pt>
                <c:pt idx="14">
                  <c:v>4049</c:v>
                </c:pt>
                <c:pt idx="15">
                  <c:v>3998</c:v>
                </c:pt>
                <c:pt idx="16">
                  <c:v>5570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MS_Data1!$F$109</c:f>
              <c:strCache>
                <c:ptCount val="1"/>
                <c:pt idx="0">
                  <c:v>Prob/Parole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MS_Data1!$F$110:$F$126</c:f>
              <c:numCache>
                <c:ptCount val="17"/>
                <c:pt idx="0">
                  <c:v>159</c:v>
                </c:pt>
                <c:pt idx="1">
                  <c:v>378</c:v>
                </c:pt>
                <c:pt idx="2">
                  <c:v>340</c:v>
                </c:pt>
                <c:pt idx="3">
                  <c:v>270</c:v>
                </c:pt>
                <c:pt idx="4">
                  <c:v>366</c:v>
                </c:pt>
                <c:pt idx="5">
                  <c:v>177</c:v>
                </c:pt>
                <c:pt idx="6">
                  <c:v>809</c:v>
                </c:pt>
                <c:pt idx="7">
                  <c:v>590</c:v>
                </c:pt>
                <c:pt idx="8">
                  <c:v>1052</c:v>
                </c:pt>
                <c:pt idx="9">
                  <c:v>1235</c:v>
                </c:pt>
                <c:pt idx="10">
                  <c:v>1269</c:v>
                </c:pt>
                <c:pt idx="11">
                  <c:v>1293</c:v>
                </c:pt>
                <c:pt idx="12">
                  <c:v>1440</c:v>
                </c:pt>
                <c:pt idx="13">
                  <c:v>1592</c:v>
                </c:pt>
                <c:pt idx="14">
                  <c:v>1645</c:v>
                </c:pt>
                <c:pt idx="15">
                  <c:v>1732</c:v>
                </c:pt>
                <c:pt idx="16">
                  <c:v>118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MS_Data1!$E$109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MS_Data1!$E$110:$E$126</c:f>
              <c:numCache>
                <c:ptCount val="17"/>
                <c:pt idx="0">
                  <c:v>38</c:v>
                </c:pt>
                <c:pt idx="1">
                  <c:v>765</c:v>
                </c:pt>
                <c:pt idx="2">
                  <c:v>931</c:v>
                </c:pt>
                <c:pt idx="3">
                  <c:v>838</c:v>
                </c:pt>
                <c:pt idx="4">
                  <c:v>855</c:v>
                </c:pt>
                <c:pt idx="5">
                  <c:v>997</c:v>
                </c:pt>
                <c:pt idx="6">
                  <c:v>444</c:v>
                </c:pt>
                <c:pt idx="7">
                  <c:v>471</c:v>
                </c:pt>
                <c:pt idx="8">
                  <c:v>420</c:v>
                </c:pt>
                <c:pt idx="9">
                  <c:v>292</c:v>
                </c:pt>
                <c:pt idx="10">
                  <c:v>109</c:v>
                </c:pt>
                <c:pt idx="11">
                  <c:v>131</c:v>
                </c:pt>
                <c:pt idx="12">
                  <c:v>233</c:v>
                </c:pt>
                <c:pt idx="13">
                  <c:v>298</c:v>
                </c:pt>
                <c:pt idx="14">
                  <c:v>372</c:v>
                </c:pt>
                <c:pt idx="15">
                  <c:v>404</c:v>
                </c:pt>
                <c:pt idx="16">
                  <c:v>529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MS_Data1!$G$109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MS_Data1!$G$110:$G$126</c:f>
              <c:numCache>
                <c:ptCount val="17"/>
                <c:pt idx="0">
                  <c:v>1508</c:v>
                </c:pt>
                <c:pt idx="1">
                  <c:v>2851</c:v>
                </c:pt>
                <c:pt idx="2">
                  <c:v>2957</c:v>
                </c:pt>
                <c:pt idx="3">
                  <c:v>2847</c:v>
                </c:pt>
                <c:pt idx="4">
                  <c:v>3079</c:v>
                </c:pt>
                <c:pt idx="5">
                  <c:v>3052</c:v>
                </c:pt>
                <c:pt idx="6">
                  <c:v>3578</c:v>
                </c:pt>
                <c:pt idx="7">
                  <c:v>2332</c:v>
                </c:pt>
                <c:pt idx="8">
                  <c:v>3940</c:v>
                </c:pt>
                <c:pt idx="9">
                  <c:v>4522</c:v>
                </c:pt>
                <c:pt idx="10">
                  <c:v>4705</c:v>
                </c:pt>
                <c:pt idx="11">
                  <c:v>4587</c:v>
                </c:pt>
                <c:pt idx="12">
                  <c:v>5103</c:v>
                </c:pt>
                <c:pt idx="13">
                  <c:v>5368</c:v>
                </c:pt>
                <c:pt idx="14">
                  <c:v>6066</c:v>
                </c:pt>
                <c:pt idx="15">
                  <c:v>6134</c:v>
                </c:pt>
                <c:pt idx="16">
                  <c:v>6217</c:v>
                </c:pt>
              </c:numCache>
            </c:numRef>
          </c:yVal>
          <c:smooth val="0"/>
        </c:ser>
        <c:axId val="65797940"/>
        <c:axId val="55310549"/>
      </c:scatterChart>
      <c:valAx>
        <c:axId val="65797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5310549"/>
        <c:crosses val="autoZero"/>
        <c:crossBetween val="midCat"/>
        <c:dispUnits/>
        <c:majorUnit val="1"/>
      </c:valAx>
      <c:valAx>
        <c:axId val="55310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797940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POPULATION, BY RACE:  MISSISSIPPI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7475"/>
          <c:w val="0.9535"/>
          <c:h val="0.862"/>
        </c:manualLayout>
      </c:layout>
      <c:scatterChart>
        <c:scatterStyle val="line"/>
        <c:varyColors val="0"/>
        <c:ser>
          <c:idx val="0"/>
          <c:order val="0"/>
          <c:tx>
            <c:strRef>
              <c:f>MS_Data2!$AC$110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MS_Data2!$AC$111:$AC$127</c:f>
              <c:numCache>
                <c:ptCount val="17"/>
                <c:pt idx="0">
                  <c:v>0.2585934618693425</c:v>
                </c:pt>
                <c:pt idx="1">
                  <c:v>0.2656643645524841</c:v>
                </c:pt>
                <c:pt idx="2">
                  <c:v>0.27610967419367555</c:v>
                </c:pt>
                <c:pt idx="3">
                  <c:v>0.2870134141371457</c:v>
                </c:pt>
                <c:pt idx="4">
                  <c:v>0.2947599560680181</c:v>
                </c:pt>
                <c:pt idx="5">
                  <c:v>0.30468581358514285</c:v>
                </c:pt>
                <c:pt idx="6">
                  <c:v>0.315855552508315</c:v>
                </c:pt>
                <c:pt idx="7">
                  <c:v>0.3224922849385395</c:v>
                </c:pt>
                <c:pt idx="8">
                  <c:v>0.3207743040949665</c:v>
                </c:pt>
                <c:pt idx="9">
                  <c:v>0.3257996630900474</c:v>
                </c:pt>
                <c:pt idx="10">
                  <c:v>0.3390153340410856</c:v>
                </c:pt>
                <c:pt idx="11">
                  <c:v>0.3367812423736132</c:v>
                </c:pt>
                <c:pt idx="12">
                  <c:v>0.3387483517839384</c:v>
                </c:pt>
                <c:pt idx="13">
                  <c:v>0.3433674363681652</c:v>
                </c:pt>
                <c:pt idx="14">
                  <c:v>0.34767953742295443</c:v>
                </c:pt>
                <c:pt idx="15">
                  <c:v>0.3552457261656614</c:v>
                </c:pt>
                <c:pt idx="16">
                  <c:v>0.3577957097022017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MS_Data2!$AD$110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MS_Data2!$AD$111:$AD$127</c:f>
              <c:numCache>
                <c:ptCount val="17"/>
                <c:pt idx="0">
                  <c:v>0.3600446618948903</c:v>
                </c:pt>
                <c:pt idx="1">
                  <c:v>0.3765614908856061</c:v>
                </c:pt>
                <c:pt idx="2">
                  <c:v>0.3983614247042813</c:v>
                </c:pt>
                <c:pt idx="3">
                  <c:v>0.4204183594507572</c:v>
                </c:pt>
                <c:pt idx="4">
                  <c:v>0.43595886031816306</c:v>
                </c:pt>
                <c:pt idx="5">
                  <c:v>0.4535795932587779</c:v>
                </c:pt>
                <c:pt idx="6">
                  <c:v>0.47508466451564285</c:v>
                </c:pt>
                <c:pt idx="7">
                  <c:v>0.4920800829975332</c:v>
                </c:pt>
                <c:pt idx="8">
                  <c:v>0.501344921137838</c:v>
                </c:pt>
                <c:pt idx="9">
                  <c:v>0.5206894662578591</c:v>
                </c:pt>
                <c:pt idx="10">
                  <c:v>0.5538072541313581</c:v>
                </c:pt>
                <c:pt idx="11">
                  <c:v>0.5713642080759916</c:v>
                </c:pt>
                <c:pt idx="12">
                  <c:v>0.6029832153257707</c:v>
                </c:pt>
                <c:pt idx="13">
                  <c:v>0.6290949011504008</c:v>
                </c:pt>
                <c:pt idx="14">
                  <c:v>0.6577651724524183</c:v>
                </c:pt>
                <c:pt idx="15">
                  <c:v>0.6681120256166552</c:v>
                </c:pt>
                <c:pt idx="16">
                  <c:v>0.6820729034944859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MS_Data2!$AE$110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MS_Data2!$AE$111:$AE$127</c:f>
              <c:numCache>
                <c:ptCount val="17"/>
                <c:pt idx="0">
                  <c:v>0.8283948083468049</c:v>
                </c:pt>
                <c:pt idx="1">
                  <c:v>0.7988161663883572</c:v>
                </c:pt>
                <c:pt idx="2">
                  <c:v>0.7668167637906079</c:v>
                </c:pt>
                <c:pt idx="3">
                  <c:v>0.7359249107517061</c:v>
                </c:pt>
                <c:pt idx="4">
                  <c:v>0.7051446236054435</c:v>
                </c:pt>
                <c:pt idx="5">
                  <c:v>0.6743237288707054</c:v>
                </c:pt>
                <c:pt idx="6">
                  <c:v>0.6428598620661794</c:v>
                </c:pt>
                <c:pt idx="7">
                  <c:v>0.6240722333056313</c:v>
                </c:pt>
                <c:pt idx="8">
                  <c:v>0.6308972958787912</c:v>
                </c:pt>
                <c:pt idx="9">
                  <c:v>0.6534765819998751</c:v>
                </c:pt>
                <c:pt idx="10">
                  <c:v>0.6483597121537851</c:v>
                </c:pt>
                <c:pt idx="11">
                  <c:v>0.6761906549775667</c:v>
                </c:pt>
                <c:pt idx="12">
                  <c:v>0.7120962335196976</c:v>
                </c:pt>
                <c:pt idx="13">
                  <c:v>0.7528990654722917</c:v>
                </c:pt>
                <c:pt idx="14">
                  <c:v>0.7951824164496567</c:v>
                </c:pt>
                <c:pt idx="15">
                  <c:v>0.8286522724422871</c:v>
                </c:pt>
                <c:pt idx="16">
                  <c:v>0.8659551928235701</c:v>
                </c:pt>
              </c:numCache>
            </c:numRef>
          </c:yVal>
          <c:smooth val="0"/>
        </c:ser>
        <c:axId val="10637070"/>
        <c:axId val="28624767"/>
      </c:scatterChart>
      <c:valAx>
        <c:axId val="1063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8624767"/>
        <c:crosses val="autoZero"/>
        <c:crossBetween val="midCat"/>
        <c:dispUnits/>
        <c:majorUnit val="1"/>
      </c:valAx>
      <c:valAx>
        <c:axId val="28624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6370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325"/>
          <c:y val="0.9495"/>
          <c:w val="0.443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MISSISSIPPI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MS_Data2!$K$3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MS_Data2!$K$4:$K$20</c:f>
              <c:numCache>
                <c:ptCount val="17"/>
                <c:pt idx="0">
                  <c:v>531</c:v>
                </c:pt>
                <c:pt idx="1">
                  <c:v>974</c:v>
                </c:pt>
                <c:pt idx="2">
                  <c:v>1034</c:v>
                </c:pt>
                <c:pt idx="3">
                  <c:v>1025</c:v>
                </c:pt>
                <c:pt idx="4">
                  <c:v>1099</c:v>
                </c:pt>
                <c:pt idx="5">
                  <c:v>1038</c:v>
                </c:pt>
                <c:pt idx="6">
                  <c:v>1122</c:v>
                </c:pt>
                <c:pt idx="7">
                  <c:v>641</c:v>
                </c:pt>
                <c:pt idx="8">
                  <c:v>1086</c:v>
                </c:pt>
                <c:pt idx="9">
                  <c:v>1115</c:v>
                </c:pt>
                <c:pt idx="10">
                  <c:v>1205</c:v>
                </c:pt>
                <c:pt idx="11">
                  <c:v>1134</c:v>
                </c:pt>
                <c:pt idx="12">
                  <c:v>1346</c:v>
                </c:pt>
                <c:pt idx="13">
                  <c:v>1447</c:v>
                </c:pt>
                <c:pt idx="14">
                  <c:v>1684</c:v>
                </c:pt>
                <c:pt idx="15">
                  <c:v>1732</c:v>
                </c:pt>
                <c:pt idx="16">
                  <c:v>1812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MS_Data2!$L$3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MS_Data2!$L$4:$L$20</c:f>
              <c:numCache>
                <c:ptCount val="17"/>
                <c:pt idx="0">
                  <c:v>974</c:v>
                </c:pt>
                <c:pt idx="1">
                  <c:v>1870</c:v>
                </c:pt>
                <c:pt idx="2">
                  <c:v>1911</c:v>
                </c:pt>
                <c:pt idx="3">
                  <c:v>1818</c:v>
                </c:pt>
                <c:pt idx="4">
                  <c:v>1966</c:v>
                </c:pt>
                <c:pt idx="5">
                  <c:v>2001</c:v>
                </c:pt>
                <c:pt idx="6">
                  <c:v>2435</c:v>
                </c:pt>
                <c:pt idx="7">
                  <c:v>1683</c:v>
                </c:pt>
                <c:pt idx="8">
                  <c:v>2829</c:v>
                </c:pt>
                <c:pt idx="9">
                  <c:v>3378</c:v>
                </c:pt>
                <c:pt idx="10">
                  <c:v>3468</c:v>
                </c:pt>
                <c:pt idx="11">
                  <c:v>3410</c:v>
                </c:pt>
                <c:pt idx="12">
                  <c:v>3707</c:v>
                </c:pt>
                <c:pt idx="13">
                  <c:v>3887</c:v>
                </c:pt>
                <c:pt idx="14">
                  <c:v>4345</c:v>
                </c:pt>
                <c:pt idx="15">
                  <c:v>4365</c:v>
                </c:pt>
                <c:pt idx="16">
                  <c:v>4366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MS_Data2!$M$3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MS_Data2!$M$4:$M$20</c:f>
              <c:numCache>
                <c:ptCount val="17"/>
                <c:pt idx="0">
                  <c:v>3</c:v>
                </c:pt>
                <c:pt idx="1">
                  <c:v>7</c:v>
                </c:pt>
                <c:pt idx="2">
                  <c:v>12</c:v>
                </c:pt>
                <c:pt idx="3">
                  <c:v>4</c:v>
                </c:pt>
                <c:pt idx="4">
                  <c:v>14</c:v>
                </c:pt>
                <c:pt idx="5">
                  <c:v>13</c:v>
                </c:pt>
                <c:pt idx="6">
                  <c:v>21</c:v>
                </c:pt>
                <c:pt idx="7">
                  <c:v>8</c:v>
                </c:pt>
                <c:pt idx="8">
                  <c:v>25</c:v>
                </c:pt>
                <c:pt idx="9">
                  <c:v>29</c:v>
                </c:pt>
                <c:pt idx="10">
                  <c:v>32</c:v>
                </c:pt>
                <c:pt idx="11">
                  <c:v>43</c:v>
                </c:pt>
                <c:pt idx="12">
                  <c:v>50</c:v>
                </c:pt>
                <c:pt idx="13">
                  <c:v>34</c:v>
                </c:pt>
                <c:pt idx="14">
                  <c:v>37</c:v>
                </c:pt>
                <c:pt idx="15">
                  <c:v>37</c:v>
                </c:pt>
                <c:pt idx="16">
                  <c:v>39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MS_Data2!$N$3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MS_Data2!$N$4:$N$20</c:f>
              <c:numCache>
                <c:ptCount val="17"/>
                <c:pt idx="0">
                  <c:v>1508</c:v>
                </c:pt>
                <c:pt idx="1">
                  <c:v>2851</c:v>
                </c:pt>
                <c:pt idx="2">
                  <c:v>2957</c:v>
                </c:pt>
                <c:pt idx="3">
                  <c:v>2847</c:v>
                </c:pt>
                <c:pt idx="4">
                  <c:v>3079</c:v>
                </c:pt>
                <c:pt idx="5">
                  <c:v>3052</c:v>
                </c:pt>
                <c:pt idx="6">
                  <c:v>3578</c:v>
                </c:pt>
                <c:pt idx="7">
                  <c:v>2332</c:v>
                </c:pt>
                <c:pt idx="8">
                  <c:v>3940</c:v>
                </c:pt>
                <c:pt idx="9">
                  <c:v>4522</c:v>
                </c:pt>
                <c:pt idx="10">
                  <c:v>4705</c:v>
                </c:pt>
                <c:pt idx="11">
                  <c:v>4587</c:v>
                </c:pt>
                <c:pt idx="12">
                  <c:v>5103</c:v>
                </c:pt>
                <c:pt idx="13">
                  <c:v>5368</c:v>
                </c:pt>
                <c:pt idx="14">
                  <c:v>6066</c:v>
                </c:pt>
                <c:pt idx="15">
                  <c:v>6134</c:v>
                </c:pt>
                <c:pt idx="16">
                  <c:v>6217</c:v>
                </c:pt>
              </c:numCache>
            </c:numRef>
          </c:yVal>
          <c:smooth val="0"/>
        </c:ser>
        <c:axId val="28032894"/>
        <c:axId val="50969455"/>
      </c:scatterChart>
      <c:valAx>
        <c:axId val="28032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0969455"/>
        <c:crosses val="autoZero"/>
        <c:crossBetween val="midCat"/>
        <c:dispUnits/>
        <c:majorUnit val="1"/>
      </c:valAx>
      <c:valAx>
        <c:axId val="50969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032894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MISSISSIPPI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MS_Data2!$K$3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MS_Data2!$K$4:$K$20</c:f>
              <c:numCache>
                <c:ptCount val="17"/>
                <c:pt idx="0">
                  <c:v>531</c:v>
                </c:pt>
                <c:pt idx="1">
                  <c:v>974</c:v>
                </c:pt>
                <c:pt idx="2">
                  <c:v>1034</c:v>
                </c:pt>
                <c:pt idx="3">
                  <c:v>1025</c:v>
                </c:pt>
                <c:pt idx="4">
                  <c:v>1099</c:v>
                </c:pt>
                <c:pt idx="5">
                  <c:v>1038</c:v>
                </c:pt>
                <c:pt idx="6">
                  <c:v>1122</c:v>
                </c:pt>
                <c:pt idx="7">
                  <c:v>641</c:v>
                </c:pt>
                <c:pt idx="8">
                  <c:v>1086</c:v>
                </c:pt>
                <c:pt idx="9">
                  <c:v>1115</c:v>
                </c:pt>
                <c:pt idx="10">
                  <c:v>1205</c:v>
                </c:pt>
                <c:pt idx="11">
                  <c:v>1134</c:v>
                </c:pt>
                <c:pt idx="12">
                  <c:v>1346</c:v>
                </c:pt>
                <c:pt idx="13">
                  <c:v>1447</c:v>
                </c:pt>
                <c:pt idx="14">
                  <c:v>1684</c:v>
                </c:pt>
                <c:pt idx="15">
                  <c:v>1732</c:v>
                </c:pt>
                <c:pt idx="16">
                  <c:v>1812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MS_Data2!$L$3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MS_Data2!$L$4:$L$20</c:f>
              <c:numCache>
                <c:ptCount val="17"/>
                <c:pt idx="0">
                  <c:v>974</c:v>
                </c:pt>
                <c:pt idx="1">
                  <c:v>1870</c:v>
                </c:pt>
                <c:pt idx="2">
                  <c:v>1911</c:v>
                </c:pt>
                <c:pt idx="3">
                  <c:v>1818</c:v>
                </c:pt>
                <c:pt idx="4">
                  <c:v>1966</c:v>
                </c:pt>
                <c:pt idx="5">
                  <c:v>2001</c:v>
                </c:pt>
                <c:pt idx="6">
                  <c:v>2435</c:v>
                </c:pt>
                <c:pt idx="7">
                  <c:v>1683</c:v>
                </c:pt>
                <c:pt idx="8">
                  <c:v>2829</c:v>
                </c:pt>
                <c:pt idx="9">
                  <c:v>3378</c:v>
                </c:pt>
                <c:pt idx="10">
                  <c:v>3468</c:v>
                </c:pt>
                <c:pt idx="11">
                  <c:v>3410</c:v>
                </c:pt>
                <c:pt idx="12">
                  <c:v>3707</c:v>
                </c:pt>
                <c:pt idx="13">
                  <c:v>3887</c:v>
                </c:pt>
                <c:pt idx="14">
                  <c:v>4345</c:v>
                </c:pt>
                <c:pt idx="15">
                  <c:v>4365</c:v>
                </c:pt>
                <c:pt idx="16">
                  <c:v>4366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MS_Data2!$D$3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MS_Data2!$D$4:$D$20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6</c:v>
                </c:pt>
                <c:pt idx="9">
                  <c:v>3</c:v>
                </c:pt>
                <c:pt idx="10">
                  <c:v>1</c:v>
                </c:pt>
                <c:pt idx="11">
                  <c:v>6</c:v>
                </c:pt>
                <c:pt idx="12">
                  <c:v>3</c:v>
                </c:pt>
                <c:pt idx="13">
                  <c:v>4</c:v>
                </c:pt>
                <c:pt idx="14">
                  <c:v>8</c:v>
                </c:pt>
                <c:pt idx="15">
                  <c:v>10</c:v>
                </c:pt>
                <c:pt idx="16">
                  <c:v>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MS_Data2!$E$3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MS_Data2!$E$4:$E$20</c:f>
              <c:numCache>
                <c:ptCount val="17"/>
                <c:pt idx="0">
                  <c:v>0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6</c:v>
                </c:pt>
                <c:pt idx="7">
                  <c:v>1</c:v>
                </c:pt>
                <c:pt idx="8">
                  <c:v>4</c:v>
                </c:pt>
                <c:pt idx="9">
                  <c:v>8</c:v>
                </c:pt>
                <c:pt idx="10">
                  <c:v>8</c:v>
                </c:pt>
                <c:pt idx="11">
                  <c:v>4</c:v>
                </c:pt>
                <c:pt idx="12">
                  <c:v>9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MS_Data2!$F$3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MS_Data2!$F$4:$F$20</c:f>
              <c:numCache>
                <c:ptCount val="17"/>
                <c:pt idx="0">
                  <c:v>2</c:v>
                </c:pt>
                <c:pt idx="1">
                  <c:v>2</c:v>
                </c:pt>
                <c:pt idx="2">
                  <c:v>8</c:v>
                </c:pt>
                <c:pt idx="3">
                  <c:v>2</c:v>
                </c:pt>
                <c:pt idx="4">
                  <c:v>10</c:v>
                </c:pt>
                <c:pt idx="5">
                  <c:v>10</c:v>
                </c:pt>
                <c:pt idx="6">
                  <c:v>12</c:v>
                </c:pt>
                <c:pt idx="7">
                  <c:v>6</c:v>
                </c:pt>
                <c:pt idx="8">
                  <c:v>15</c:v>
                </c:pt>
                <c:pt idx="9">
                  <c:v>18</c:v>
                </c:pt>
                <c:pt idx="10">
                  <c:v>23</c:v>
                </c:pt>
                <c:pt idx="11">
                  <c:v>33</c:v>
                </c:pt>
                <c:pt idx="12">
                  <c:v>38</c:v>
                </c:pt>
                <c:pt idx="13">
                  <c:v>24</c:v>
                </c:pt>
                <c:pt idx="14">
                  <c:v>24</c:v>
                </c:pt>
                <c:pt idx="15">
                  <c:v>23</c:v>
                </c:pt>
                <c:pt idx="16">
                  <c:v>26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MS_Data2!$G$3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MS_Data2!$G$4:$G$20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MS_Data2!$N$3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MS_Data2!$N$4:$N$20</c:f>
              <c:numCache>
                <c:ptCount val="17"/>
                <c:pt idx="0">
                  <c:v>1508</c:v>
                </c:pt>
                <c:pt idx="1">
                  <c:v>2851</c:v>
                </c:pt>
                <c:pt idx="2">
                  <c:v>2957</c:v>
                </c:pt>
                <c:pt idx="3">
                  <c:v>2847</c:v>
                </c:pt>
                <c:pt idx="4">
                  <c:v>3079</c:v>
                </c:pt>
                <c:pt idx="5">
                  <c:v>3052</c:v>
                </c:pt>
                <c:pt idx="6">
                  <c:v>3578</c:v>
                </c:pt>
                <c:pt idx="7">
                  <c:v>2332</c:v>
                </c:pt>
                <c:pt idx="8">
                  <c:v>3940</c:v>
                </c:pt>
                <c:pt idx="9">
                  <c:v>4522</c:v>
                </c:pt>
                <c:pt idx="10">
                  <c:v>4705</c:v>
                </c:pt>
                <c:pt idx="11">
                  <c:v>4587</c:v>
                </c:pt>
                <c:pt idx="12">
                  <c:v>5103</c:v>
                </c:pt>
                <c:pt idx="13">
                  <c:v>5368</c:v>
                </c:pt>
                <c:pt idx="14">
                  <c:v>6066</c:v>
                </c:pt>
                <c:pt idx="15">
                  <c:v>6134</c:v>
                </c:pt>
                <c:pt idx="16">
                  <c:v>6217</c:v>
                </c:pt>
              </c:numCache>
            </c:numRef>
          </c:yVal>
          <c:smooth val="0"/>
        </c:ser>
        <c:axId val="56071912"/>
        <c:axId val="34885161"/>
      </c:scatterChart>
      <c:valAx>
        <c:axId val="56071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4885161"/>
        <c:crosses val="autoZero"/>
        <c:crossBetween val="midCat"/>
        <c:dispUnits/>
        <c:majorUnit val="1"/>
      </c:valAx>
      <c:valAx>
        <c:axId val="34885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071912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6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MISSISSIPPI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MS_Data2!$AK$3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MS_Data2!$AK$4:$AK$20</c:f>
              <c:numCache>
                <c:ptCount val="17"/>
                <c:pt idx="0">
                  <c:v>32.541530285378805</c:v>
                </c:pt>
                <c:pt idx="1">
                  <c:v>59.56548993227025</c:v>
                </c:pt>
                <c:pt idx="2">
                  <c:v>62.99055263549061</c:v>
                </c:pt>
                <c:pt idx="3">
                  <c:v>62.280574901353646</c:v>
                </c:pt>
                <c:pt idx="4">
                  <c:v>66.93330361226676</c:v>
                </c:pt>
                <c:pt idx="5">
                  <c:v>63.501890680088124</c:v>
                </c:pt>
                <c:pt idx="6">
                  <c:v>68.92958860953907</c:v>
                </c:pt>
                <c:pt idx="7">
                  <c:v>39.39693797901698</c:v>
                </c:pt>
                <c:pt idx="8">
                  <c:v>66.59279730832648</c:v>
                </c:pt>
                <c:pt idx="9">
                  <c:v>68.13783275248123</c:v>
                </c:pt>
                <c:pt idx="10">
                  <c:v>73.12190483472325</c:v>
                </c:pt>
                <c:pt idx="11">
                  <c:v>68.22685972341048</c:v>
                </c:pt>
                <c:pt idx="12">
                  <c:v>80.36934070868323</c:v>
                </c:pt>
                <c:pt idx="13">
                  <c:v>86.0164685573249</c:v>
                </c:pt>
                <c:pt idx="14">
                  <c:v>99.49984194650997</c:v>
                </c:pt>
                <c:pt idx="15">
                  <c:v>101.78613510640237</c:v>
                </c:pt>
                <c:pt idx="16">
                  <c:v>106.03008047636295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MS_Data2!$AL$3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MS_Data2!$AL$4:$AL$20</c:f>
              <c:numCache>
                <c:ptCount val="17"/>
                <c:pt idx="0">
                  <c:v>108.3642998598162</c:v>
                </c:pt>
                <c:pt idx="1">
                  <c:v>206.461243249987</c:v>
                </c:pt>
                <c:pt idx="2">
                  <c:v>210.16536087734966</c:v>
                </c:pt>
                <c:pt idx="3">
                  <c:v>199.6937589658983</c:v>
                </c:pt>
                <c:pt idx="4">
                  <c:v>216.17556182555094</c:v>
                </c:pt>
                <c:pt idx="5">
                  <c:v>220.18045774647885</c:v>
                </c:pt>
                <c:pt idx="6">
                  <c:v>267.6942019744509</c:v>
                </c:pt>
                <c:pt idx="7">
                  <c:v>184.27357015534602</c:v>
                </c:pt>
                <c:pt idx="8">
                  <c:v>306.57627236197027</c:v>
                </c:pt>
                <c:pt idx="9">
                  <c:v>361.41793951117637</c:v>
                </c:pt>
                <c:pt idx="10">
                  <c:v>366.2005740098963</c:v>
                </c:pt>
                <c:pt idx="11">
                  <c:v>355.5231194286608</c:v>
                </c:pt>
                <c:pt idx="12">
                  <c:v>381.5674217385352</c:v>
                </c:pt>
                <c:pt idx="13">
                  <c:v>396.2554017450733</c:v>
                </c:pt>
                <c:pt idx="14">
                  <c:v>438.81309389994254</c:v>
                </c:pt>
                <c:pt idx="15">
                  <c:v>437.03624347073855</c:v>
                </c:pt>
                <c:pt idx="16">
                  <c:v>433.6059509089735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MS_Data2!$AR$3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MS_Data2!$AR$4:$AR$20</c:f>
              <c:numCache>
                <c:ptCount val="17"/>
                <c:pt idx="0">
                  <c:v>8.074066099687803</c:v>
                </c:pt>
                <c:pt idx="1">
                  <c:v>18.84202309493688</c:v>
                </c:pt>
                <c:pt idx="2">
                  <c:v>32.169856844137044</c:v>
                </c:pt>
                <c:pt idx="3">
                  <c:v>10.685187658608253</c:v>
                </c:pt>
                <c:pt idx="4">
                  <c:v>37.6668101592768</c:v>
                </c:pt>
                <c:pt idx="5">
                  <c:v>35.16745117134664</c:v>
                </c:pt>
                <c:pt idx="6">
                  <c:v>56.89515036575454</c:v>
                </c:pt>
                <c:pt idx="7">
                  <c:v>21.57497303128371</c:v>
                </c:pt>
                <c:pt idx="8">
                  <c:v>66.39929882340442</c:v>
                </c:pt>
                <c:pt idx="9">
                  <c:v>74.07029015120555</c:v>
                </c:pt>
                <c:pt idx="10">
                  <c:v>78.78086609714666</c:v>
                </c:pt>
                <c:pt idx="11">
                  <c:v>101.90056400777289</c:v>
                </c:pt>
                <c:pt idx="12">
                  <c:v>112.35702568481608</c:v>
                </c:pt>
                <c:pt idx="13">
                  <c:v>72.71793994353666</c:v>
                </c:pt>
                <c:pt idx="14">
                  <c:v>75.21854035373043</c:v>
                </c:pt>
                <c:pt idx="15">
                  <c:v>72.6130899813561</c:v>
                </c:pt>
                <c:pt idx="16">
                  <c:v>73.91263147920023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MS_Data2!$AQ$3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MS_Data2!$AQ$4:$AQ$20</c:f>
              <c:numCache>
                <c:ptCount val="17"/>
                <c:pt idx="0">
                  <c:v>58.72875609924225</c:v>
                </c:pt>
                <c:pt idx="1">
                  <c:v>110.58681608105303</c:v>
                </c:pt>
                <c:pt idx="2">
                  <c:v>114.25361133371096</c:v>
                </c:pt>
                <c:pt idx="3">
                  <c:v>109.76990731440807</c:v>
                </c:pt>
                <c:pt idx="4">
                  <c:v>118.9470386282343</c:v>
                </c:pt>
                <c:pt idx="5">
                  <c:v>118.2779322134134</c:v>
                </c:pt>
                <c:pt idx="6">
                  <c:v>138.99042760727474</c:v>
                </c:pt>
                <c:pt idx="7">
                  <c:v>90.47786434993671</c:v>
                </c:pt>
                <c:pt idx="8">
                  <c:v>152.0513424126766</c:v>
                </c:pt>
                <c:pt idx="9">
                  <c:v>173.24389422544618</c:v>
                </c:pt>
                <c:pt idx="10">
                  <c:v>178.51898675582623</c:v>
                </c:pt>
                <c:pt idx="11">
                  <c:v>172.22024066530253</c:v>
                </c:pt>
                <c:pt idx="12">
                  <c:v>189.64704763065689</c:v>
                </c:pt>
                <c:pt idx="13">
                  <c:v>198.0866629150253</c:v>
                </c:pt>
                <c:pt idx="14">
                  <c:v>222.0492813231882</c:v>
                </c:pt>
                <c:pt idx="15">
                  <c:v>222.94631515246238</c:v>
                </c:pt>
                <c:pt idx="16">
                  <c:v>224.55238514219545</c:v>
                </c:pt>
              </c:numCache>
            </c:numRef>
          </c:yVal>
          <c:smooth val="0"/>
        </c:ser>
        <c:axId val="45530994"/>
        <c:axId val="7125763"/>
      </c:scatterChart>
      <c:valAx>
        <c:axId val="45530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7125763"/>
        <c:crosses val="autoZero"/>
        <c:crossBetween val="midCat"/>
        <c:dispUnits/>
        <c:majorUnit val="1"/>
      </c:valAx>
      <c:valAx>
        <c:axId val="7125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5530994"/>
        <c:crosses val="autoZero"/>
        <c:crossBetween val="midCat"/>
        <c:dispUnits/>
        <c:majorUnit val="6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MISSISSIPPI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MS_Data2!$AK$3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MS_Data2!$AK$4:$AK$20</c:f>
              <c:numCache>
                <c:ptCount val="17"/>
                <c:pt idx="0">
                  <c:v>32.541530285378805</c:v>
                </c:pt>
                <c:pt idx="1">
                  <c:v>59.56548993227025</c:v>
                </c:pt>
                <c:pt idx="2">
                  <c:v>62.99055263549061</c:v>
                </c:pt>
                <c:pt idx="3">
                  <c:v>62.280574901353646</c:v>
                </c:pt>
                <c:pt idx="4">
                  <c:v>66.93330361226676</c:v>
                </c:pt>
                <c:pt idx="5">
                  <c:v>63.501890680088124</c:v>
                </c:pt>
                <c:pt idx="6">
                  <c:v>68.92958860953907</c:v>
                </c:pt>
                <c:pt idx="7">
                  <c:v>39.39693797901698</c:v>
                </c:pt>
                <c:pt idx="8">
                  <c:v>66.59279730832648</c:v>
                </c:pt>
                <c:pt idx="9">
                  <c:v>68.13783275248123</c:v>
                </c:pt>
                <c:pt idx="10">
                  <c:v>73.12190483472325</c:v>
                </c:pt>
                <c:pt idx="11">
                  <c:v>68.22685972341048</c:v>
                </c:pt>
                <c:pt idx="12">
                  <c:v>80.36934070868323</c:v>
                </c:pt>
                <c:pt idx="13">
                  <c:v>86.0164685573249</c:v>
                </c:pt>
                <c:pt idx="14">
                  <c:v>99.49984194650997</c:v>
                </c:pt>
                <c:pt idx="15">
                  <c:v>101.78613510640237</c:v>
                </c:pt>
                <c:pt idx="16">
                  <c:v>106.03008047636295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MS_Data2!$AL$3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MS_Data2!$AL$4:$AL$20</c:f>
              <c:numCache>
                <c:ptCount val="17"/>
                <c:pt idx="0">
                  <c:v>108.3642998598162</c:v>
                </c:pt>
                <c:pt idx="1">
                  <c:v>206.461243249987</c:v>
                </c:pt>
                <c:pt idx="2">
                  <c:v>210.16536087734966</c:v>
                </c:pt>
                <c:pt idx="3">
                  <c:v>199.6937589658983</c:v>
                </c:pt>
                <c:pt idx="4">
                  <c:v>216.17556182555094</c:v>
                </c:pt>
                <c:pt idx="5">
                  <c:v>220.18045774647885</c:v>
                </c:pt>
                <c:pt idx="6">
                  <c:v>267.6942019744509</c:v>
                </c:pt>
                <c:pt idx="7">
                  <c:v>184.27357015534602</c:v>
                </c:pt>
                <c:pt idx="8">
                  <c:v>306.57627236197027</c:v>
                </c:pt>
                <c:pt idx="9">
                  <c:v>361.41793951117637</c:v>
                </c:pt>
                <c:pt idx="10">
                  <c:v>366.2005740098963</c:v>
                </c:pt>
                <c:pt idx="11">
                  <c:v>355.5231194286608</c:v>
                </c:pt>
                <c:pt idx="12">
                  <c:v>381.5674217385352</c:v>
                </c:pt>
                <c:pt idx="13">
                  <c:v>396.2554017450733</c:v>
                </c:pt>
                <c:pt idx="14">
                  <c:v>438.81309389994254</c:v>
                </c:pt>
                <c:pt idx="15">
                  <c:v>437.03624347073855</c:v>
                </c:pt>
                <c:pt idx="16">
                  <c:v>433.6059509089735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MS_Data2!$AM$3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MS_Data2!$AM$4:$AM$20</c:f>
              <c:numCache>
                <c:ptCount val="17"/>
                <c:pt idx="0">
                  <c:v>15.060240963855422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36.89583077112287</c:v>
                </c:pt>
                <c:pt idx="7">
                  <c:v>12.03079884504331</c:v>
                </c:pt>
                <c:pt idx="8">
                  <c:v>72.18479307025986</c:v>
                </c:pt>
                <c:pt idx="9">
                  <c:v>35.27751646284102</c:v>
                </c:pt>
                <c:pt idx="10">
                  <c:v>11.191941801902631</c:v>
                </c:pt>
                <c:pt idx="11">
                  <c:v>66.8896321070234</c:v>
                </c:pt>
                <c:pt idx="12">
                  <c:v>32.912781130005484</c:v>
                </c:pt>
                <c:pt idx="13">
                  <c:v>42.98764105319721</c:v>
                </c:pt>
                <c:pt idx="14">
                  <c:v>84.22825858075385</c:v>
                </c:pt>
                <c:pt idx="15">
                  <c:v>102.31225700838961</c:v>
                </c:pt>
                <c:pt idx="16">
                  <c:v>40.379567938623055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MS_Data2!$AN$3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MS_Data2!$AN$4:$AN$20</c:f>
              <c:numCache>
                <c:ptCount val="17"/>
                <c:pt idx="0">
                  <c:v>0</c:v>
                </c:pt>
                <c:pt idx="1">
                  <c:v>51.50391429748661</c:v>
                </c:pt>
                <c:pt idx="2">
                  <c:v>38.797284190106694</c:v>
                </c:pt>
                <c:pt idx="3">
                  <c:v>18.34189288334556</c:v>
                </c:pt>
                <c:pt idx="4">
                  <c:v>35.445281346920694</c:v>
                </c:pt>
                <c:pt idx="5">
                  <c:v>25.63226247436774</c:v>
                </c:pt>
                <c:pt idx="6">
                  <c:v>49.05968928863451</c:v>
                </c:pt>
                <c:pt idx="7">
                  <c:v>7.884569896712135</c:v>
                </c:pt>
                <c:pt idx="8">
                  <c:v>30.790547301978293</c:v>
                </c:pt>
                <c:pt idx="9">
                  <c:v>58.862482525200505</c:v>
                </c:pt>
                <c:pt idx="10">
                  <c:v>54.80953685941354</c:v>
                </c:pt>
                <c:pt idx="11">
                  <c:v>26.284662899198317</c:v>
                </c:pt>
                <c:pt idx="12">
                  <c:v>55.46995377503852</c:v>
                </c:pt>
                <c:pt idx="13">
                  <c:v>35.19474425152511</c:v>
                </c:pt>
                <c:pt idx="14">
                  <c:v>27.825699816350383</c:v>
                </c:pt>
                <c:pt idx="15">
                  <c:v>21.76041780002176</c:v>
                </c:pt>
                <c:pt idx="16">
                  <c:v>47.65939419614488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MS_Data2!$AO$3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MS_Data2!$AO$4:$AO$20</c:f>
              <c:numCache>
                <c:ptCount val="17"/>
                <c:pt idx="0">
                  <c:v>9.402472850359644</c:v>
                </c:pt>
                <c:pt idx="1">
                  <c:v>9.711566475672527</c:v>
                </c:pt>
                <c:pt idx="2">
                  <c:v>40.31039000302328</c:v>
                </c:pt>
                <c:pt idx="3">
                  <c:v>10.47833604023681</c:v>
                </c:pt>
                <c:pt idx="4">
                  <c:v>54.78551470991069</c:v>
                </c:pt>
                <c:pt idx="5">
                  <c:v>57.47126436781609</c:v>
                </c:pt>
                <c:pt idx="6">
                  <c:v>72.51193425584627</c:v>
                </c:pt>
                <c:pt idx="7">
                  <c:v>37.30183400683867</c:v>
                </c:pt>
                <c:pt idx="8">
                  <c:v>91.75434303890384</c:v>
                </c:pt>
                <c:pt idx="9">
                  <c:v>105.52852201442222</c:v>
                </c:pt>
                <c:pt idx="10">
                  <c:v>134.59737827715355</c:v>
                </c:pt>
                <c:pt idx="11">
                  <c:v>183.2315380344253</c:v>
                </c:pt>
                <c:pt idx="12">
                  <c:v>198.31950315745524</c:v>
                </c:pt>
                <c:pt idx="13">
                  <c:v>117.62976032936334</c:v>
                </c:pt>
                <c:pt idx="14">
                  <c:v>110.48197762739953</c:v>
                </c:pt>
                <c:pt idx="15">
                  <c:v>100.88161761480767</c:v>
                </c:pt>
                <c:pt idx="16">
                  <c:v>108.44629822732011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MS_Data2!$AQ$3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MS_Data2!$AQ$4:$AQ$20</c:f>
              <c:numCache>
                <c:ptCount val="17"/>
                <c:pt idx="0">
                  <c:v>58.72875609924225</c:v>
                </c:pt>
                <c:pt idx="1">
                  <c:v>110.58681608105303</c:v>
                </c:pt>
                <c:pt idx="2">
                  <c:v>114.25361133371096</c:v>
                </c:pt>
                <c:pt idx="3">
                  <c:v>109.76990731440807</c:v>
                </c:pt>
                <c:pt idx="4">
                  <c:v>118.9470386282343</c:v>
                </c:pt>
                <c:pt idx="5">
                  <c:v>118.2779322134134</c:v>
                </c:pt>
                <c:pt idx="6">
                  <c:v>138.99042760727474</c:v>
                </c:pt>
                <c:pt idx="7">
                  <c:v>90.47786434993671</c:v>
                </c:pt>
                <c:pt idx="8">
                  <c:v>152.0513424126766</c:v>
                </c:pt>
                <c:pt idx="9">
                  <c:v>173.24389422544618</c:v>
                </c:pt>
                <c:pt idx="10">
                  <c:v>178.51898675582623</c:v>
                </c:pt>
                <c:pt idx="11">
                  <c:v>172.22024066530253</c:v>
                </c:pt>
                <c:pt idx="12">
                  <c:v>189.64704763065689</c:v>
                </c:pt>
                <c:pt idx="13">
                  <c:v>198.0866629150253</c:v>
                </c:pt>
                <c:pt idx="14">
                  <c:v>222.0492813231882</c:v>
                </c:pt>
                <c:pt idx="15">
                  <c:v>222.94631515246238</c:v>
                </c:pt>
                <c:pt idx="16">
                  <c:v>224.55238514219545</c:v>
                </c:pt>
              </c:numCache>
            </c:numRef>
          </c:yVal>
          <c:smooth val="0"/>
        </c:ser>
        <c:axId val="64131868"/>
        <c:axId val="40315901"/>
      </c:scatterChart>
      <c:valAx>
        <c:axId val="64131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0315901"/>
        <c:crosses val="autoZero"/>
        <c:crossBetween val="midCat"/>
        <c:dispUnits/>
        <c:majorUnit val="1"/>
      </c:valAx>
      <c:valAx>
        <c:axId val="40315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131868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MISSISSIPPI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MS_Data2!$K$24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MS_Data2!$K$25:$K$41</c:f>
              <c:numCache>
                <c:ptCount val="17"/>
                <c:pt idx="0">
                  <c:v>461</c:v>
                </c:pt>
                <c:pt idx="1">
                  <c:v>583</c:v>
                </c:pt>
                <c:pt idx="2">
                  <c:v>611</c:v>
                </c:pt>
                <c:pt idx="3">
                  <c:v>663</c:v>
                </c:pt>
                <c:pt idx="4">
                  <c:v>701</c:v>
                </c:pt>
                <c:pt idx="5">
                  <c:v>668</c:v>
                </c:pt>
                <c:pt idx="6">
                  <c:v>737</c:v>
                </c:pt>
                <c:pt idx="7">
                  <c:v>362</c:v>
                </c:pt>
                <c:pt idx="8">
                  <c:v>690</c:v>
                </c:pt>
                <c:pt idx="9">
                  <c:v>778</c:v>
                </c:pt>
                <c:pt idx="10">
                  <c:v>839</c:v>
                </c:pt>
                <c:pt idx="11">
                  <c:v>726</c:v>
                </c:pt>
                <c:pt idx="12">
                  <c:v>879</c:v>
                </c:pt>
                <c:pt idx="13">
                  <c:v>923</c:v>
                </c:pt>
                <c:pt idx="14">
                  <c:v>1085</c:v>
                </c:pt>
                <c:pt idx="15">
                  <c:v>1112</c:v>
                </c:pt>
                <c:pt idx="16">
                  <c:v>1623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MS_Data2!$L$24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MS_Data2!$L$25:$L$41</c:f>
              <c:numCache>
                <c:ptCount val="17"/>
                <c:pt idx="0">
                  <c:v>847</c:v>
                </c:pt>
                <c:pt idx="1">
                  <c:v>1119</c:v>
                </c:pt>
                <c:pt idx="2">
                  <c:v>1066</c:v>
                </c:pt>
                <c:pt idx="3">
                  <c:v>1072</c:v>
                </c:pt>
                <c:pt idx="4">
                  <c:v>1145</c:v>
                </c:pt>
                <c:pt idx="5">
                  <c:v>1198</c:v>
                </c:pt>
                <c:pt idx="6">
                  <c:v>1571</c:v>
                </c:pt>
                <c:pt idx="7">
                  <c:v>904</c:v>
                </c:pt>
                <c:pt idx="8">
                  <c:v>1756</c:v>
                </c:pt>
                <c:pt idx="9">
                  <c:v>2193</c:v>
                </c:pt>
                <c:pt idx="10">
                  <c:v>2462</c:v>
                </c:pt>
                <c:pt idx="11">
                  <c:v>2398</c:v>
                </c:pt>
                <c:pt idx="12">
                  <c:v>2509</c:v>
                </c:pt>
                <c:pt idx="13">
                  <c:v>2528</c:v>
                </c:pt>
                <c:pt idx="14">
                  <c:v>2935</c:v>
                </c:pt>
                <c:pt idx="15">
                  <c:v>2854</c:v>
                </c:pt>
                <c:pt idx="16">
                  <c:v>3911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MS_Data2!$M$24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MS_Data2!$M$25:$M$41</c:f>
              <c:numCache>
                <c:ptCount val="17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4</c:v>
                </c:pt>
                <c:pt idx="4">
                  <c:v>12</c:v>
                </c:pt>
                <c:pt idx="5">
                  <c:v>12</c:v>
                </c:pt>
                <c:pt idx="6">
                  <c:v>17</c:v>
                </c:pt>
                <c:pt idx="7">
                  <c:v>5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39</c:v>
                </c:pt>
                <c:pt idx="12">
                  <c:v>42</c:v>
                </c:pt>
                <c:pt idx="13">
                  <c:v>27</c:v>
                </c:pt>
                <c:pt idx="14">
                  <c:v>29</c:v>
                </c:pt>
                <c:pt idx="15">
                  <c:v>32</c:v>
                </c:pt>
                <c:pt idx="16">
                  <c:v>36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MS_Data2!$N$24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MS_Data2!$N$25:$N$41</c:f>
              <c:numCache>
                <c:ptCount val="17"/>
                <c:pt idx="0">
                  <c:v>1311</c:v>
                </c:pt>
                <c:pt idx="1">
                  <c:v>1708</c:v>
                </c:pt>
                <c:pt idx="2">
                  <c:v>1686</c:v>
                </c:pt>
                <c:pt idx="3">
                  <c:v>1739</c:v>
                </c:pt>
                <c:pt idx="4">
                  <c:v>1858</c:v>
                </c:pt>
                <c:pt idx="5">
                  <c:v>1878</c:v>
                </c:pt>
                <c:pt idx="6">
                  <c:v>2325</c:v>
                </c:pt>
                <c:pt idx="7">
                  <c:v>1271</c:v>
                </c:pt>
                <c:pt idx="8">
                  <c:v>2468</c:v>
                </c:pt>
                <c:pt idx="9">
                  <c:v>2995</c:v>
                </c:pt>
                <c:pt idx="10">
                  <c:v>3327</c:v>
                </c:pt>
                <c:pt idx="11">
                  <c:v>3163</c:v>
                </c:pt>
                <c:pt idx="12">
                  <c:v>3430</c:v>
                </c:pt>
                <c:pt idx="13">
                  <c:v>3478</c:v>
                </c:pt>
                <c:pt idx="14">
                  <c:v>4049</c:v>
                </c:pt>
                <c:pt idx="15">
                  <c:v>3998</c:v>
                </c:pt>
                <c:pt idx="16">
                  <c:v>5570</c:v>
                </c:pt>
              </c:numCache>
            </c:numRef>
          </c:yVal>
          <c:smooth val="0"/>
        </c:ser>
        <c:axId val="27298790"/>
        <c:axId val="44362519"/>
      </c:scatterChart>
      <c:valAx>
        <c:axId val="27298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4362519"/>
        <c:crosses val="autoZero"/>
        <c:crossBetween val="midCat"/>
        <c:dispUnits/>
        <c:majorUnit val="1"/>
      </c:valAx>
      <c:valAx>
        <c:axId val="44362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7298790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MISSISSIPPI</a:t>
            </a:r>
          </a:p>
        </c:rich>
      </c:tx>
      <c:layout>
        <c:manualLayout>
          <c:xMode val="factor"/>
          <c:yMode val="factor"/>
          <c:x val="0.04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MS_Data2!$B$24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MS_Data2!$B$25:$B$41</c:f>
              <c:numCache>
                <c:ptCount val="17"/>
                <c:pt idx="0">
                  <c:v>461</c:v>
                </c:pt>
                <c:pt idx="1">
                  <c:v>583</c:v>
                </c:pt>
                <c:pt idx="2">
                  <c:v>611</c:v>
                </c:pt>
                <c:pt idx="3">
                  <c:v>663</c:v>
                </c:pt>
                <c:pt idx="4">
                  <c:v>701</c:v>
                </c:pt>
                <c:pt idx="5">
                  <c:v>668</c:v>
                </c:pt>
                <c:pt idx="6">
                  <c:v>737</c:v>
                </c:pt>
                <c:pt idx="7">
                  <c:v>362</c:v>
                </c:pt>
                <c:pt idx="8">
                  <c:v>690</c:v>
                </c:pt>
                <c:pt idx="9">
                  <c:v>778</c:v>
                </c:pt>
                <c:pt idx="10">
                  <c:v>839</c:v>
                </c:pt>
                <c:pt idx="11">
                  <c:v>726</c:v>
                </c:pt>
                <c:pt idx="12">
                  <c:v>879</c:v>
                </c:pt>
                <c:pt idx="13">
                  <c:v>923</c:v>
                </c:pt>
                <c:pt idx="14">
                  <c:v>1085</c:v>
                </c:pt>
                <c:pt idx="15">
                  <c:v>1112</c:v>
                </c:pt>
                <c:pt idx="16">
                  <c:v>1623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MS_Data2!$C$24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MS_Data2!$C$25:$C$41</c:f>
              <c:numCache>
                <c:ptCount val="17"/>
                <c:pt idx="0">
                  <c:v>847</c:v>
                </c:pt>
                <c:pt idx="1">
                  <c:v>1119</c:v>
                </c:pt>
                <c:pt idx="2">
                  <c:v>1066</c:v>
                </c:pt>
                <c:pt idx="3">
                  <c:v>1072</c:v>
                </c:pt>
                <c:pt idx="4">
                  <c:v>1145</c:v>
                </c:pt>
                <c:pt idx="5">
                  <c:v>1198</c:v>
                </c:pt>
                <c:pt idx="6">
                  <c:v>1571</c:v>
                </c:pt>
                <c:pt idx="7">
                  <c:v>904</c:v>
                </c:pt>
                <c:pt idx="8">
                  <c:v>1756</c:v>
                </c:pt>
                <c:pt idx="9">
                  <c:v>2193</c:v>
                </c:pt>
                <c:pt idx="10">
                  <c:v>2462</c:v>
                </c:pt>
                <c:pt idx="11">
                  <c:v>2398</c:v>
                </c:pt>
                <c:pt idx="12">
                  <c:v>2509</c:v>
                </c:pt>
                <c:pt idx="13">
                  <c:v>2528</c:v>
                </c:pt>
                <c:pt idx="14">
                  <c:v>2935</c:v>
                </c:pt>
                <c:pt idx="15">
                  <c:v>2854</c:v>
                </c:pt>
                <c:pt idx="16">
                  <c:v>3911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MS_Data2!$D$24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MS_Data2!$D$25:$D$41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2</c:v>
                </c:pt>
                <c:pt idx="10">
                  <c:v>1</c:v>
                </c:pt>
                <c:pt idx="11">
                  <c:v>6</c:v>
                </c:pt>
                <c:pt idx="12">
                  <c:v>2</c:v>
                </c:pt>
                <c:pt idx="13">
                  <c:v>3</c:v>
                </c:pt>
                <c:pt idx="14">
                  <c:v>5</c:v>
                </c:pt>
                <c:pt idx="15">
                  <c:v>9</c:v>
                </c:pt>
                <c:pt idx="16">
                  <c:v>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MS_Data2!$E$24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MS_Data2!$E$25:$E$41</c:f>
              <c:numCache>
                <c:ptCount val="17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5</c:v>
                </c:pt>
                <c:pt idx="7">
                  <c:v>0</c:v>
                </c:pt>
                <c:pt idx="8">
                  <c:v>3</c:v>
                </c:pt>
                <c:pt idx="9">
                  <c:v>7</c:v>
                </c:pt>
                <c:pt idx="10">
                  <c:v>5</c:v>
                </c:pt>
                <c:pt idx="11">
                  <c:v>1</c:v>
                </c:pt>
                <c:pt idx="12">
                  <c:v>7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8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MS_Data2!$F$24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MS_Data2!$F$25:$F$41</c:f>
              <c:numCache>
                <c:ptCount val="17"/>
                <c:pt idx="0">
                  <c:v>2</c:v>
                </c:pt>
                <c:pt idx="1">
                  <c:v>2</c:v>
                </c:pt>
                <c:pt idx="2">
                  <c:v>7</c:v>
                </c:pt>
                <c:pt idx="3">
                  <c:v>2</c:v>
                </c:pt>
                <c:pt idx="4">
                  <c:v>9</c:v>
                </c:pt>
                <c:pt idx="5">
                  <c:v>10</c:v>
                </c:pt>
                <c:pt idx="6">
                  <c:v>12</c:v>
                </c:pt>
                <c:pt idx="7">
                  <c:v>4</c:v>
                </c:pt>
                <c:pt idx="8">
                  <c:v>14</c:v>
                </c:pt>
                <c:pt idx="9">
                  <c:v>15</c:v>
                </c:pt>
                <c:pt idx="10">
                  <c:v>20</c:v>
                </c:pt>
                <c:pt idx="11">
                  <c:v>32</c:v>
                </c:pt>
                <c:pt idx="12">
                  <c:v>33</c:v>
                </c:pt>
                <c:pt idx="13">
                  <c:v>20</c:v>
                </c:pt>
                <c:pt idx="14">
                  <c:v>22</c:v>
                </c:pt>
                <c:pt idx="15">
                  <c:v>22</c:v>
                </c:pt>
                <c:pt idx="16">
                  <c:v>24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MS_Data2!$G$24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MS_Data2!$G$25:$G$41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MS_Data2!$N$3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MS_Data2!$H$25:$H$41</c:f>
              <c:numCache>
                <c:ptCount val="17"/>
                <c:pt idx="0">
                  <c:v>1311</c:v>
                </c:pt>
                <c:pt idx="1">
                  <c:v>1708</c:v>
                </c:pt>
                <c:pt idx="2">
                  <c:v>1686</c:v>
                </c:pt>
                <c:pt idx="3">
                  <c:v>1739</c:v>
                </c:pt>
                <c:pt idx="4">
                  <c:v>1858</c:v>
                </c:pt>
                <c:pt idx="5">
                  <c:v>1878</c:v>
                </c:pt>
                <c:pt idx="6">
                  <c:v>2325</c:v>
                </c:pt>
                <c:pt idx="7">
                  <c:v>1271</c:v>
                </c:pt>
                <c:pt idx="8">
                  <c:v>2468</c:v>
                </c:pt>
                <c:pt idx="9">
                  <c:v>2995</c:v>
                </c:pt>
                <c:pt idx="10">
                  <c:v>3327</c:v>
                </c:pt>
                <c:pt idx="11">
                  <c:v>3163</c:v>
                </c:pt>
                <c:pt idx="12">
                  <c:v>3430</c:v>
                </c:pt>
                <c:pt idx="13">
                  <c:v>3478</c:v>
                </c:pt>
                <c:pt idx="14">
                  <c:v>4049</c:v>
                </c:pt>
                <c:pt idx="15">
                  <c:v>3998</c:v>
                </c:pt>
                <c:pt idx="16">
                  <c:v>5570</c:v>
                </c:pt>
              </c:numCache>
            </c:numRef>
          </c:yVal>
          <c:smooth val="0"/>
        </c:ser>
        <c:axId val="63718352"/>
        <c:axId val="36594257"/>
      </c:scatterChart>
      <c:valAx>
        <c:axId val="63718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6594257"/>
        <c:crosses val="autoZero"/>
        <c:crossBetween val="midCat"/>
        <c:dispUnits/>
        <c:majorUnit val="1"/>
      </c:valAx>
      <c:valAx>
        <c:axId val="36594257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3718352"/>
        <c:crosses val="autoZero"/>
        <c:crossBetween val="midCat"/>
        <c:dispUnits/>
        <c:majorUnit val="7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MISSISSIPPI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MS_Data2!$AK$24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MS_Data2!$AK$25:$AK$41</c:f>
              <c:numCache>
                <c:ptCount val="17"/>
                <c:pt idx="0">
                  <c:v>28.25168636828555</c:v>
                </c:pt>
                <c:pt idx="1">
                  <c:v>35.653676212026234</c:v>
                </c:pt>
                <c:pt idx="2">
                  <c:v>37.221690193699</c:v>
                </c:pt>
                <c:pt idx="3">
                  <c:v>40.28489869229021</c:v>
                </c:pt>
                <c:pt idx="4">
                  <c:v>42.69358128498544</c:v>
                </c:pt>
                <c:pt idx="5">
                  <c:v>40.86634197909331</c:v>
                </c:pt>
                <c:pt idx="6">
                  <c:v>45.277278792540365</c:v>
                </c:pt>
                <c:pt idx="7">
                  <c:v>22.249128780661696</c:v>
                </c:pt>
                <c:pt idx="8">
                  <c:v>42.310340831257164</c:v>
                </c:pt>
                <c:pt idx="9">
                  <c:v>47.54370751697793</c:v>
                </c:pt>
                <c:pt idx="10">
                  <c:v>50.91226403015171</c:v>
                </c:pt>
                <c:pt idx="11">
                  <c:v>43.67962977001412</c:v>
                </c:pt>
                <c:pt idx="12">
                  <c:v>52.48488148806282</c:v>
                </c:pt>
                <c:pt idx="13">
                  <c:v>54.867450226959825</c:v>
                </c:pt>
                <c:pt idx="14">
                  <c:v>64.10767726363618</c:v>
                </c:pt>
                <c:pt idx="15">
                  <c:v>65.34998974498812</c:v>
                </c:pt>
                <c:pt idx="16">
                  <c:v>94.97065155250391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MS_Data2!$AL$24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MS_Data2!$AL$25:$AL$41</c:f>
              <c:numCache>
                <c:ptCount val="17"/>
                <c:pt idx="0">
                  <c:v>94.23466322511737</c:v>
                </c:pt>
                <c:pt idx="1">
                  <c:v>123.54552470413662</c:v>
                </c:pt>
                <c:pt idx="2">
                  <c:v>117.23509926491614</c:v>
                </c:pt>
                <c:pt idx="3">
                  <c:v>117.75121540783442</c:v>
                </c:pt>
                <c:pt idx="4">
                  <c:v>125.90082313848211</c:v>
                </c:pt>
                <c:pt idx="5">
                  <c:v>131.82218309859155</c:v>
                </c:pt>
                <c:pt idx="6">
                  <c:v>172.70948308084695</c:v>
                </c:pt>
                <c:pt idx="7">
                  <c:v>98.97998064196838</c:v>
                </c:pt>
                <c:pt idx="8">
                  <c:v>190.29619450958634</c:v>
                </c:pt>
                <c:pt idx="9">
                  <c:v>234.63278311071926</c:v>
                </c:pt>
                <c:pt idx="10">
                  <c:v>259.9728411800359</c:v>
                </c:pt>
                <c:pt idx="11">
                  <c:v>250.01303237241305</c:v>
                </c:pt>
                <c:pt idx="12">
                  <c:v>258.25537122794304</c:v>
                </c:pt>
                <c:pt idx="13">
                  <c:v>257.7138295887691</c:v>
                </c:pt>
                <c:pt idx="14">
                  <c:v>296.41344777821206</c:v>
                </c:pt>
                <c:pt idx="15">
                  <c:v>285.75061600583916</c:v>
                </c:pt>
                <c:pt idx="16">
                  <c:v>388.41797389028756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MS_Data2!$AR$24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MS_Data2!$AR$25:$AR$41</c:f>
              <c:numCache>
                <c:ptCount val="17"/>
                <c:pt idx="0">
                  <c:v>8.074066099687803</c:v>
                </c:pt>
                <c:pt idx="1">
                  <c:v>16.1503055099459</c:v>
                </c:pt>
                <c:pt idx="2">
                  <c:v>24.127392633102783</c:v>
                </c:pt>
                <c:pt idx="3">
                  <c:v>10.685187658608253</c:v>
                </c:pt>
                <c:pt idx="4">
                  <c:v>32.28583727938011</c:v>
                </c:pt>
                <c:pt idx="5">
                  <c:v>32.462262619704596</c:v>
                </c:pt>
                <c:pt idx="6">
                  <c:v>46.05797886751558</c:v>
                </c:pt>
                <c:pt idx="7">
                  <c:v>13.484358144552319</c:v>
                </c:pt>
                <c:pt idx="8">
                  <c:v>58.4313829645959</c:v>
                </c:pt>
                <c:pt idx="9">
                  <c:v>61.29955046996322</c:v>
                </c:pt>
                <c:pt idx="10">
                  <c:v>64.00945370393165</c:v>
                </c:pt>
                <c:pt idx="11">
                  <c:v>92.42144177449168</c:v>
                </c:pt>
                <c:pt idx="12">
                  <c:v>94.37990157524551</c:v>
                </c:pt>
                <c:pt idx="13">
                  <c:v>57.74659936692617</c:v>
                </c:pt>
                <c:pt idx="14">
                  <c:v>58.95507216914007</c:v>
                </c:pt>
                <c:pt idx="15">
                  <c:v>62.80051025414581</c:v>
                </c:pt>
                <c:pt idx="16">
                  <c:v>68.22704444233867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MS_Data2!$AQ$24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MS_Data2!$AQ$25:$AQ$41</c:f>
              <c:numCache>
                <c:ptCount val="17"/>
                <c:pt idx="0">
                  <c:v>51.05663079980543</c:v>
                </c:pt>
                <c:pt idx="1">
                  <c:v>66.25123881670943</c:v>
                </c:pt>
                <c:pt idx="2">
                  <c:v>65.14426402050616</c:v>
                </c:pt>
                <c:pt idx="3">
                  <c:v>67.04947973999144</c:v>
                </c:pt>
                <c:pt idx="4">
                  <c:v>71.77771931512157</c:v>
                </c:pt>
                <c:pt idx="5">
                  <c:v>72.78045763328647</c:v>
                </c:pt>
                <c:pt idx="6">
                  <c:v>90.31658585436382</c:v>
                </c:pt>
                <c:pt idx="7">
                  <c:v>49.31276397460102</c:v>
                </c:pt>
                <c:pt idx="8">
                  <c:v>95.24434341992027</c:v>
                </c:pt>
                <c:pt idx="9">
                  <c:v>114.74247306616792</c:v>
                </c:pt>
                <c:pt idx="10">
                  <c:v>126.23436109173942</c:v>
                </c:pt>
                <c:pt idx="11">
                  <c:v>118.75574912237887</c:v>
                </c:pt>
                <c:pt idx="12">
                  <c:v>127.47195245407664</c:v>
                </c:pt>
                <c:pt idx="13">
                  <c:v>128.34303532385584</c:v>
                </c:pt>
                <c:pt idx="14">
                  <c:v>148.21588197784195</c:v>
                </c:pt>
                <c:pt idx="15">
                  <c:v>145.3112761622994</c:v>
                </c:pt>
                <c:pt idx="16">
                  <c:v>201.1833336403456</c:v>
                </c:pt>
              </c:numCache>
            </c:numRef>
          </c:yVal>
          <c:smooth val="0"/>
        </c:ser>
        <c:axId val="60912858"/>
        <c:axId val="11344811"/>
      </c:scatterChart>
      <c:valAx>
        <c:axId val="60912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1344811"/>
        <c:crosses val="autoZero"/>
        <c:crossBetween val="midCat"/>
        <c:dispUnits/>
        <c:majorUnit val="1"/>
      </c:valAx>
      <c:valAx>
        <c:axId val="11344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0912858"/>
        <c:crosses val="autoZero"/>
        <c:crossBetween val="midCat"/>
        <c:dispUnits/>
        <c:majorUnit val="6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MISSISSIPPI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MS_Data2!$AK$24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MS_Data2!$AK$25:$AK$41</c:f>
              <c:numCache>
                <c:ptCount val="17"/>
                <c:pt idx="0">
                  <c:v>28.25168636828555</c:v>
                </c:pt>
                <c:pt idx="1">
                  <c:v>35.653676212026234</c:v>
                </c:pt>
                <c:pt idx="2">
                  <c:v>37.221690193699</c:v>
                </c:pt>
                <c:pt idx="3">
                  <c:v>40.28489869229021</c:v>
                </c:pt>
                <c:pt idx="4">
                  <c:v>42.69358128498544</c:v>
                </c:pt>
                <c:pt idx="5">
                  <c:v>40.86634197909331</c:v>
                </c:pt>
                <c:pt idx="6">
                  <c:v>45.277278792540365</c:v>
                </c:pt>
                <c:pt idx="7">
                  <c:v>22.249128780661696</c:v>
                </c:pt>
                <c:pt idx="8">
                  <c:v>42.310340831257164</c:v>
                </c:pt>
                <c:pt idx="9">
                  <c:v>47.54370751697793</c:v>
                </c:pt>
                <c:pt idx="10">
                  <c:v>50.91226403015171</c:v>
                </c:pt>
                <c:pt idx="11">
                  <c:v>43.67962977001412</c:v>
                </c:pt>
                <c:pt idx="12">
                  <c:v>52.48488148806282</c:v>
                </c:pt>
                <c:pt idx="13">
                  <c:v>54.867450226959825</c:v>
                </c:pt>
                <c:pt idx="14">
                  <c:v>64.10767726363618</c:v>
                </c:pt>
                <c:pt idx="15">
                  <c:v>65.34998974498812</c:v>
                </c:pt>
                <c:pt idx="16">
                  <c:v>94.97065155250391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MS_Data2!$AL$24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MS_Data2!$AL$25:$AL$41</c:f>
              <c:numCache>
                <c:ptCount val="17"/>
                <c:pt idx="0">
                  <c:v>94.23466322511737</c:v>
                </c:pt>
                <c:pt idx="1">
                  <c:v>123.54552470413662</c:v>
                </c:pt>
                <c:pt idx="2">
                  <c:v>117.23509926491614</c:v>
                </c:pt>
                <c:pt idx="3">
                  <c:v>117.75121540783442</c:v>
                </c:pt>
                <c:pt idx="4">
                  <c:v>125.90082313848211</c:v>
                </c:pt>
                <c:pt idx="5">
                  <c:v>131.82218309859155</c:v>
                </c:pt>
                <c:pt idx="6">
                  <c:v>172.70948308084695</c:v>
                </c:pt>
                <c:pt idx="7">
                  <c:v>98.97998064196838</c:v>
                </c:pt>
                <c:pt idx="8">
                  <c:v>190.29619450958634</c:v>
                </c:pt>
                <c:pt idx="9">
                  <c:v>234.63278311071926</c:v>
                </c:pt>
                <c:pt idx="10">
                  <c:v>259.9728411800359</c:v>
                </c:pt>
                <c:pt idx="11">
                  <c:v>250.01303237241305</c:v>
                </c:pt>
                <c:pt idx="12">
                  <c:v>258.25537122794304</c:v>
                </c:pt>
                <c:pt idx="13">
                  <c:v>257.7138295887691</c:v>
                </c:pt>
                <c:pt idx="14">
                  <c:v>296.41344777821206</c:v>
                </c:pt>
                <c:pt idx="15">
                  <c:v>285.75061600583916</c:v>
                </c:pt>
                <c:pt idx="16">
                  <c:v>388.41797389028756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MS_Data2!$AM$24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MS_Data2!$AM$25:$AM$41</c:f>
              <c:numCache>
                <c:ptCount val="17"/>
                <c:pt idx="0">
                  <c:v>15.060240963855422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12.03079884504331</c:v>
                </c:pt>
                <c:pt idx="8">
                  <c:v>60.15399422521655</c:v>
                </c:pt>
                <c:pt idx="9">
                  <c:v>23.51834430856068</c:v>
                </c:pt>
                <c:pt idx="10">
                  <c:v>11.191941801902631</c:v>
                </c:pt>
                <c:pt idx="11">
                  <c:v>66.8896321070234</c:v>
                </c:pt>
                <c:pt idx="12">
                  <c:v>21.941854086670325</c:v>
                </c:pt>
                <c:pt idx="13">
                  <c:v>32.2407307898979</c:v>
                </c:pt>
                <c:pt idx="14">
                  <c:v>52.64266161297116</c:v>
                </c:pt>
                <c:pt idx="15">
                  <c:v>92.08103130755065</c:v>
                </c:pt>
                <c:pt idx="16">
                  <c:v>40.379567938623055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MS_Data2!$AN$24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MS_Data2!$AN$25:$AN$41</c:f>
              <c:numCache>
                <c:ptCount val="17"/>
                <c:pt idx="0">
                  <c:v>0</c:v>
                </c:pt>
                <c:pt idx="1">
                  <c:v>41.203131437989285</c:v>
                </c:pt>
                <c:pt idx="2">
                  <c:v>19.398642095053347</c:v>
                </c:pt>
                <c:pt idx="3">
                  <c:v>18.34189288334556</c:v>
                </c:pt>
                <c:pt idx="4">
                  <c:v>26.583961010190517</c:v>
                </c:pt>
                <c:pt idx="5">
                  <c:v>17.088174982911827</c:v>
                </c:pt>
                <c:pt idx="6">
                  <c:v>40.88307440719542</c:v>
                </c:pt>
                <c:pt idx="7">
                  <c:v>0</c:v>
                </c:pt>
                <c:pt idx="8">
                  <c:v>23.09291047648372</c:v>
                </c:pt>
                <c:pt idx="9">
                  <c:v>51.50467220955044</c:v>
                </c:pt>
                <c:pt idx="10">
                  <c:v>34.25596053713346</c:v>
                </c:pt>
                <c:pt idx="11">
                  <c:v>6.571165724799579</c:v>
                </c:pt>
                <c:pt idx="12">
                  <c:v>43.143297380585516</c:v>
                </c:pt>
                <c:pt idx="13">
                  <c:v>23.46316283435007</c:v>
                </c:pt>
                <c:pt idx="14">
                  <c:v>11.130279926540153</c:v>
                </c:pt>
                <c:pt idx="15">
                  <c:v>5.44010445000544</c:v>
                </c:pt>
                <c:pt idx="16">
                  <c:v>42.36390595212879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MS_Data2!$AO$24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MS_Data2!$AO$25:$AO$41</c:f>
              <c:numCache>
                <c:ptCount val="17"/>
                <c:pt idx="0">
                  <c:v>9.402472850359644</c:v>
                </c:pt>
                <c:pt idx="1">
                  <c:v>9.711566475672527</c:v>
                </c:pt>
                <c:pt idx="2">
                  <c:v>35.271591252645365</c:v>
                </c:pt>
                <c:pt idx="3">
                  <c:v>10.47833604023681</c:v>
                </c:pt>
                <c:pt idx="4">
                  <c:v>49.30696323891963</c:v>
                </c:pt>
                <c:pt idx="5">
                  <c:v>57.47126436781609</c:v>
                </c:pt>
                <c:pt idx="6">
                  <c:v>72.51193425584627</c:v>
                </c:pt>
                <c:pt idx="7">
                  <c:v>24.867889337892446</c:v>
                </c:pt>
                <c:pt idx="8">
                  <c:v>85.63738683631026</c:v>
                </c:pt>
                <c:pt idx="9">
                  <c:v>87.94043501201853</c:v>
                </c:pt>
                <c:pt idx="10">
                  <c:v>117.04119850187266</c:v>
                </c:pt>
                <c:pt idx="11">
                  <c:v>177.6790671848973</c:v>
                </c:pt>
                <c:pt idx="12">
                  <c:v>172.22483168936904</c:v>
                </c:pt>
                <c:pt idx="13">
                  <c:v>98.02480027446944</c:v>
                </c:pt>
                <c:pt idx="14">
                  <c:v>101.27514615844957</c:v>
                </c:pt>
                <c:pt idx="15">
                  <c:v>96.49546032720733</c:v>
                </c:pt>
                <c:pt idx="16">
                  <c:v>100.10427528675703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MS_Data2!$AQ$24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MS_Data2!$AQ$25:$AQ$41</c:f>
              <c:numCache>
                <c:ptCount val="17"/>
                <c:pt idx="0">
                  <c:v>51.05663079980543</c:v>
                </c:pt>
                <c:pt idx="1">
                  <c:v>66.25123881670943</c:v>
                </c:pt>
                <c:pt idx="2">
                  <c:v>65.14426402050616</c:v>
                </c:pt>
                <c:pt idx="3">
                  <c:v>67.04947973999144</c:v>
                </c:pt>
                <c:pt idx="4">
                  <c:v>71.77771931512157</c:v>
                </c:pt>
                <c:pt idx="5">
                  <c:v>72.78045763328647</c:v>
                </c:pt>
                <c:pt idx="6">
                  <c:v>90.31658585436382</c:v>
                </c:pt>
                <c:pt idx="7">
                  <c:v>49.31276397460102</c:v>
                </c:pt>
                <c:pt idx="8">
                  <c:v>95.24434341992027</c:v>
                </c:pt>
                <c:pt idx="9">
                  <c:v>114.74247306616792</c:v>
                </c:pt>
                <c:pt idx="10">
                  <c:v>126.23436109173942</c:v>
                </c:pt>
                <c:pt idx="11">
                  <c:v>118.75574912237887</c:v>
                </c:pt>
                <c:pt idx="12">
                  <c:v>127.47195245407664</c:v>
                </c:pt>
                <c:pt idx="13">
                  <c:v>128.34303532385584</c:v>
                </c:pt>
                <c:pt idx="14">
                  <c:v>148.21588197784195</c:v>
                </c:pt>
                <c:pt idx="15">
                  <c:v>145.3112761622994</c:v>
                </c:pt>
                <c:pt idx="16">
                  <c:v>201.1833336403456</c:v>
                </c:pt>
              </c:numCache>
            </c:numRef>
          </c:yVal>
          <c:smooth val="0"/>
        </c:ser>
        <c:axId val="34994436"/>
        <c:axId val="46514469"/>
      </c:scatterChart>
      <c:valAx>
        <c:axId val="34994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6514469"/>
        <c:crosses val="autoZero"/>
        <c:crossBetween val="midCat"/>
        <c:dispUnits/>
        <c:majorUnit val="1"/>
      </c:valAx>
      <c:valAx>
        <c:axId val="46514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994436"/>
        <c:crosses val="autoZero"/>
        <c:crossBetween val="midCat"/>
        <c:dispUnits/>
        <c:majorUnit val="6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MISSISSIPPI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MS_Data2!$K$68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MS_Data2!$K$69:$K$85</c:f>
              <c:numCache>
                <c:ptCount val="17"/>
                <c:pt idx="0">
                  <c:v>51</c:v>
                </c:pt>
                <c:pt idx="1">
                  <c:v>128</c:v>
                </c:pt>
                <c:pt idx="2">
                  <c:v>90</c:v>
                </c:pt>
                <c:pt idx="3">
                  <c:v>70</c:v>
                </c:pt>
                <c:pt idx="4">
                  <c:v>95</c:v>
                </c:pt>
                <c:pt idx="5">
                  <c:v>52</c:v>
                </c:pt>
                <c:pt idx="6">
                  <c:v>252</c:v>
                </c:pt>
                <c:pt idx="7">
                  <c:v>167</c:v>
                </c:pt>
                <c:pt idx="8">
                  <c:v>279</c:v>
                </c:pt>
                <c:pt idx="9">
                  <c:v>256</c:v>
                </c:pt>
                <c:pt idx="10">
                  <c:v>332</c:v>
                </c:pt>
                <c:pt idx="11">
                  <c:v>357</c:v>
                </c:pt>
                <c:pt idx="12">
                  <c:v>406</c:v>
                </c:pt>
                <c:pt idx="13">
                  <c:v>426</c:v>
                </c:pt>
                <c:pt idx="14">
                  <c:v>482</c:v>
                </c:pt>
                <c:pt idx="15">
                  <c:v>514</c:v>
                </c:pt>
                <c:pt idx="16">
                  <c:v>24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MS_Data2!$L$68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MS_Data2!$L$69:$L$85</c:f>
              <c:numCache>
                <c:ptCount val="17"/>
                <c:pt idx="0">
                  <c:v>108</c:v>
                </c:pt>
                <c:pt idx="1">
                  <c:v>250</c:v>
                </c:pt>
                <c:pt idx="2">
                  <c:v>250</c:v>
                </c:pt>
                <c:pt idx="3">
                  <c:v>200</c:v>
                </c:pt>
                <c:pt idx="4">
                  <c:v>271</c:v>
                </c:pt>
                <c:pt idx="5">
                  <c:v>125</c:v>
                </c:pt>
                <c:pt idx="6">
                  <c:v>555</c:v>
                </c:pt>
                <c:pt idx="7">
                  <c:v>422</c:v>
                </c:pt>
                <c:pt idx="8">
                  <c:v>773</c:v>
                </c:pt>
                <c:pt idx="9">
                  <c:v>975</c:v>
                </c:pt>
                <c:pt idx="10">
                  <c:v>932</c:v>
                </c:pt>
                <c:pt idx="11">
                  <c:v>932</c:v>
                </c:pt>
                <c:pt idx="12">
                  <c:v>1029</c:v>
                </c:pt>
                <c:pt idx="13">
                  <c:v>1160</c:v>
                </c:pt>
                <c:pt idx="14">
                  <c:v>1156</c:v>
                </c:pt>
                <c:pt idx="15">
                  <c:v>1213</c:v>
                </c:pt>
                <c:pt idx="16">
                  <c:v>93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MS_Data2!$M$68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MS_Data2!$M$69:$M$85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5</c:v>
                </c:pt>
                <c:pt idx="16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MS_Data2!$N$68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MS_Data2!$N$69:$N$85</c:f>
              <c:numCache>
                <c:ptCount val="17"/>
                <c:pt idx="0">
                  <c:v>159</c:v>
                </c:pt>
                <c:pt idx="1">
                  <c:v>378</c:v>
                </c:pt>
                <c:pt idx="2">
                  <c:v>340</c:v>
                </c:pt>
                <c:pt idx="3">
                  <c:v>270</c:v>
                </c:pt>
                <c:pt idx="4">
                  <c:v>366</c:v>
                </c:pt>
                <c:pt idx="5">
                  <c:v>177</c:v>
                </c:pt>
                <c:pt idx="6">
                  <c:v>809</c:v>
                </c:pt>
                <c:pt idx="7">
                  <c:v>590</c:v>
                </c:pt>
                <c:pt idx="8">
                  <c:v>1052</c:v>
                </c:pt>
                <c:pt idx="9">
                  <c:v>1235</c:v>
                </c:pt>
                <c:pt idx="10">
                  <c:v>1269</c:v>
                </c:pt>
                <c:pt idx="11">
                  <c:v>1293</c:v>
                </c:pt>
                <c:pt idx="12">
                  <c:v>1440</c:v>
                </c:pt>
                <c:pt idx="13">
                  <c:v>1592</c:v>
                </c:pt>
                <c:pt idx="14">
                  <c:v>1645</c:v>
                </c:pt>
                <c:pt idx="15">
                  <c:v>1732</c:v>
                </c:pt>
                <c:pt idx="16">
                  <c:v>118</c:v>
                </c:pt>
              </c:numCache>
            </c:numRef>
          </c:yVal>
          <c:smooth val="0"/>
        </c:ser>
        <c:axId val="15977038"/>
        <c:axId val="9575615"/>
      </c:scatterChart>
      <c:valAx>
        <c:axId val="1597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9575615"/>
        <c:crosses val="autoZero"/>
        <c:crossBetween val="midCat"/>
        <c:dispUnits/>
        <c:majorUnit val="1"/>
      </c:valAx>
      <c:valAx>
        <c:axId val="9575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977038"/>
        <c:crosses val="autoZero"/>
        <c:crossBetween val="midCat"/>
        <c:dispUnits/>
        <c:majorUnit val="1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MISSISSIPPI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MS_Data2!$B$68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MS_Data2!$B$69:$B$85</c:f>
              <c:numCache>
                <c:ptCount val="17"/>
                <c:pt idx="0">
                  <c:v>51</c:v>
                </c:pt>
                <c:pt idx="1">
                  <c:v>128</c:v>
                </c:pt>
                <c:pt idx="2">
                  <c:v>90</c:v>
                </c:pt>
                <c:pt idx="3">
                  <c:v>70</c:v>
                </c:pt>
                <c:pt idx="4">
                  <c:v>95</c:v>
                </c:pt>
                <c:pt idx="5">
                  <c:v>52</c:v>
                </c:pt>
                <c:pt idx="6">
                  <c:v>252</c:v>
                </c:pt>
                <c:pt idx="7">
                  <c:v>167</c:v>
                </c:pt>
                <c:pt idx="8">
                  <c:v>279</c:v>
                </c:pt>
                <c:pt idx="9">
                  <c:v>256</c:v>
                </c:pt>
                <c:pt idx="10">
                  <c:v>332</c:v>
                </c:pt>
                <c:pt idx="11">
                  <c:v>357</c:v>
                </c:pt>
                <c:pt idx="12">
                  <c:v>406</c:v>
                </c:pt>
                <c:pt idx="13">
                  <c:v>426</c:v>
                </c:pt>
                <c:pt idx="14">
                  <c:v>482</c:v>
                </c:pt>
                <c:pt idx="15">
                  <c:v>514</c:v>
                </c:pt>
                <c:pt idx="16">
                  <c:v>24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MS_Data2!$C$68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MS_Data2!$C$69:$C$85</c:f>
              <c:numCache>
                <c:ptCount val="17"/>
                <c:pt idx="0">
                  <c:v>108</c:v>
                </c:pt>
                <c:pt idx="1">
                  <c:v>250</c:v>
                </c:pt>
                <c:pt idx="2">
                  <c:v>250</c:v>
                </c:pt>
                <c:pt idx="3">
                  <c:v>200</c:v>
                </c:pt>
                <c:pt idx="4">
                  <c:v>271</c:v>
                </c:pt>
                <c:pt idx="5">
                  <c:v>125</c:v>
                </c:pt>
                <c:pt idx="6">
                  <c:v>555</c:v>
                </c:pt>
                <c:pt idx="7">
                  <c:v>422</c:v>
                </c:pt>
                <c:pt idx="8">
                  <c:v>773</c:v>
                </c:pt>
                <c:pt idx="9">
                  <c:v>975</c:v>
                </c:pt>
                <c:pt idx="10">
                  <c:v>932</c:v>
                </c:pt>
                <c:pt idx="11">
                  <c:v>932</c:v>
                </c:pt>
                <c:pt idx="12">
                  <c:v>1029</c:v>
                </c:pt>
                <c:pt idx="13">
                  <c:v>1160</c:v>
                </c:pt>
                <c:pt idx="14">
                  <c:v>1156</c:v>
                </c:pt>
                <c:pt idx="15">
                  <c:v>1213</c:v>
                </c:pt>
                <c:pt idx="16">
                  <c:v>93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MS_Data2!$D$68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MS_Data2!$D$69:$D$85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MS_Data2!$E$68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MS_Data2!$E$69:$E$85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MS_Data2!$F$68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MS_Data2!$F$69:$F$85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MS_Data2!$G$68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MS_Data2!$G$69:$G$85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MS_Data2!$H$68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MS_Data2!$H$69:$H$85</c:f>
              <c:numCache>
                <c:ptCount val="17"/>
                <c:pt idx="0">
                  <c:v>159</c:v>
                </c:pt>
                <c:pt idx="1">
                  <c:v>378</c:v>
                </c:pt>
                <c:pt idx="2">
                  <c:v>340</c:v>
                </c:pt>
                <c:pt idx="3">
                  <c:v>270</c:v>
                </c:pt>
                <c:pt idx="4">
                  <c:v>366</c:v>
                </c:pt>
                <c:pt idx="5">
                  <c:v>177</c:v>
                </c:pt>
                <c:pt idx="6">
                  <c:v>809</c:v>
                </c:pt>
                <c:pt idx="7">
                  <c:v>590</c:v>
                </c:pt>
                <c:pt idx="8">
                  <c:v>1052</c:v>
                </c:pt>
                <c:pt idx="9">
                  <c:v>1235</c:v>
                </c:pt>
                <c:pt idx="10">
                  <c:v>1269</c:v>
                </c:pt>
                <c:pt idx="11">
                  <c:v>1293</c:v>
                </c:pt>
                <c:pt idx="12">
                  <c:v>1440</c:v>
                </c:pt>
                <c:pt idx="13">
                  <c:v>1592</c:v>
                </c:pt>
                <c:pt idx="14">
                  <c:v>1645</c:v>
                </c:pt>
                <c:pt idx="15">
                  <c:v>1732</c:v>
                </c:pt>
                <c:pt idx="16">
                  <c:v>118</c:v>
                </c:pt>
              </c:numCache>
            </c:numRef>
          </c:yVal>
          <c:smooth val="0"/>
        </c:ser>
        <c:axId val="19071672"/>
        <c:axId val="37427321"/>
      </c:scatterChart>
      <c:valAx>
        <c:axId val="19071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7427321"/>
        <c:crosses val="autoZero"/>
        <c:crossBetween val="midCat"/>
        <c:dispUnits/>
        <c:majorUnit val="1"/>
      </c:valAx>
      <c:valAx>
        <c:axId val="37427321"/>
        <c:scaling>
          <c:orientation val="minMax"/>
          <c:max val="2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9071672"/>
        <c:crosses val="autoZero"/>
        <c:crossBetween val="midCat"/>
        <c:dispUnits/>
        <c:majorUnit val="2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OFFENSES:  MISSISSIPPI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19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MS_Data1!$B$4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MS_Data1!$B$5:$B$21</c:f>
              <c:numCache>
                <c:ptCount val="17"/>
                <c:pt idx="0">
                  <c:v>83</c:v>
                </c:pt>
                <c:pt idx="1">
                  <c:v>83</c:v>
                </c:pt>
                <c:pt idx="2">
                  <c:v>82</c:v>
                </c:pt>
                <c:pt idx="3">
                  <c:v>101</c:v>
                </c:pt>
                <c:pt idx="4">
                  <c:v>117</c:v>
                </c:pt>
                <c:pt idx="5">
                  <c:v>94</c:v>
                </c:pt>
                <c:pt idx="6">
                  <c:v>142</c:v>
                </c:pt>
                <c:pt idx="7">
                  <c:v>64</c:v>
                </c:pt>
                <c:pt idx="8">
                  <c:v>153</c:v>
                </c:pt>
                <c:pt idx="9">
                  <c:v>156</c:v>
                </c:pt>
                <c:pt idx="10">
                  <c:v>178</c:v>
                </c:pt>
                <c:pt idx="11">
                  <c:v>144</c:v>
                </c:pt>
                <c:pt idx="12">
                  <c:v>149</c:v>
                </c:pt>
                <c:pt idx="13">
                  <c:v>158</c:v>
                </c:pt>
                <c:pt idx="14">
                  <c:v>152</c:v>
                </c:pt>
                <c:pt idx="15">
                  <c:v>154</c:v>
                </c:pt>
                <c:pt idx="16">
                  <c:v>160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MS_Data1!$C$4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MS_Data1!$C$5:$C$21</c:f>
              <c:numCache>
                <c:ptCount val="17"/>
                <c:pt idx="0">
                  <c:v>188</c:v>
                </c:pt>
                <c:pt idx="1">
                  <c:v>221</c:v>
                </c:pt>
                <c:pt idx="2">
                  <c:v>227</c:v>
                </c:pt>
                <c:pt idx="3">
                  <c:v>242</c:v>
                </c:pt>
                <c:pt idx="4">
                  <c:v>244</c:v>
                </c:pt>
                <c:pt idx="5">
                  <c:v>224</c:v>
                </c:pt>
                <c:pt idx="6">
                  <c:v>298</c:v>
                </c:pt>
                <c:pt idx="7">
                  <c:v>149</c:v>
                </c:pt>
                <c:pt idx="8">
                  <c:v>348</c:v>
                </c:pt>
                <c:pt idx="9">
                  <c:v>440</c:v>
                </c:pt>
                <c:pt idx="10">
                  <c:v>467</c:v>
                </c:pt>
                <c:pt idx="11">
                  <c:v>442</c:v>
                </c:pt>
                <c:pt idx="12">
                  <c:v>495</c:v>
                </c:pt>
                <c:pt idx="13">
                  <c:v>444</c:v>
                </c:pt>
                <c:pt idx="14">
                  <c:v>423</c:v>
                </c:pt>
                <c:pt idx="15">
                  <c:v>410</c:v>
                </c:pt>
                <c:pt idx="16">
                  <c:v>492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MS_Data1!$D$4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MS_Data1!$D$5:$D$21</c:f>
              <c:numCache>
                <c:ptCount val="17"/>
                <c:pt idx="0">
                  <c:v>271</c:v>
                </c:pt>
                <c:pt idx="1">
                  <c:v>304</c:v>
                </c:pt>
                <c:pt idx="2">
                  <c:v>309</c:v>
                </c:pt>
                <c:pt idx="3">
                  <c:v>343</c:v>
                </c:pt>
                <c:pt idx="4">
                  <c:v>361</c:v>
                </c:pt>
                <c:pt idx="5">
                  <c:v>318</c:v>
                </c:pt>
                <c:pt idx="6">
                  <c:v>440</c:v>
                </c:pt>
                <c:pt idx="7">
                  <c:v>213</c:v>
                </c:pt>
                <c:pt idx="8">
                  <c:v>501</c:v>
                </c:pt>
                <c:pt idx="9">
                  <c:v>596</c:v>
                </c:pt>
                <c:pt idx="10">
                  <c:v>645</c:v>
                </c:pt>
                <c:pt idx="11">
                  <c:v>586</c:v>
                </c:pt>
                <c:pt idx="12">
                  <c:v>644</c:v>
                </c:pt>
                <c:pt idx="13">
                  <c:v>602</c:v>
                </c:pt>
                <c:pt idx="14">
                  <c:v>575</c:v>
                </c:pt>
                <c:pt idx="15">
                  <c:v>564</c:v>
                </c:pt>
                <c:pt idx="16">
                  <c:v>652</c:v>
                </c:pt>
              </c:numCache>
            </c:numRef>
          </c:yVal>
          <c:smooth val="1"/>
        </c:ser>
        <c:axId val="56296312"/>
        <c:axId val="36904761"/>
      </c:scatterChart>
      <c:scatterChart>
        <c:scatterStyle val="lineMarker"/>
        <c:varyColors val="0"/>
        <c:ser>
          <c:idx val="5"/>
          <c:order val="3"/>
          <c:tx>
            <c:strRef>
              <c:f>MS_Data1!$A$23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MS_Data1!$C$28:$C$44</c:f>
              <c:numCache>
                <c:ptCount val="17"/>
                <c:pt idx="0">
                  <c:v>69.37269372693727</c:v>
                </c:pt>
                <c:pt idx="1">
                  <c:v>72.69736842105263</c:v>
                </c:pt>
                <c:pt idx="2">
                  <c:v>73.46278317152104</c:v>
                </c:pt>
                <c:pt idx="3">
                  <c:v>70.55393586005832</c:v>
                </c:pt>
                <c:pt idx="4">
                  <c:v>67.59002770083103</c:v>
                </c:pt>
                <c:pt idx="5">
                  <c:v>70.44025157232704</c:v>
                </c:pt>
                <c:pt idx="6">
                  <c:v>67.72727272727272</c:v>
                </c:pt>
                <c:pt idx="7">
                  <c:v>69.95305164319248</c:v>
                </c:pt>
                <c:pt idx="8">
                  <c:v>69.46107784431138</c:v>
                </c:pt>
                <c:pt idx="9">
                  <c:v>73.8255033557047</c:v>
                </c:pt>
                <c:pt idx="10">
                  <c:v>72.40310077519379</c:v>
                </c:pt>
                <c:pt idx="11">
                  <c:v>75.42662116040955</c:v>
                </c:pt>
                <c:pt idx="12">
                  <c:v>76.86335403726709</c:v>
                </c:pt>
                <c:pt idx="13">
                  <c:v>73.75415282392026</c:v>
                </c:pt>
                <c:pt idx="14">
                  <c:v>73.56521739130434</c:v>
                </c:pt>
                <c:pt idx="15">
                  <c:v>72.69503546099291</c:v>
                </c:pt>
                <c:pt idx="16">
                  <c:v>75.4601226993865</c:v>
                </c:pt>
              </c:numCache>
            </c:numRef>
          </c:yVal>
          <c:smooth val="0"/>
        </c:ser>
        <c:axId val="63707394"/>
        <c:axId val="36495635"/>
      </c:scatterChart>
      <c:valAx>
        <c:axId val="56296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6904761"/>
        <c:crossesAt val="0"/>
        <c:crossBetween val="midCat"/>
        <c:dispUnits/>
        <c:majorUnit val="1"/>
      </c:valAx>
      <c:valAx>
        <c:axId val="36904761"/>
        <c:scaling>
          <c:orientation val="minMax"/>
          <c:max val="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296312"/>
        <c:crosses val="autoZero"/>
        <c:crossBetween val="midCat"/>
        <c:dispUnits/>
        <c:majorUnit val="75"/>
      </c:valAx>
      <c:valAx>
        <c:axId val="63707394"/>
        <c:scaling>
          <c:orientation val="minMax"/>
        </c:scaling>
        <c:axPos val="b"/>
        <c:delete val="1"/>
        <c:majorTickMark val="in"/>
        <c:minorTickMark val="none"/>
        <c:tickLblPos val="nextTo"/>
        <c:crossAx val="36495635"/>
        <c:crosses val="max"/>
        <c:crossBetween val="midCat"/>
        <c:dispUnits/>
      </c:valAx>
      <c:valAx>
        <c:axId val="36495635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3707394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MISSISSIPPI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MS_Data2!$AK$46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MS_Data2!$AK$69:$AK$85</c:f>
              <c:numCache>
                <c:ptCount val="17"/>
                <c:pt idx="0">
                  <c:v>3.1254577110250827</c:v>
                </c:pt>
                <c:pt idx="1">
                  <c:v>7.827908327854816</c:v>
                </c:pt>
                <c:pt idx="2">
                  <c:v>5.482736689742897</c:v>
                </c:pt>
                <c:pt idx="3">
                  <c:v>4.253307554238786</c:v>
                </c:pt>
                <c:pt idx="4">
                  <c:v>5.7858633695772</c:v>
                </c:pt>
                <c:pt idx="5">
                  <c:v>3.1812122498695397</c:v>
                </c:pt>
                <c:pt idx="6">
                  <c:v>15.48151188021733</c:v>
                </c:pt>
                <c:pt idx="7">
                  <c:v>10.264100846327358</c:v>
                </c:pt>
                <c:pt idx="8">
                  <c:v>17.108094336117027</c:v>
                </c:pt>
                <c:pt idx="9">
                  <c:v>15.644201959314074</c:v>
                </c:pt>
                <c:pt idx="10">
                  <c:v>20.14645012873703</c:v>
                </c:pt>
                <c:pt idx="11">
                  <c:v>21.47882620922182</c:v>
                </c:pt>
                <c:pt idx="12">
                  <c:v>24.242163690732088</c:v>
                </c:pt>
                <c:pt idx="13">
                  <c:v>25.323438566289152</c:v>
                </c:pt>
                <c:pt idx="14">
                  <c:v>28.479170913431002</c:v>
                </c:pt>
                <c:pt idx="15">
                  <c:v>30.206739864140193</c:v>
                </c:pt>
                <c:pt idx="16">
                  <c:v>1.4043719268392445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MS_Data2!$AL$46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MS_Data2!$AL$69:$AL$85</c:f>
              <c:numCache>
                <c:ptCount val="17"/>
                <c:pt idx="0">
                  <c:v>12.015753988562782</c:v>
                </c:pt>
                <c:pt idx="1">
                  <c:v>27.601770487966178</c:v>
                </c:pt>
                <c:pt idx="2">
                  <c:v>27.49416024036495</c:v>
                </c:pt>
                <c:pt idx="3">
                  <c:v>21.968510337282538</c:v>
                </c:pt>
                <c:pt idx="4">
                  <c:v>29.798360760287036</c:v>
                </c:pt>
                <c:pt idx="5">
                  <c:v>13.754401408450704</c:v>
                </c:pt>
                <c:pt idx="6">
                  <c:v>61.01448956707196</c:v>
                </c:pt>
                <c:pt idx="7">
                  <c:v>46.20525645012241</c:v>
                </c:pt>
                <c:pt idx="8">
                  <c:v>83.76933847147508</c:v>
                </c:pt>
                <c:pt idx="9">
                  <c:v>104.31690083581911</c:v>
                </c:pt>
                <c:pt idx="10">
                  <c:v>98.41376441096406</c:v>
                </c:pt>
                <c:pt idx="11">
                  <c:v>97.16936871188031</c:v>
                </c:pt>
                <c:pt idx="12">
                  <c:v>105.91661099782917</c:v>
                </c:pt>
                <c:pt idx="13">
                  <c:v>118.25476357712505</c:v>
                </c:pt>
                <c:pt idx="14">
                  <c:v>116.7475112884542</c:v>
                </c:pt>
                <c:pt idx="15">
                  <c:v>121.44901794501854</c:v>
                </c:pt>
                <c:pt idx="16">
                  <c:v>9.236223874149001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MS_Data2!$AR$46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MS_Data2!$AR$69:$AR$86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5.41858574911948</c:v>
                </c:pt>
                <c:pt idx="7">
                  <c:v>2.696871628910464</c:v>
                </c:pt>
                <c:pt idx="8">
                  <c:v>0</c:v>
                </c:pt>
                <c:pt idx="9">
                  <c:v>10.21659174499387</c:v>
                </c:pt>
                <c:pt idx="10">
                  <c:v>12.309510327679165</c:v>
                </c:pt>
                <c:pt idx="11">
                  <c:v>9.479122233281199</c:v>
                </c:pt>
                <c:pt idx="12">
                  <c:v>11.235702568481607</c:v>
                </c:pt>
                <c:pt idx="13">
                  <c:v>12.832577637094705</c:v>
                </c:pt>
                <c:pt idx="14">
                  <c:v>14.230534661516568</c:v>
                </c:pt>
                <c:pt idx="15">
                  <c:v>9.812579727210283</c:v>
                </c:pt>
                <c:pt idx="16">
                  <c:v>1.895195678953852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MS_Data2!$AQ$46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MS_Data2!$AQ$69:$AQ$85</c:f>
              <c:numCache>
                <c:ptCount val="17"/>
                <c:pt idx="0">
                  <c:v>6.192222957413473</c:v>
                </c:pt>
                <c:pt idx="1">
                  <c:v>14.662159410255365</c:v>
                </c:pt>
                <c:pt idx="2">
                  <c:v>13.137040193933624</c:v>
                </c:pt>
                <c:pt idx="3">
                  <c:v>10.41021249557084</c:v>
                </c:pt>
                <c:pt idx="4">
                  <c:v>14.139206280589073</c:v>
                </c:pt>
                <c:pt idx="5">
                  <c:v>6.8595000005813125</c:v>
                </c:pt>
                <c:pt idx="6">
                  <c:v>31.426287292980792</c:v>
                </c:pt>
                <c:pt idx="7">
                  <c:v>22.891054874126358</c:v>
                </c:pt>
                <c:pt idx="8">
                  <c:v>40.5984802584101</c:v>
                </c:pt>
                <c:pt idx="9">
                  <c:v>47.31450892711765</c:v>
                </c:pt>
                <c:pt idx="10">
                  <c:v>48.14890418557779</c:v>
                </c:pt>
                <c:pt idx="11">
                  <c:v>48.54605868328672</c:v>
                </c:pt>
                <c:pt idx="12">
                  <c:v>53.51592172999136</c:v>
                </c:pt>
                <c:pt idx="13">
                  <c:v>58.74701329372584</c:v>
                </c:pt>
                <c:pt idx="14">
                  <c:v>60.21613382404296</c:v>
                </c:pt>
                <c:pt idx="15">
                  <c:v>62.951258207379325</c:v>
                </c:pt>
                <c:pt idx="16">
                  <c:v>4.262052669580032</c:v>
                </c:pt>
              </c:numCache>
            </c:numRef>
          </c:yVal>
          <c:smooth val="0"/>
        </c:ser>
        <c:axId val="1301570"/>
        <c:axId val="11714131"/>
      </c:scatterChart>
      <c:valAx>
        <c:axId val="1301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1714131"/>
        <c:crosses val="autoZero"/>
        <c:crossBetween val="midCat"/>
        <c:dispUnits/>
        <c:majorUnit val="1"/>
      </c:valAx>
      <c:valAx>
        <c:axId val="11714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01570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MISSISSIPPI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MS_Data2!$AK$68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MS_Data2!$AK$69:$AK$85</c:f>
              <c:numCache>
                <c:ptCount val="17"/>
                <c:pt idx="0">
                  <c:v>3.1254577110250827</c:v>
                </c:pt>
                <c:pt idx="1">
                  <c:v>7.827908327854816</c:v>
                </c:pt>
                <c:pt idx="2">
                  <c:v>5.482736689742897</c:v>
                </c:pt>
                <c:pt idx="3">
                  <c:v>4.253307554238786</c:v>
                </c:pt>
                <c:pt idx="4">
                  <c:v>5.7858633695772</c:v>
                </c:pt>
                <c:pt idx="5">
                  <c:v>3.1812122498695397</c:v>
                </c:pt>
                <c:pt idx="6">
                  <c:v>15.48151188021733</c:v>
                </c:pt>
                <c:pt idx="7">
                  <c:v>10.264100846327358</c:v>
                </c:pt>
                <c:pt idx="8">
                  <c:v>17.108094336117027</c:v>
                </c:pt>
                <c:pt idx="9">
                  <c:v>15.644201959314074</c:v>
                </c:pt>
                <c:pt idx="10">
                  <c:v>20.14645012873703</c:v>
                </c:pt>
                <c:pt idx="11">
                  <c:v>21.47882620922182</c:v>
                </c:pt>
                <c:pt idx="12">
                  <c:v>24.242163690732088</c:v>
                </c:pt>
                <c:pt idx="13">
                  <c:v>25.323438566289152</c:v>
                </c:pt>
                <c:pt idx="14">
                  <c:v>28.479170913431002</c:v>
                </c:pt>
                <c:pt idx="15">
                  <c:v>30.206739864140193</c:v>
                </c:pt>
                <c:pt idx="16">
                  <c:v>1.4043719268392445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MS_Data2!$AL$68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MS_Data2!$AL$69:$AL$85</c:f>
              <c:numCache>
                <c:ptCount val="17"/>
                <c:pt idx="0">
                  <c:v>12.015753988562782</c:v>
                </c:pt>
                <c:pt idx="1">
                  <c:v>27.601770487966178</c:v>
                </c:pt>
                <c:pt idx="2">
                  <c:v>27.49416024036495</c:v>
                </c:pt>
                <c:pt idx="3">
                  <c:v>21.968510337282538</c:v>
                </c:pt>
                <c:pt idx="4">
                  <c:v>29.798360760287036</c:v>
                </c:pt>
                <c:pt idx="5">
                  <c:v>13.754401408450704</c:v>
                </c:pt>
                <c:pt idx="6">
                  <c:v>61.01448956707196</c:v>
                </c:pt>
                <c:pt idx="7">
                  <c:v>46.20525645012241</c:v>
                </c:pt>
                <c:pt idx="8">
                  <c:v>83.76933847147508</c:v>
                </c:pt>
                <c:pt idx="9">
                  <c:v>104.31690083581911</c:v>
                </c:pt>
                <c:pt idx="10">
                  <c:v>98.41376441096406</c:v>
                </c:pt>
                <c:pt idx="11">
                  <c:v>97.16936871188031</c:v>
                </c:pt>
                <c:pt idx="12">
                  <c:v>105.91661099782917</c:v>
                </c:pt>
                <c:pt idx="13">
                  <c:v>118.25476357712505</c:v>
                </c:pt>
                <c:pt idx="14">
                  <c:v>116.7475112884542</c:v>
                </c:pt>
                <c:pt idx="15">
                  <c:v>121.44901794501854</c:v>
                </c:pt>
                <c:pt idx="16">
                  <c:v>9.236223874149001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MS_Data2!$AM$68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MS_Data2!$AM$69:$AM$85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12.298610257040956</c:v>
                </c:pt>
                <c:pt idx="7">
                  <c:v>0</c:v>
                </c:pt>
                <c:pt idx="8">
                  <c:v>0</c:v>
                </c:pt>
                <c:pt idx="9">
                  <c:v>11.75917215428034</c:v>
                </c:pt>
                <c:pt idx="10">
                  <c:v>0</c:v>
                </c:pt>
                <c:pt idx="11">
                  <c:v>0</c:v>
                </c:pt>
                <c:pt idx="12">
                  <c:v>10.970927043335163</c:v>
                </c:pt>
                <c:pt idx="13">
                  <c:v>10.746910263299302</c:v>
                </c:pt>
                <c:pt idx="14">
                  <c:v>31.58559696778269</c:v>
                </c:pt>
                <c:pt idx="15">
                  <c:v>10.23122570083896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MS_Data2!$AN$68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MS_Data2!$AN$69:$AN$85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8.176614881439084</c:v>
                </c:pt>
                <c:pt idx="7">
                  <c:v>0</c:v>
                </c:pt>
                <c:pt idx="8">
                  <c:v>0</c:v>
                </c:pt>
                <c:pt idx="9">
                  <c:v>7.357810315650063</c:v>
                </c:pt>
                <c:pt idx="10">
                  <c:v>20.553576322280076</c:v>
                </c:pt>
                <c:pt idx="11">
                  <c:v>19.713497174398736</c:v>
                </c:pt>
                <c:pt idx="12">
                  <c:v>6.163328197226502</c:v>
                </c:pt>
                <c:pt idx="13">
                  <c:v>11.731581417175034</c:v>
                </c:pt>
                <c:pt idx="14">
                  <c:v>16.69541988981023</c:v>
                </c:pt>
                <c:pt idx="15">
                  <c:v>16.32031335001632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MS_Data2!$AO$68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MS_Data2!$AO$69:$AO$85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6.216972334473112</c:v>
                </c:pt>
                <c:pt idx="8">
                  <c:v>0</c:v>
                </c:pt>
                <c:pt idx="9">
                  <c:v>11.725391334935804</c:v>
                </c:pt>
                <c:pt idx="10">
                  <c:v>11.704119850187267</c:v>
                </c:pt>
                <c:pt idx="11">
                  <c:v>5.55247084952804</c:v>
                </c:pt>
                <c:pt idx="12">
                  <c:v>15.65680288085173</c:v>
                </c:pt>
                <c:pt idx="13">
                  <c:v>14.703720041170417</c:v>
                </c:pt>
                <c:pt idx="14">
                  <c:v>4.60341573447498</c:v>
                </c:pt>
                <c:pt idx="15">
                  <c:v>4.386157287600334</c:v>
                </c:pt>
                <c:pt idx="16">
                  <c:v>4.1710114702815435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MS_Data2!$AQ$24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MS_Data2!$AQ$69:$AQ$85</c:f>
              <c:numCache>
                <c:ptCount val="17"/>
                <c:pt idx="0">
                  <c:v>6.192222957413473</c:v>
                </c:pt>
                <c:pt idx="1">
                  <c:v>14.662159410255365</c:v>
                </c:pt>
                <c:pt idx="2">
                  <c:v>13.137040193933624</c:v>
                </c:pt>
                <c:pt idx="3">
                  <c:v>10.41021249557084</c:v>
                </c:pt>
                <c:pt idx="4">
                  <c:v>14.139206280589073</c:v>
                </c:pt>
                <c:pt idx="5">
                  <c:v>6.8595000005813125</c:v>
                </c:pt>
                <c:pt idx="6">
                  <c:v>31.426287292980792</c:v>
                </c:pt>
                <c:pt idx="7">
                  <c:v>22.891054874126358</c:v>
                </c:pt>
                <c:pt idx="8">
                  <c:v>40.5984802584101</c:v>
                </c:pt>
                <c:pt idx="9">
                  <c:v>47.31450892711765</c:v>
                </c:pt>
                <c:pt idx="10">
                  <c:v>48.14890418557779</c:v>
                </c:pt>
                <c:pt idx="11">
                  <c:v>48.54605868328672</c:v>
                </c:pt>
                <c:pt idx="12">
                  <c:v>53.51592172999136</c:v>
                </c:pt>
                <c:pt idx="13">
                  <c:v>58.74701329372584</c:v>
                </c:pt>
                <c:pt idx="14">
                  <c:v>60.21613382404296</c:v>
                </c:pt>
                <c:pt idx="15">
                  <c:v>62.951258207379325</c:v>
                </c:pt>
                <c:pt idx="16">
                  <c:v>4.262052669580032</c:v>
                </c:pt>
              </c:numCache>
            </c:numRef>
          </c:yVal>
          <c:smooth val="0"/>
        </c:ser>
        <c:axId val="38318316"/>
        <c:axId val="9320525"/>
      </c:scatterChart>
      <c:valAx>
        <c:axId val="38318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9320525"/>
        <c:crosses val="autoZero"/>
        <c:crossBetween val="midCat"/>
        <c:dispUnits/>
        <c:majorUnit val="1"/>
      </c:valAx>
      <c:valAx>
        <c:axId val="9320525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8318316"/>
        <c:crosses val="autoZero"/>
        <c:crossBetween val="midCat"/>
        <c:dispUnits/>
        <c:majorUnit val="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MISSISSIPPI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MS_Data2!$K$89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MS_Data2!$K$90:$K$106</c:f>
              <c:numCache>
                <c:ptCount val="17"/>
                <c:pt idx="0">
                  <c:v>19</c:v>
                </c:pt>
                <c:pt idx="1">
                  <c:v>263</c:v>
                </c:pt>
                <c:pt idx="2">
                  <c:v>333</c:v>
                </c:pt>
                <c:pt idx="3">
                  <c:v>292</c:v>
                </c:pt>
                <c:pt idx="4">
                  <c:v>303</c:v>
                </c:pt>
                <c:pt idx="5">
                  <c:v>318</c:v>
                </c:pt>
                <c:pt idx="6">
                  <c:v>133</c:v>
                </c:pt>
                <c:pt idx="7">
                  <c:v>112</c:v>
                </c:pt>
                <c:pt idx="8">
                  <c:v>117</c:v>
                </c:pt>
                <c:pt idx="9">
                  <c:v>81</c:v>
                </c:pt>
                <c:pt idx="10">
                  <c:v>34</c:v>
                </c:pt>
                <c:pt idx="11">
                  <c:v>51</c:v>
                </c:pt>
                <c:pt idx="12">
                  <c:v>61</c:v>
                </c:pt>
                <c:pt idx="13">
                  <c:v>98</c:v>
                </c:pt>
                <c:pt idx="14">
                  <c:v>117</c:v>
                </c:pt>
                <c:pt idx="15">
                  <c:v>106</c:v>
                </c:pt>
                <c:pt idx="16">
                  <c:v>165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MS_Data2!$L$89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MS_Data2!$L$90:$L$106</c:f>
              <c:numCache>
                <c:ptCount val="17"/>
                <c:pt idx="0">
                  <c:v>19</c:v>
                </c:pt>
                <c:pt idx="1">
                  <c:v>501</c:v>
                </c:pt>
                <c:pt idx="2">
                  <c:v>595</c:v>
                </c:pt>
                <c:pt idx="3">
                  <c:v>546</c:v>
                </c:pt>
                <c:pt idx="4">
                  <c:v>550</c:v>
                </c:pt>
                <c:pt idx="5">
                  <c:v>678</c:v>
                </c:pt>
                <c:pt idx="6">
                  <c:v>309</c:v>
                </c:pt>
                <c:pt idx="7">
                  <c:v>357</c:v>
                </c:pt>
                <c:pt idx="8">
                  <c:v>300</c:v>
                </c:pt>
                <c:pt idx="9">
                  <c:v>210</c:v>
                </c:pt>
                <c:pt idx="10">
                  <c:v>74</c:v>
                </c:pt>
                <c:pt idx="11">
                  <c:v>80</c:v>
                </c:pt>
                <c:pt idx="12">
                  <c:v>169</c:v>
                </c:pt>
                <c:pt idx="13">
                  <c:v>199</c:v>
                </c:pt>
                <c:pt idx="14">
                  <c:v>254</c:v>
                </c:pt>
                <c:pt idx="15">
                  <c:v>298</c:v>
                </c:pt>
                <c:pt idx="16">
                  <c:v>362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MS_Data2!$M$89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MS_Data2!$M$90:$M$106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MS_Data2!$N$89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MS_Data2!$N$90:$N$106</c:f>
              <c:numCache>
                <c:ptCount val="17"/>
                <c:pt idx="0">
                  <c:v>38</c:v>
                </c:pt>
                <c:pt idx="1">
                  <c:v>765</c:v>
                </c:pt>
                <c:pt idx="2">
                  <c:v>931</c:v>
                </c:pt>
                <c:pt idx="3">
                  <c:v>838</c:v>
                </c:pt>
                <c:pt idx="4">
                  <c:v>855</c:v>
                </c:pt>
                <c:pt idx="5">
                  <c:v>997</c:v>
                </c:pt>
                <c:pt idx="6">
                  <c:v>444</c:v>
                </c:pt>
                <c:pt idx="7">
                  <c:v>471</c:v>
                </c:pt>
                <c:pt idx="8">
                  <c:v>420</c:v>
                </c:pt>
                <c:pt idx="9">
                  <c:v>292</c:v>
                </c:pt>
                <c:pt idx="10">
                  <c:v>109</c:v>
                </c:pt>
                <c:pt idx="11">
                  <c:v>131</c:v>
                </c:pt>
                <c:pt idx="12">
                  <c:v>233</c:v>
                </c:pt>
                <c:pt idx="13">
                  <c:v>298</c:v>
                </c:pt>
                <c:pt idx="14">
                  <c:v>372</c:v>
                </c:pt>
                <c:pt idx="15">
                  <c:v>404</c:v>
                </c:pt>
                <c:pt idx="16">
                  <c:v>529</c:v>
                </c:pt>
              </c:numCache>
            </c:numRef>
          </c:yVal>
          <c:smooth val="0"/>
        </c:ser>
        <c:axId val="16775862"/>
        <c:axId val="16765031"/>
      </c:scatterChart>
      <c:valAx>
        <c:axId val="1677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6765031"/>
        <c:crosses val="autoZero"/>
        <c:crossBetween val="midCat"/>
        <c:dispUnits/>
        <c:majorUnit val="1"/>
      </c:valAx>
      <c:valAx>
        <c:axId val="16765031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6775862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MISSISSIPPI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MS_Data2!$B$89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MS_Data2!$B$90:$B$106</c:f>
              <c:numCache>
                <c:ptCount val="17"/>
                <c:pt idx="0">
                  <c:v>19</c:v>
                </c:pt>
                <c:pt idx="1">
                  <c:v>263</c:v>
                </c:pt>
                <c:pt idx="2">
                  <c:v>333</c:v>
                </c:pt>
                <c:pt idx="3">
                  <c:v>292</c:v>
                </c:pt>
                <c:pt idx="4">
                  <c:v>303</c:v>
                </c:pt>
                <c:pt idx="5">
                  <c:v>318</c:v>
                </c:pt>
                <c:pt idx="6">
                  <c:v>133</c:v>
                </c:pt>
                <c:pt idx="7">
                  <c:v>112</c:v>
                </c:pt>
                <c:pt idx="8">
                  <c:v>117</c:v>
                </c:pt>
                <c:pt idx="9">
                  <c:v>81</c:v>
                </c:pt>
                <c:pt idx="10">
                  <c:v>34</c:v>
                </c:pt>
                <c:pt idx="11">
                  <c:v>51</c:v>
                </c:pt>
                <c:pt idx="12">
                  <c:v>61</c:v>
                </c:pt>
                <c:pt idx="13">
                  <c:v>98</c:v>
                </c:pt>
                <c:pt idx="14">
                  <c:v>117</c:v>
                </c:pt>
                <c:pt idx="15">
                  <c:v>106</c:v>
                </c:pt>
                <c:pt idx="16">
                  <c:v>165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MS_Data2!$C$68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MS_Data2!$C$90:$C$106</c:f>
              <c:numCache>
                <c:ptCount val="17"/>
                <c:pt idx="0">
                  <c:v>19</c:v>
                </c:pt>
                <c:pt idx="1">
                  <c:v>501</c:v>
                </c:pt>
                <c:pt idx="2">
                  <c:v>595</c:v>
                </c:pt>
                <c:pt idx="3">
                  <c:v>546</c:v>
                </c:pt>
                <c:pt idx="4">
                  <c:v>550</c:v>
                </c:pt>
                <c:pt idx="5">
                  <c:v>678</c:v>
                </c:pt>
                <c:pt idx="6">
                  <c:v>309</c:v>
                </c:pt>
                <c:pt idx="7">
                  <c:v>357</c:v>
                </c:pt>
                <c:pt idx="8">
                  <c:v>300</c:v>
                </c:pt>
                <c:pt idx="9">
                  <c:v>210</c:v>
                </c:pt>
                <c:pt idx="10">
                  <c:v>74</c:v>
                </c:pt>
                <c:pt idx="11">
                  <c:v>80</c:v>
                </c:pt>
                <c:pt idx="12">
                  <c:v>169</c:v>
                </c:pt>
                <c:pt idx="13">
                  <c:v>199</c:v>
                </c:pt>
                <c:pt idx="14">
                  <c:v>254</c:v>
                </c:pt>
                <c:pt idx="15">
                  <c:v>298</c:v>
                </c:pt>
                <c:pt idx="16">
                  <c:v>362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MS_Data2!$D$68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MS_Data2!$D$90:$D$106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MS_Data2!$E$24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MS_Data2!$E$90:$E$106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MS_Data2!$F$24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MS_Data2!$F$90:$F$106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MS_Data2!$G$68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MS_Data2!$G$90:$G$106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MS_Data2!$N$3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MS_Data2!$H$90:$H$106</c:f>
              <c:numCache>
                <c:ptCount val="17"/>
                <c:pt idx="0">
                  <c:v>38</c:v>
                </c:pt>
                <c:pt idx="1">
                  <c:v>765</c:v>
                </c:pt>
                <c:pt idx="2">
                  <c:v>931</c:v>
                </c:pt>
                <c:pt idx="3">
                  <c:v>838</c:v>
                </c:pt>
                <c:pt idx="4">
                  <c:v>855</c:v>
                </c:pt>
                <c:pt idx="5">
                  <c:v>997</c:v>
                </c:pt>
                <c:pt idx="6">
                  <c:v>444</c:v>
                </c:pt>
                <c:pt idx="7">
                  <c:v>471</c:v>
                </c:pt>
                <c:pt idx="8">
                  <c:v>420</c:v>
                </c:pt>
                <c:pt idx="9">
                  <c:v>292</c:v>
                </c:pt>
                <c:pt idx="10">
                  <c:v>109</c:v>
                </c:pt>
                <c:pt idx="11">
                  <c:v>131</c:v>
                </c:pt>
                <c:pt idx="12">
                  <c:v>233</c:v>
                </c:pt>
                <c:pt idx="13">
                  <c:v>298</c:v>
                </c:pt>
                <c:pt idx="14">
                  <c:v>372</c:v>
                </c:pt>
                <c:pt idx="15">
                  <c:v>404</c:v>
                </c:pt>
                <c:pt idx="16">
                  <c:v>529</c:v>
                </c:pt>
              </c:numCache>
            </c:numRef>
          </c:yVal>
          <c:smooth val="0"/>
        </c:ser>
        <c:axId val="16667552"/>
        <c:axId val="15790241"/>
      </c:scatterChart>
      <c:valAx>
        <c:axId val="16667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5790241"/>
        <c:crosses val="autoZero"/>
        <c:crossBetween val="midCat"/>
        <c:dispUnits/>
        <c:majorUnit val="1"/>
      </c:valAx>
      <c:valAx>
        <c:axId val="15790241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6667552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6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RACE, PER 100,000:  MISSISSIPPI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MS_Data2!$AK$89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MS_Data2!$AK$90:$AK$106</c:f>
              <c:numCache>
                <c:ptCount val="17"/>
                <c:pt idx="0">
                  <c:v>1.164386206068168</c:v>
                </c:pt>
                <c:pt idx="1">
                  <c:v>16.083905392389195</c:v>
                </c:pt>
                <c:pt idx="2">
                  <c:v>20.286125752048715</c:v>
                </c:pt>
                <c:pt idx="3">
                  <c:v>17.74236865482465</c:v>
                </c:pt>
                <c:pt idx="4">
                  <c:v>18.45385895770412</c:v>
                </c:pt>
                <c:pt idx="5">
                  <c:v>19.45433645112526</c:v>
                </c:pt>
                <c:pt idx="6">
                  <c:v>8.17079793678137</c:v>
                </c:pt>
                <c:pt idx="7">
                  <c:v>6.883708352027928</c:v>
                </c:pt>
                <c:pt idx="8">
                  <c:v>7.174362140952302</c:v>
                </c:pt>
                <c:pt idx="9">
                  <c:v>4.949923276189219</c:v>
                </c:pt>
                <c:pt idx="10">
                  <c:v>2.063190675834515</c:v>
                </c:pt>
                <c:pt idx="11">
                  <c:v>3.068403744174545</c:v>
                </c:pt>
                <c:pt idx="12">
                  <c:v>3.642295529888319</c:v>
                </c:pt>
                <c:pt idx="13">
                  <c:v>5.825579764075909</c:v>
                </c:pt>
                <c:pt idx="14">
                  <c:v>6.912993769442795</c:v>
                </c:pt>
                <c:pt idx="15">
                  <c:v>6.229405497274047</c:v>
                </c:pt>
                <c:pt idx="16">
                  <c:v>9.655056997019805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MS_Data2!$AL$89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MS_Data2!$AL$90:$AL$106</c:f>
              <c:numCache>
                <c:ptCount val="17"/>
                <c:pt idx="0">
                  <c:v>2.1138826461360454</c:v>
                </c:pt>
                <c:pt idx="1">
                  <c:v>55.313948057884225</c:v>
                </c:pt>
                <c:pt idx="2">
                  <c:v>65.43610137206858</c:v>
                </c:pt>
                <c:pt idx="3">
                  <c:v>59.97403322078133</c:v>
                </c:pt>
                <c:pt idx="4">
                  <c:v>60.476377926781794</c:v>
                </c:pt>
                <c:pt idx="5">
                  <c:v>74.60387323943661</c:v>
                </c:pt>
                <c:pt idx="6">
                  <c:v>33.97022932653196</c:v>
                </c:pt>
                <c:pt idx="7">
                  <c:v>39.08833306325522</c:v>
                </c:pt>
                <c:pt idx="8">
                  <c:v>32.510739380908824</c:v>
                </c:pt>
                <c:pt idx="9">
                  <c:v>22.46825556463796</c:v>
                </c:pt>
                <c:pt idx="10">
                  <c:v>7.813968418896287</c:v>
                </c:pt>
                <c:pt idx="11">
                  <c:v>8.34071834436741</c:v>
                </c:pt>
                <c:pt idx="12">
                  <c:v>17.395439512763</c:v>
                </c:pt>
                <c:pt idx="13">
                  <c:v>20.286808579179212</c:v>
                </c:pt>
                <c:pt idx="14">
                  <c:v>25.65213483327627</c:v>
                </c:pt>
                <c:pt idx="15">
                  <c:v>29.836609519880895</c:v>
                </c:pt>
                <c:pt idx="16">
                  <c:v>35.95175314453697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MS_Data2!$AR$89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MS_Data2!$AR$90:$AR$106</c:f>
              <c:numCache>
                <c:ptCount val="17"/>
                <c:pt idx="0">
                  <c:v>0</c:v>
                </c:pt>
                <c:pt idx="1">
                  <c:v>2.691717584990983</c:v>
                </c:pt>
                <c:pt idx="2">
                  <c:v>8.042464211034261</c:v>
                </c:pt>
                <c:pt idx="3">
                  <c:v>0</c:v>
                </c:pt>
                <c:pt idx="4">
                  <c:v>5.380972879896685</c:v>
                </c:pt>
                <c:pt idx="5">
                  <c:v>2.7051885516420495</c:v>
                </c:pt>
                <c:pt idx="6">
                  <c:v>5.41858574911948</c:v>
                </c:pt>
                <c:pt idx="7">
                  <c:v>5.393743257820928</c:v>
                </c:pt>
                <c:pt idx="8">
                  <c:v>7.9679158588085315</c:v>
                </c:pt>
                <c:pt idx="9">
                  <c:v>2.5541479362484676</c:v>
                </c:pt>
                <c:pt idx="10">
                  <c:v>2.461902065535833</c:v>
                </c:pt>
                <c:pt idx="11">
                  <c:v>0</c:v>
                </c:pt>
                <c:pt idx="12">
                  <c:v>6.741421541088965</c:v>
                </c:pt>
                <c:pt idx="13">
                  <c:v>2.138762939515784</c:v>
                </c:pt>
                <c:pt idx="14">
                  <c:v>2.0329335230737957</c:v>
                </c:pt>
                <c:pt idx="15">
                  <c:v>0</c:v>
                </c:pt>
                <c:pt idx="16">
                  <c:v>3.790391357907704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MS_Data2!$AQ$89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MS_Data2!$AQ$90:$AQ$106</c:f>
              <c:numCache>
                <c:ptCount val="17"/>
                <c:pt idx="0">
                  <c:v>1.479902342023346</c:v>
                </c:pt>
                <c:pt idx="1">
                  <c:v>29.673417854088243</c:v>
                </c:pt>
                <c:pt idx="2">
                  <c:v>35.972307119271186</c:v>
                </c:pt>
                <c:pt idx="3">
                  <c:v>32.31021507884579</c:v>
                </c:pt>
                <c:pt idx="4">
                  <c:v>33.03011303252365</c:v>
                </c:pt>
                <c:pt idx="5">
                  <c:v>38.63797457954559</c:v>
                </c:pt>
                <c:pt idx="6">
                  <c:v>17.247554459930125</c:v>
                </c:pt>
                <c:pt idx="7">
                  <c:v>18.274045501209347</c:v>
                </c:pt>
                <c:pt idx="8">
                  <c:v>16.20851873434624</c:v>
                </c:pt>
                <c:pt idx="9">
                  <c:v>11.18691223216061</c:v>
                </c:pt>
                <c:pt idx="10">
                  <c:v>4.135721478509046</c:v>
                </c:pt>
                <c:pt idx="11">
                  <c:v>4.918432859636937</c:v>
                </c:pt>
                <c:pt idx="12">
                  <c:v>8.65917344658888</c:v>
                </c:pt>
                <c:pt idx="13">
                  <c:v>10.996614297443656</c:v>
                </c:pt>
                <c:pt idx="14">
                  <c:v>13.617265521303333</c:v>
                </c:pt>
                <c:pt idx="15">
                  <c:v>14.68378078278363</c:v>
                </c:pt>
                <c:pt idx="16">
                  <c:v>19.10699883226981</c:v>
                </c:pt>
              </c:numCache>
            </c:numRef>
          </c:yVal>
          <c:smooth val="0"/>
        </c:ser>
        <c:axId val="7894442"/>
        <c:axId val="3941115"/>
      </c:scatterChart>
      <c:valAx>
        <c:axId val="789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941115"/>
        <c:crosses val="autoZero"/>
        <c:crossBetween val="midCat"/>
        <c:dispUnits/>
        <c:majorUnit val="1"/>
      </c:valAx>
      <c:valAx>
        <c:axId val="3941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8944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MISSISSIPPI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MS_Data2!$AK$89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MS_Data2!$AK$90:$AK$106</c:f>
              <c:numCache>
                <c:ptCount val="17"/>
                <c:pt idx="0">
                  <c:v>1.164386206068168</c:v>
                </c:pt>
                <c:pt idx="1">
                  <c:v>16.083905392389195</c:v>
                </c:pt>
                <c:pt idx="2">
                  <c:v>20.286125752048715</c:v>
                </c:pt>
                <c:pt idx="3">
                  <c:v>17.74236865482465</c:v>
                </c:pt>
                <c:pt idx="4">
                  <c:v>18.45385895770412</c:v>
                </c:pt>
                <c:pt idx="5">
                  <c:v>19.45433645112526</c:v>
                </c:pt>
                <c:pt idx="6">
                  <c:v>8.17079793678137</c:v>
                </c:pt>
                <c:pt idx="7">
                  <c:v>6.883708352027928</c:v>
                </c:pt>
                <c:pt idx="8">
                  <c:v>7.174362140952302</c:v>
                </c:pt>
                <c:pt idx="9">
                  <c:v>4.949923276189219</c:v>
                </c:pt>
                <c:pt idx="10">
                  <c:v>2.063190675834515</c:v>
                </c:pt>
                <c:pt idx="11">
                  <c:v>3.068403744174545</c:v>
                </c:pt>
                <c:pt idx="12">
                  <c:v>3.642295529888319</c:v>
                </c:pt>
                <c:pt idx="13">
                  <c:v>5.825579764075909</c:v>
                </c:pt>
                <c:pt idx="14">
                  <c:v>6.912993769442795</c:v>
                </c:pt>
                <c:pt idx="15">
                  <c:v>6.229405497274047</c:v>
                </c:pt>
                <c:pt idx="16">
                  <c:v>9.655056997019805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MS_Data2!$AL$89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MS_Data2!$AL$90:$AL$106</c:f>
              <c:numCache>
                <c:ptCount val="17"/>
                <c:pt idx="0">
                  <c:v>2.1138826461360454</c:v>
                </c:pt>
                <c:pt idx="1">
                  <c:v>55.313948057884225</c:v>
                </c:pt>
                <c:pt idx="2">
                  <c:v>65.43610137206858</c:v>
                </c:pt>
                <c:pt idx="3">
                  <c:v>59.97403322078133</c:v>
                </c:pt>
                <c:pt idx="4">
                  <c:v>60.476377926781794</c:v>
                </c:pt>
                <c:pt idx="5">
                  <c:v>74.60387323943661</c:v>
                </c:pt>
                <c:pt idx="6">
                  <c:v>33.97022932653196</c:v>
                </c:pt>
                <c:pt idx="7">
                  <c:v>39.08833306325522</c:v>
                </c:pt>
                <c:pt idx="8">
                  <c:v>32.510739380908824</c:v>
                </c:pt>
                <c:pt idx="9">
                  <c:v>22.46825556463796</c:v>
                </c:pt>
                <c:pt idx="10">
                  <c:v>7.813968418896287</c:v>
                </c:pt>
                <c:pt idx="11">
                  <c:v>8.34071834436741</c:v>
                </c:pt>
                <c:pt idx="12">
                  <c:v>17.395439512763</c:v>
                </c:pt>
                <c:pt idx="13">
                  <c:v>20.286808579179212</c:v>
                </c:pt>
                <c:pt idx="14">
                  <c:v>25.65213483327627</c:v>
                </c:pt>
                <c:pt idx="15">
                  <c:v>29.836609519880895</c:v>
                </c:pt>
                <c:pt idx="16">
                  <c:v>35.95175314453697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MS_Data2!$AM$89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MS_Data2!$AM$90:$AM$106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24.59722051408191</c:v>
                </c:pt>
                <c:pt idx="7">
                  <c:v>0</c:v>
                </c:pt>
                <c:pt idx="8">
                  <c:v>12.03079884504331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MS_Data2!$AN$89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MS_Data2!$AN$90:$AN$106</c:f>
              <c:numCache>
                <c:ptCount val="17"/>
                <c:pt idx="0">
                  <c:v>0</c:v>
                </c:pt>
                <c:pt idx="1">
                  <c:v>10.300782859497321</c:v>
                </c:pt>
                <c:pt idx="2">
                  <c:v>19.398642095053347</c:v>
                </c:pt>
                <c:pt idx="3">
                  <c:v>0</c:v>
                </c:pt>
                <c:pt idx="4">
                  <c:v>8.861320336730174</c:v>
                </c:pt>
                <c:pt idx="5">
                  <c:v>8.544087491455914</c:v>
                </c:pt>
                <c:pt idx="6">
                  <c:v>0</c:v>
                </c:pt>
                <c:pt idx="7">
                  <c:v>7.884569896712135</c:v>
                </c:pt>
                <c:pt idx="8">
                  <c:v>7.697636825494573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6.163328197226502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5.295488244016099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MS_Data2!$AO$68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MS_Data2!$AO$90:$AO$106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5.03879875037791</c:v>
                </c:pt>
                <c:pt idx="3">
                  <c:v>0</c:v>
                </c:pt>
                <c:pt idx="4">
                  <c:v>5.47855147099107</c:v>
                </c:pt>
                <c:pt idx="5">
                  <c:v>0</c:v>
                </c:pt>
                <c:pt idx="6">
                  <c:v>0</c:v>
                </c:pt>
                <c:pt idx="7">
                  <c:v>6.216972334473112</c:v>
                </c:pt>
                <c:pt idx="8">
                  <c:v>6.116956202593589</c:v>
                </c:pt>
                <c:pt idx="9">
                  <c:v>5.862695667467902</c:v>
                </c:pt>
                <c:pt idx="10">
                  <c:v>5.852059925093633</c:v>
                </c:pt>
                <c:pt idx="11">
                  <c:v>0</c:v>
                </c:pt>
                <c:pt idx="12">
                  <c:v>10.437868587234487</c:v>
                </c:pt>
                <c:pt idx="13">
                  <c:v>4.901240013723472</c:v>
                </c:pt>
                <c:pt idx="14">
                  <c:v>4.60341573447498</c:v>
                </c:pt>
                <c:pt idx="15">
                  <c:v>0</c:v>
                </c:pt>
                <c:pt idx="16">
                  <c:v>4.1710114702815435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MS_Data2!$AQ$24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MS_Data2!$AQ$90:$AQ$105</c:f>
              <c:numCache>
                <c:ptCount val="16"/>
                <c:pt idx="0">
                  <c:v>1.479902342023346</c:v>
                </c:pt>
                <c:pt idx="1">
                  <c:v>29.673417854088243</c:v>
                </c:pt>
                <c:pt idx="2">
                  <c:v>35.972307119271186</c:v>
                </c:pt>
                <c:pt idx="3">
                  <c:v>32.31021507884579</c:v>
                </c:pt>
                <c:pt idx="4">
                  <c:v>33.03011303252365</c:v>
                </c:pt>
                <c:pt idx="5">
                  <c:v>38.63797457954559</c:v>
                </c:pt>
                <c:pt idx="6">
                  <c:v>17.247554459930125</c:v>
                </c:pt>
                <c:pt idx="7">
                  <c:v>18.274045501209347</c:v>
                </c:pt>
                <c:pt idx="8">
                  <c:v>16.20851873434624</c:v>
                </c:pt>
                <c:pt idx="9">
                  <c:v>11.18691223216061</c:v>
                </c:pt>
                <c:pt idx="10">
                  <c:v>4.135721478509046</c:v>
                </c:pt>
                <c:pt idx="11">
                  <c:v>4.918432859636937</c:v>
                </c:pt>
                <c:pt idx="12">
                  <c:v>8.65917344658888</c:v>
                </c:pt>
                <c:pt idx="13">
                  <c:v>10.996614297443656</c:v>
                </c:pt>
                <c:pt idx="14">
                  <c:v>13.617265521303333</c:v>
                </c:pt>
                <c:pt idx="15">
                  <c:v>14.68378078278363</c:v>
                </c:pt>
              </c:numCache>
            </c:numRef>
          </c:yVal>
          <c:smooth val="0"/>
        </c:ser>
        <c:axId val="35470036"/>
        <c:axId val="50794869"/>
      </c:scatterChart>
      <c:valAx>
        <c:axId val="35470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0794869"/>
        <c:crosses val="autoZero"/>
        <c:crossBetween val="midCat"/>
        <c:dispUnits/>
        <c:majorUnit val="1"/>
      </c:valAx>
      <c:valAx>
        <c:axId val="50794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54700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MISSISSIPPI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MS_Data2!$K$46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MS_Data2!$K$47:$K$63</c:f>
              <c:numCache>
                <c:ptCount val="17"/>
                <c:pt idx="0">
                  <c:v>70</c:v>
                </c:pt>
                <c:pt idx="1">
                  <c:v>391</c:v>
                </c:pt>
                <c:pt idx="2">
                  <c:v>423</c:v>
                </c:pt>
                <c:pt idx="3">
                  <c:v>362</c:v>
                </c:pt>
                <c:pt idx="4">
                  <c:v>398</c:v>
                </c:pt>
                <c:pt idx="5">
                  <c:v>370</c:v>
                </c:pt>
                <c:pt idx="6">
                  <c:v>385</c:v>
                </c:pt>
                <c:pt idx="7">
                  <c:v>279</c:v>
                </c:pt>
                <c:pt idx="8">
                  <c:v>396</c:v>
                </c:pt>
                <c:pt idx="9">
                  <c:v>337</c:v>
                </c:pt>
                <c:pt idx="10">
                  <c:v>366</c:v>
                </c:pt>
                <c:pt idx="11">
                  <c:v>408</c:v>
                </c:pt>
                <c:pt idx="12">
                  <c:v>467</c:v>
                </c:pt>
                <c:pt idx="13">
                  <c:v>524</c:v>
                </c:pt>
                <c:pt idx="14">
                  <c:v>599</c:v>
                </c:pt>
                <c:pt idx="15">
                  <c:v>620</c:v>
                </c:pt>
                <c:pt idx="16">
                  <c:v>189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MS_Data2!$L$46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MS_Data2!$L$47:$L$63</c:f>
              <c:numCache>
                <c:ptCount val="17"/>
                <c:pt idx="0">
                  <c:v>127</c:v>
                </c:pt>
                <c:pt idx="1">
                  <c:v>751</c:v>
                </c:pt>
                <c:pt idx="2">
                  <c:v>845</c:v>
                </c:pt>
                <c:pt idx="3">
                  <c:v>746</c:v>
                </c:pt>
                <c:pt idx="4">
                  <c:v>821</c:v>
                </c:pt>
                <c:pt idx="5">
                  <c:v>803</c:v>
                </c:pt>
                <c:pt idx="6">
                  <c:v>864</c:v>
                </c:pt>
                <c:pt idx="7">
                  <c:v>779</c:v>
                </c:pt>
                <c:pt idx="8">
                  <c:v>1073</c:v>
                </c:pt>
                <c:pt idx="9">
                  <c:v>1185</c:v>
                </c:pt>
                <c:pt idx="10">
                  <c:v>1006</c:v>
                </c:pt>
                <c:pt idx="11">
                  <c:v>1012</c:v>
                </c:pt>
                <c:pt idx="12">
                  <c:v>1198</c:v>
                </c:pt>
                <c:pt idx="13">
                  <c:v>1359</c:v>
                </c:pt>
                <c:pt idx="14">
                  <c:v>1410</c:v>
                </c:pt>
                <c:pt idx="15">
                  <c:v>1511</c:v>
                </c:pt>
                <c:pt idx="16">
                  <c:v>455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MS_Data2!$M$46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MS_Data2!$M$47:$M$63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  <c:pt idx="10">
                  <c:v>6</c:v>
                </c:pt>
                <c:pt idx="11">
                  <c:v>4</c:v>
                </c:pt>
                <c:pt idx="12">
                  <c:v>8</c:v>
                </c:pt>
                <c:pt idx="13">
                  <c:v>7</c:v>
                </c:pt>
                <c:pt idx="14">
                  <c:v>8</c:v>
                </c:pt>
                <c:pt idx="15">
                  <c:v>5</c:v>
                </c:pt>
                <c:pt idx="16">
                  <c:v>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MS_Data2!$N$46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MS_Data2!$N$47:$N$63</c:f>
              <c:numCache>
                <c:ptCount val="17"/>
                <c:pt idx="0">
                  <c:v>197</c:v>
                </c:pt>
                <c:pt idx="1">
                  <c:v>1143</c:v>
                </c:pt>
                <c:pt idx="2">
                  <c:v>1271</c:v>
                </c:pt>
                <c:pt idx="3">
                  <c:v>1108</c:v>
                </c:pt>
                <c:pt idx="4">
                  <c:v>1221</c:v>
                </c:pt>
                <c:pt idx="5">
                  <c:v>1174</c:v>
                </c:pt>
                <c:pt idx="6">
                  <c:v>1253</c:v>
                </c:pt>
                <c:pt idx="7">
                  <c:v>1061</c:v>
                </c:pt>
                <c:pt idx="8">
                  <c:v>1472</c:v>
                </c:pt>
                <c:pt idx="9">
                  <c:v>1527</c:v>
                </c:pt>
                <c:pt idx="10">
                  <c:v>1378</c:v>
                </c:pt>
                <c:pt idx="11">
                  <c:v>1424</c:v>
                </c:pt>
                <c:pt idx="12">
                  <c:v>1673</c:v>
                </c:pt>
                <c:pt idx="13">
                  <c:v>1890</c:v>
                </c:pt>
                <c:pt idx="14">
                  <c:v>2017</c:v>
                </c:pt>
                <c:pt idx="15">
                  <c:v>2136</c:v>
                </c:pt>
                <c:pt idx="16">
                  <c:v>647</c:v>
                </c:pt>
              </c:numCache>
            </c:numRef>
          </c:yVal>
          <c:smooth val="0"/>
        </c:ser>
        <c:axId val="54500638"/>
        <c:axId val="20743695"/>
      </c:scatterChart>
      <c:valAx>
        <c:axId val="5450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0743695"/>
        <c:crosses val="autoZero"/>
        <c:crossBetween val="midCat"/>
        <c:dispUnits/>
        <c:majorUnit val="1"/>
      </c:valAx>
      <c:valAx>
        <c:axId val="20743695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500638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MISSISSIPPI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MS_Data2!$B$46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MS_Data2!$B$47:$B$63</c:f>
              <c:numCache>
                <c:ptCount val="17"/>
                <c:pt idx="0">
                  <c:v>70</c:v>
                </c:pt>
                <c:pt idx="1">
                  <c:v>391</c:v>
                </c:pt>
                <c:pt idx="2">
                  <c:v>423</c:v>
                </c:pt>
                <c:pt idx="3">
                  <c:v>362</c:v>
                </c:pt>
                <c:pt idx="4">
                  <c:v>398</c:v>
                </c:pt>
                <c:pt idx="5">
                  <c:v>370</c:v>
                </c:pt>
                <c:pt idx="6">
                  <c:v>385</c:v>
                </c:pt>
                <c:pt idx="7">
                  <c:v>279</c:v>
                </c:pt>
                <c:pt idx="8">
                  <c:v>396</c:v>
                </c:pt>
                <c:pt idx="9">
                  <c:v>337</c:v>
                </c:pt>
                <c:pt idx="10">
                  <c:v>366</c:v>
                </c:pt>
                <c:pt idx="11">
                  <c:v>408</c:v>
                </c:pt>
                <c:pt idx="12">
                  <c:v>467</c:v>
                </c:pt>
                <c:pt idx="13">
                  <c:v>524</c:v>
                </c:pt>
                <c:pt idx="14">
                  <c:v>599</c:v>
                </c:pt>
                <c:pt idx="15">
                  <c:v>620</c:v>
                </c:pt>
                <c:pt idx="16">
                  <c:v>189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MS_Data2!$C$46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MS_Data2!$C$47:$C$63</c:f>
              <c:numCache>
                <c:ptCount val="17"/>
                <c:pt idx="0">
                  <c:v>127</c:v>
                </c:pt>
                <c:pt idx="1">
                  <c:v>751</c:v>
                </c:pt>
                <c:pt idx="2">
                  <c:v>845</c:v>
                </c:pt>
                <c:pt idx="3">
                  <c:v>746</c:v>
                </c:pt>
                <c:pt idx="4">
                  <c:v>821</c:v>
                </c:pt>
                <c:pt idx="5">
                  <c:v>803</c:v>
                </c:pt>
                <c:pt idx="6">
                  <c:v>864</c:v>
                </c:pt>
                <c:pt idx="7">
                  <c:v>779</c:v>
                </c:pt>
                <c:pt idx="8">
                  <c:v>1073</c:v>
                </c:pt>
                <c:pt idx="9">
                  <c:v>1185</c:v>
                </c:pt>
                <c:pt idx="10">
                  <c:v>1006</c:v>
                </c:pt>
                <c:pt idx="11">
                  <c:v>1012</c:v>
                </c:pt>
                <c:pt idx="12">
                  <c:v>1198</c:v>
                </c:pt>
                <c:pt idx="13">
                  <c:v>1359</c:v>
                </c:pt>
                <c:pt idx="14">
                  <c:v>1410</c:v>
                </c:pt>
                <c:pt idx="15">
                  <c:v>1511</c:v>
                </c:pt>
                <c:pt idx="16">
                  <c:v>455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MS_Data2!$D$46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MS_Data2!$D$47:$D$63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MS_Data2!$E$46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MS_Data2!$E$47:$E$63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MS_Data2!$F$46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MS_Data2!$F$47:$F$63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5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MS_Data2!$G$46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MS_Data2!$G$47:$G$63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MS_Data2!$H$46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MS_Data2!$H$47:$H$63</c:f>
              <c:numCache>
                <c:ptCount val="17"/>
                <c:pt idx="0">
                  <c:v>197</c:v>
                </c:pt>
                <c:pt idx="1">
                  <c:v>1143</c:v>
                </c:pt>
                <c:pt idx="2">
                  <c:v>1271</c:v>
                </c:pt>
                <c:pt idx="3">
                  <c:v>1108</c:v>
                </c:pt>
                <c:pt idx="4">
                  <c:v>1221</c:v>
                </c:pt>
                <c:pt idx="5">
                  <c:v>1174</c:v>
                </c:pt>
                <c:pt idx="6">
                  <c:v>1253</c:v>
                </c:pt>
                <c:pt idx="7">
                  <c:v>1061</c:v>
                </c:pt>
                <c:pt idx="8">
                  <c:v>1472</c:v>
                </c:pt>
                <c:pt idx="9">
                  <c:v>1527</c:v>
                </c:pt>
                <c:pt idx="10">
                  <c:v>1378</c:v>
                </c:pt>
                <c:pt idx="11">
                  <c:v>1424</c:v>
                </c:pt>
                <c:pt idx="12">
                  <c:v>1673</c:v>
                </c:pt>
                <c:pt idx="13">
                  <c:v>1890</c:v>
                </c:pt>
                <c:pt idx="14">
                  <c:v>2017</c:v>
                </c:pt>
                <c:pt idx="15">
                  <c:v>2136</c:v>
                </c:pt>
                <c:pt idx="16">
                  <c:v>647</c:v>
                </c:pt>
              </c:numCache>
            </c:numRef>
          </c:yVal>
          <c:smooth val="0"/>
        </c:ser>
        <c:axId val="52475528"/>
        <c:axId val="2517705"/>
      </c:scatterChart>
      <c:valAx>
        <c:axId val="52475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517705"/>
        <c:crosses val="autoZero"/>
        <c:crossBetween val="midCat"/>
        <c:dispUnits/>
        <c:majorUnit val="1"/>
      </c:valAx>
      <c:valAx>
        <c:axId val="2517705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2475528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&amp; OTHER ADMITS, BY RACE, PER 100,000:  MISSISSIPPI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MS_Data2!$AK$46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MS_Data2!$AK$47:$AK$63</c:f>
              <c:numCache>
                <c:ptCount val="17"/>
                <c:pt idx="0">
                  <c:v>4.2898439170932505</c:v>
                </c:pt>
                <c:pt idx="1">
                  <c:v>23.911813720244012</c:v>
                </c:pt>
                <c:pt idx="2">
                  <c:v>25.768862441791615</c:v>
                </c:pt>
                <c:pt idx="3">
                  <c:v>21.995676209063433</c:v>
                </c:pt>
                <c:pt idx="4">
                  <c:v>24.23972232728132</c:v>
                </c:pt>
                <c:pt idx="5">
                  <c:v>22.635548700994804</c:v>
                </c:pt>
                <c:pt idx="6">
                  <c:v>23.6523098169987</c:v>
                </c:pt>
                <c:pt idx="7">
                  <c:v>17.147809198355286</c:v>
                </c:pt>
                <c:pt idx="8">
                  <c:v>24.282456477069328</c:v>
                </c:pt>
                <c:pt idx="9">
                  <c:v>20.59412523550329</c:v>
                </c:pt>
                <c:pt idx="10">
                  <c:v>22.209640804571546</c:v>
                </c:pt>
                <c:pt idx="11">
                  <c:v>24.54722995339636</c:v>
                </c:pt>
                <c:pt idx="12">
                  <c:v>27.88445922062041</c:v>
                </c:pt>
                <c:pt idx="13">
                  <c:v>31.149018330365063</c:v>
                </c:pt>
                <c:pt idx="14">
                  <c:v>35.3921646828738</c:v>
                </c:pt>
                <c:pt idx="15">
                  <c:v>36.43614536141424</c:v>
                </c:pt>
                <c:pt idx="16">
                  <c:v>11.05942892385905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MS_Data2!$AL$46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MS_Data2!$AL$47:$AL$63</c:f>
              <c:numCache>
                <c:ptCount val="17"/>
                <c:pt idx="0">
                  <c:v>14.129636634698826</c:v>
                </c:pt>
                <c:pt idx="1">
                  <c:v>82.91571854585041</c:v>
                </c:pt>
                <c:pt idx="2">
                  <c:v>92.93026161243351</c:v>
                </c:pt>
                <c:pt idx="3">
                  <c:v>81.94254355806387</c:v>
                </c:pt>
                <c:pt idx="4">
                  <c:v>90.27473868706883</c:v>
                </c:pt>
                <c:pt idx="5">
                  <c:v>88.35827464788733</c:v>
                </c:pt>
                <c:pt idx="6">
                  <c:v>94.98471889360393</c:v>
                </c:pt>
                <c:pt idx="7">
                  <c:v>85.29358951337763</c:v>
                </c:pt>
                <c:pt idx="8">
                  <c:v>116.2800778523839</c:v>
                </c:pt>
                <c:pt idx="9">
                  <c:v>126.78515640045707</c:v>
                </c:pt>
                <c:pt idx="10">
                  <c:v>106.22773282986034</c:v>
                </c:pt>
                <c:pt idx="11">
                  <c:v>105.51008705624771</c:v>
                </c:pt>
                <c:pt idx="12">
                  <c:v>123.31205051059219</c:v>
                </c:pt>
                <c:pt idx="13">
                  <c:v>138.54157215630426</c:v>
                </c:pt>
                <c:pt idx="14">
                  <c:v>142.39964612173048</c:v>
                </c:pt>
                <c:pt idx="15">
                  <c:v>151.28562746489942</c:v>
                </c:pt>
                <c:pt idx="16">
                  <c:v>45.18797701868598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MS_Data2!$M$46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MS_Data2!$AR$47:$AR$63</c:f>
              <c:numCache>
                <c:ptCount val="17"/>
                <c:pt idx="0">
                  <c:v>0</c:v>
                </c:pt>
                <c:pt idx="1">
                  <c:v>2.691717584990983</c:v>
                </c:pt>
                <c:pt idx="2">
                  <c:v>8.042464211034261</c:v>
                </c:pt>
                <c:pt idx="3">
                  <c:v>0</c:v>
                </c:pt>
                <c:pt idx="4">
                  <c:v>5.380972879896685</c:v>
                </c:pt>
                <c:pt idx="5">
                  <c:v>2.7051885516420495</c:v>
                </c:pt>
                <c:pt idx="6">
                  <c:v>10.83717149823896</c:v>
                </c:pt>
                <c:pt idx="7">
                  <c:v>8.090614886731391</c:v>
                </c:pt>
                <c:pt idx="8">
                  <c:v>7.9679158588085315</c:v>
                </c:pt>
                <c:pt idx="9">
                  <c:v>12.770739681242338</c:v>
                </c:pt>
                <c:pt idx="10">
                  <c:v>14.771412393214998</c:v>
                </c:pt>
                <c:pt idx="11">
                  <c:v>9.479122233281199</c:v>
                </c:pt>
                <c:pt idx="12">
                  <c:v>17.97712410957057</c:v>
                </c:pt>
                <c:pt idx="13">
                  <c:v>14.971340576610487</c:v>
                </c:pt>
                <c:pt idx="14">
                  <c:v>16.263468184590366</c:v>
                </c:pt>
                <c:pt idx="15">
                  <c:v>9.812579727210283</c:v>
                </c:pt>
                <c:pt idx="16">
                  <c:v>5.685587036861556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MS_Data2!$N$46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MS_Data2!$AQ$47:$AQ$63</c:f>
              <c:numCache>
                <c:ptCount val="17"/>
                <c:pt idx="0">
                  <c:v>7.67212529943682</c:v>
                </c:pt>
                <c:pt idx="1">
                  <c:v>44.335577264343605</c:v>
                </c:pt>
                <c:pt idx="2">
                  <c:v>49.109347313204815</c:v>
                </c:pt>
                <c:pt idx="3">
                  <c:v>42.72042757441663</c:v>
                </c:pt>
                <c:pt idx="4">
                  <c:v>47.16931931311272</c:v>
                </c:pt>
                <c:pt idx="5">
                  <c:v>45.497474580126905</c:v>
                </c:pt>
                <c:pt idx="6">
                  <c:v>48.67384175291091</c:v>
                </c:pt>
                <c:pt idx="7">
                  <c:v>41.165100375335705</c:v>
                </c:pt>
                <c:pt idx="8">
                  <c:v>56.806998992756334</c:v>
                </c:pt>
                <c:pt idx="9">
                  <c:v>58.50142115927826</c:v>
                </c:pt>
                <c:pt idx="10">
                  <c:v>52.28462566408684</c:v>
                </c:pt>
                <c:pt idx="11">
                  <c:v>53.46449154292365</c:v>
                </c:pt>
                <c:pt idx="12">
                  <c:v>62.17509517658025</c:v>
                </c:pt>
                <c:pt idx="13">
                  <c:v>69.7436275911695</c:v>
                </c:pt>
                <c:pt idx="14">
                  <c:v>73.83339934534631</c:v>
                </c:pt>
                <c:pt idx="15">
                  <c:v>77.63503899016297</c:v>
                </c:pt>
                <c:pt idx="16">
                  <c:v>23.36905150184984</c:v>
                </c:pt>
              </c:numCache>
            </c:numRef>
          </c:yVal>
          <c:smooth val="0"/>
        </c:ser>
        <c:axId val="22659346"/>
        <c:axId val="2607523"/>
      </c:scatterChart>
      <c:valAx>
        <c:axId val="22659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607523"/>
        <c:crosses val="autoZero"/>
        <c:crossBetween val="midCat"/>
        <c:dispUnits/>
        <c:majorUnit val="1"/>
      </c:valAx>
      <c:valAx>
        <c:axId val="2607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6593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&amp; OTHER ADMITS, BY RACE, PER 100,000:  MISSISSIPPI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MS_Data2!$AK$46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MS_Data2!$AK$47:$AK$63</c:f>
              <c:numCache>
                <c:ptCount val="17"/>
                <c:pt idx="0">
                  <c:v>4.2898439170932505</c:v>
                </c:pt>
                <c:pt idx="1">
                  <c:v>23.911813720244012</c:v>
                </c:pt>
                <c:pt idx="2">
                  <c:v>25.768862441791615</c:v>
                </c:pt>
                <c:pt idx="3">
                  <c:v>21.995676209063433</c:v>
                </c:pt>
                <c:pt idx="4">
                  <c:v>24.23972232728132</c:v>
                </c:pt>
                <c:pt idx="5">
                  <c:v>22.635548700994804</c:v>
                </c:pt>
                <c:pt idx="6">
                  <c:v>23.6523098169987</c:v>
                </c:pt>
                <c:pt idx="7">
                  <c:v>17.147809198355286</c:v>
                </c:pt>
                <c:pt idx="8">
                  <c:v>24.282456477069328</c:v>
                </c:pt>
                <c:pt idx="9">
                  <c:v>20.59412523550329</c:v>
                </c:pt>
                <c:pt idx="10">
                  <c:v>22.209640804571546</c:v>
                </c:pt>
                <c:pt idx="11">
                  <c:v>24.54722995339636</c:v>
                </c:pt>
                <c:pt idx="12">
                  <c:v>27.88445922062041</c:v>
                </c:pt>
                <c:pt idx="13">
                  <c:v>31.149018330365063</c:v>
                </c:pt>
                <c:pt idx="14">
                  <c:v>35.3921646828738</c:v>
                </c:pt>
                <c:pt idx="15">
                  <c:v>36.43614536141424</c:v>
                </c:pt>
                <c:pt idx="16">
                  <c:v>11.05942892385905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MS_Data2!$AL$46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MS_Data2!$AL$47:$AL$63</c:f>
              <c:numCache>
                <c:ptCount val="17"/>
                <c:pt idx="0">
                  <c:v>14.129636634698826</c:v>
                </c:pt>
                <c:pt idx="1">
                  <c:v>82.91571854585041</c:v>
                </c:pt>
                <c:pt idx="2">
                  <c:v>92.93026161243351</c:v>
                </c:pt>
                <c:pt idx="3">
                  <c:v>81.94254355806387</c:v>
                </c:pt>
                <c:pt idx="4">
                  <c:v>90.27473868706883</c:v>
                </c:pt>
                <c:pt idx="5">
                  <c:v>88.35827464788733</c:v>
                </c:pt>
                <c:pt idx="6">
                  <c:v>94.98471889360393</c:v>
                </c:pt>
                <c:pt idx="7">
                  <c:v>85.29358951337763</c:v>
                </c:pt>
                <c:pt idx="8">
                  <c:v>116.2800778523839</c:v>
                </c:pt>
                <c:pt idx="9">
                  <c:v>126.78515640045707</c:v>
                </c:pt>
                <c:pt idx="10">
                  <c:v>106.22773282986034</c:v>
                </c:pt>
                <c:pt idx="11">
                  <c:v>105.51008705624771</c:v>
                </c:pt>
                <c:pt idx="12">
                  <c:v>123.31205051059219</c:v>
                </c:pt>
                <c:pt idx="13">
                  <c:v>138.54157215630426</c:v>
                </c:pt>
                <c:pt idx="14">
                  <c:v>142.39964612173048</c:v>
                </c:pt>
                <c:pt idx="15">
                  <c:v>151.28562746489942</c:v>
                </c:pt>
                <c:pt idx="16">
                  <c:v>45.18797701868598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MS_Data2!$AM$68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MS_Data2!$AM$47:$AM$63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36.89583077112287</c:v>
                </c:pt>
                <c:pt idx="7">
                  <c:v>0</c:v>
                </c:pt>
                <c:pt idx="8">
                  <c:v>12.03079884504331</c:v>
                </c:pt>
                <c:pt idx="9">
                  <c:v>11.75917215428034</c:v>
                </c:pt>
                <c:pt idx="10">
                  <c:v>0</c:v>
                </c:pt>
                <c:pt idx="11">
                  <c:v>0</c:v>
                </c:pt>
                <c:pt idx="12">
                  <c:v>10.970927043335163</c:v>
                </c:pt>
                <c:pt idx="13">
                  <c:v>10.746910263299302</c:v>
                </c:pt>
                <c:pt idx="14">
                  <c:v>31.58559696778269</c:v>
                </c:pt>
                <c:pt idx="15">
                  <c:v>10.23122570083896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MS_Data2!$AN$68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MS_Data2!$AN$47:$AN$63</c:f>
              <c:numCache>
                <c:ptCount val="17"/>
                <c:pt idx="0">
                  <c:v>0</c:v>
                </c:pt>
                <c:pt idx="1">
                  <c:v>10.300782859497321</c:v>
                </c:pt>
                <c:pt idx="2">
                  <c:v>19.398642095053347</c:v>
                </c:pt>
                <c:pt idx="3">
                  <c:v>0</c:v>
                </c:pt>
                <c:pt idx="4">
                  <c:v>8.861320336730174</c:v>
                </c:pt>
                <c:pt idx="5">
                  <c:v>8.544087491455914</c:v>
                </c:pt>
                <c:pt idx="6">
                  <c:v>8.176614881439084</c:v>
                </c:pt>
                <c:pt idx="7">
                  <c:v>7.884569896712135</c:v>
                </c:pt>
                <c:pt idx="8">
                  <c:v>7.697636825494573</c:v>
                </c:pt>
                <c:pt idx="9">
                  <c:v>7.357810315650063</c:v>
                </c:pt>
                <c:pt idx="10">
                  <c:v>20.553576322280076</c:v>
                </c:pt>
                <c:pt idx="11">
                  <c:v>19.713497174398736</c:v>
                </c:pt>
                <c:pt idx="12">
                  <c:v>12.326656394453003</c:v>
                </c:pt>
                <c:pt idx="13">
                  <c:v>11.731581417175034</c:v>
                </c:pt>
                <c:pt idx="14">
                  <c:v>16.69541988981023</c:v>
                </c:pt>
                <c:pt idx="15">
                  <c:v>16.32031335001632</c:v>
                </c:pt>
                <c:pt idx="16">
                  <c:v>5.295488244016099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MS_Data2!$AO$68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MS_Data2!$AO$47:$AO$63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5.03879875037791</c:v>
                </c:pt>
                <c:pt idx="3">
                  <c:v>0</c:v>
                </c:pt>
                <c:pt idx="4">
                  <c:v>5.47855147099107</c:v>
                </c:pt>
                <c:pt idx="5">
                  <c:v>0</c:v>
                </c:pt>
                <c:pt idx="6">
                  <c:v>0</c:v>
                </c:pt>
                <c:pt idx="7">
                  <c:v>12.433944668946223</c:v>
                </c:pt>
                <c:pt idx="8">
                  <c:v>6.116956202593589</c:v>
                </c:pt>
                <c:pt idx="9">
                  <c:v>17.588087002403707</c:v>
                </c:pt>
                <c:pt idx="10">
                  <c:v>17.5561797752809</c:v>
                </c:pt>
                <c:pt idx="11">
                  <c:v>5.55247084952804</c:v>
                </c:pt>
                <c:pt idx="12">
                  <c:v>26.094671468086215</c:v>
                </c:pt>
                <c:pt idx="13">
                  <c:v>19.604960054893887</c:v>
                </c:pt>
                <c:pt idx="14">
                  <c:v>9.20683146894996</c:v>
                </c:pt>
                <c:pt idx="15">
                  <c:v>4.386157287600334</c:v>
                </c:pt>
                <c:pt idx="16">
                  <c:v>8.342022940563087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MS_Data2!$AQ$24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MS_Data2!$AQ$47:$AQ$63</c:f>
              <c:numCache>
                <c:ptCount val="17"/>
                <c:pt idx="0">
                  <c:v>7.67212529943682</c:v>
                </c:pt>
                <c:pt idx="1">
                  <c:v>44.335577264343605</c:v>
                </c:pt>
                <c:pt idx="2">
                  <c:v>49.109347313204815</c:v>
                </c:pt>
                <c:pt idx="3">
                  <c:v>42.72042757441663</c:v>
                </c:pt>
                <c:pt idx="4">
                  <c:v>47.16931931311272</c:v>
                </c:pt>
                <c:pt idx="5">
                  <c:v>45.497474580126905</c:v>
                </c:pt>
                <c:pt idx="6">
                  <c:v>48.67384175291091</c:v>
                </c:pt>
                <c:pt idx="7">
                  <c:v>41.165100375335705</c:v>
                </c:pt>
                <c:pt idx="8">
                  <c:v>56.806998992756334</c:v>
                </c:pt>
                <c:pt idx="9">
                  <c:v>58.50142115927826</c:v>
                </c:pt>
                <c:pt idx="10">
                  <c:v>52.28462566408684</c:v>
                </c:pt>
                <c:pt idx="11">
                  <c:v>53.46449154292365</c:v>
                </c:pt>
                <c:pt idx="12">
                  <c:v>62.17509517658025</c:v>
                </c:pt>
                <c:pt idx="13">
                  <c:v>69.7436275911695</c:v>
                </c:pt>
                <c:pt idx="14">
                  <c:v>73.83339934534631</c:v>
                </c:pt>
                <c:pt idx="15">
                  <c:v>77.63503899016297</c:v>
                </c:pt>
                <c:pt idx="16">
                  <c:v>23.36905150184984</c:v>
                </c:pt>
              </c:numCache>
            </c:numRef>
          </c:yVal>
          <c:smooth val="0"/>
        </c:ser>
        <c:axId val="23467708"/>
        <c:axId val="9882781"/>
      </c:scatterChart>
      <c:valAx>
        <c:axId val="23467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9882781"/>
        <c:crosses val="autoZero"/>
        <c:crossBetween val="midCat"/>
        <c:dispUnits/>
        <c:majorUnit val="1"/>
      </c:valAx>
      <c:valAx>
        <c:axId val="9882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34677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OFFENSES, PER 100,000:  MISSISSIPPI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40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MS_Data3!$L$3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MS_Data3!$L$4:$L$20</c:f>
              <c:numCache>
                <c:ptCount val="17"/>
                <c:pt idx="0">
                  <c:v>5.086529215981997</c:v>
                </c:pt>
                <c:pt idx="1">
                  <c:v>5.075909306343358</c:v>
                </c:pt>
                <c:pt idx="2">
                  <c:v>4.995382317321305</c:v>
                </c:pt>
                <c:pt idx="3">
                  <c:v>6.136915185401676</c:v>
                </c:pt>
                <c:pt idx="4">
                  <c:v>7.1257475183213925</c:v>
                </c:pt>
                <c:pt idx="5">
                  <c:v>5.750652913225706</c:v>
                </c:pt>
                <c:pt idx="6">
                  <c:v>8.723709075360558</c:v>
                </c:pt>
                <c:pt idx="7">
                  <c:v>3.933547629730245</c:v>
                </c:pt>
                <c:pt idx="8">
                  <c:v>9.38185818432224</c:v>
                </c:pt>
                <c:pt idx="9">
                  <c:v>9.533185568957014</c:v>
                </c:pt>
                <c:pt idx="10">
                  <c:v>10.801410008780696</c:v>
                </c:pt>
                <c:pt idx="11">
                  <c:v>8.663728218845774</c:v>
                </c:pt>
                <c:pt idx="12">
                  <c:v>8.896754654973106</c:v>
                </c:pt>
                <c:pt idx="13">
                  <c:v>9.392261252285648</c:v>
                </c:pt>
                <c:pt idx="14">
                  <c:v>8.980983358592349</c:v>
                </c:pt>
                <c:pt idx="15">
                  <c:v>9.050268363964182</c:v>
                </c:pt>
                <c:pt idx="16">
                  <c:v>9.36247951226163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MS_Data3!$M$3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MS_Data3!$M$4:$M$20</c:f>
              <c:numCache>
                <c:ptCount val="17"/>
                <c:pt idx="0">
                  <c:v>20.916312498609287</c:v>
                </c:pt>
                <c:pt idx="1">
                  <c:v>24.399965111362103</c:v>
                </c:pt>
                <c:pt idx="2">
                  <c:v>24.964697498251375</c:v>
                </c:pt>
                <c:pt idx="3">
                  <c:v>26.581897508111872</c:v>
                </c:pt>
                <c:pt idx="4">
                  <c:v>26.829520389335926</c:v>
                </c:pt>
                <c:pt idx="5">
                  <c:v>24.64788732394366</c:v>
                </c:pt>
                <c:pt idx="6">
                  <c:v>32.76093313691432</c:v>
                </c:pt>
                <c:pt idx="7">
                  <c:v>16.314178225280187</c:v>
                </c:pt>
                <c:pt idx="8">
                  <c:v>37.71245768185424</c:v>
                </c:pt>
                <c:pt idx="9">
                  <c:v>47.076344992574775</c:v>
                </c:pt>
                <c:pt idx="10">
                  <c:v>49.31247637330495</c:v>
                </c:pt>
                <c:pt idx="11">
                  <c:v>46.08246885262993</c:v>
                </c:pt>
                <c:pt idx="12">
                  <c:v>50.95113940128808</c:v>
                </c:pt>
                <c:pt idx="13">
                  <c:v>45.263030196761655</c:v>
                </c:pt>
                <c:pt idx="14">
                  <c:v>42.71989383651915</c:v>
                </c:pt>
                <c:pt idx="15">
                  <c:v>41.050368802520694</c:v>
                </c:pt>
                <c:pt idx="16">
                  <c:v>48.86260372130439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MS_Data3!$N$3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MS_Data3!$N$4:$N$20</c:f>
              <c:numCache>
                <c:ptCount val="17"/>
                <c:pt idx="0">
                  <c:v>10.709003189386152</c:v>
                </c:pt>
                <c:pt idx="1">
                  <c:v>11.9641987095982</c:v>
                </c:pt>
                <c:pt idx="2">
                  <c:v>12.11384663634938</c:v>
                </c:pt>
                <c:pt idx="3">
                  <c:v>13.418502354301667</c:v>
                </c:pt>
                <c:pt idx="4">
                  <c:v>14.149211073697792</c:v>
                </c:pt>
                <c:pt idx="5">
                  <c:v>12.502963556220283</c:v>
                </c:pt>
                <c:pt idx="6">
                  <c:v>17.34080354130737</c:v>
                </c:pt>
                <c:pt idx="7">
                  <c:v>8.384684605955252</c:v>
                </c:pt>
                <c:pt idx="8">
                  <c:v>19.619522247010963</c:v>
                </c:pt>
                <c:pt idx="9">
                  <c:v>23.181271710563934</c:v>
                </c:pt>
                <c:pt idx="10">
                  <c:v>24.855922357035094</c:v>
                </c:pt>
                <c:pt idx="11">
                  <c:v>22.35572924694001</c:v>
                </c:pt>
                <c:pt idx="12">
                  <c:v>24.33598472123394</c:v>
                </c:pt>
                <c:pt idx="13">
                  <c:v>22.604648822511827</c:v>
                </c:pt>
                <c:pt idx="14">
                  <c:v>21.434141642772257</c:v>
                </c:pt>
                <c:pt idx="15">
                  <c:v>20.885949384901384</c:v>
                </c:pt>
                <c:pt idx="16">
                  <c:v>24.00718153479532</c:v>
                </c:pt>
              </c:numCache>
            </c:numRef>
          </c:yVal>
          <c:smooth val="1"/>
        </c:ser>
        <c:axId val="60025260"/>
        <c:axId val="3356429"/>
      </c:scatterChart>
      <c:valAx>
        <c:axId val="60025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356429"/>
        <c:crossesAt val="0"/>
        <c:crossBetween val="midCat"/>
        <c:dispUnits/>
        <c:majorUnit val="1"/>
      </c:valAx>
      <c:valAx>
        <c:axId val="3356429"/>
        <c:scaling>
          <c:orientation val="minMax"/>
          <c:max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0025260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ADMISSIONS, ALL RACES:  MISSISSIPPI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"/>
          <c:w val="0.945"/>
          <c:h val="0.8585"/>
        </c:manualLayout>
      </c:layout>
      <c:scatterChart>
        <c:scatterStyle val="line"/>
        <c:varyColors val="0"/>
        <c:ser>
          <c:idx val="0"/>
          <c:order val="0"/>
          <c:tx>
            <c:strRef>
              <c:f>MS_Data2!$Q$3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MS_Data2!$Q$4:$Q$20</c:f>
              <c:numCache>
                <c:ptCount val="17"/>
                <c:pt idx="0">
                  <c:v>35.212201591511935</c:v>
                </c:pt>
                <c:pt idx="1">
                  <c:v>34.16345142055419</c:v>
                </c:pt>
                <c:pt idx="2">
                  <c:v>34.96787284409875</c:v>
                </c:pt>
                <c:pt idx="3">
                  <c:v>36.00280997541272</c:v>
                </c:pt>
                <c:pt idx="4">
                  <c:v>35.69340695030854</c:v>
                </c:pt>
                <c:pt idx="5">
                  <c:v>34.01048492791612</c:v>
                </c:pt>
                <c:pt idx="6">
                  <c:v>31.35830072666294</c:v>
                </c:pt>
                <c:pt idx="7">
                  <c:v>27.48713550600343</c:v>
                </c:pt>
                <c:pt idx="8">
                  <c:v>27.563451776649746</c:v>
                </c:pt>
                <c:pt idx="9">
                  <c:v>24.657231313578063</c:v>
                </c:pt>
                <c:pt idx="10">
                  <c:v>25.61105207226355</c:v>
                </c:pt>
                <c:pt idx="11">
                  <c:v>24.72204054937868</c:v>
                </c:pt>
                <c:pt idx="12">
                  <c:v>26.376641191456006</c:v>
                </c:pt>
                <c:pt idx="13">
                  <c:v>26.956035767511178</c:v>
                </c:pt>
                <c:pt idx="14">
                  <c:v>27.76129244971975</c:v>
                </c:pt>
                <c:pt idx="15">
                  <c:v>28.236061297685033</c:v>
                </c:pt>
                <c:pt idx="16">
                  <c:v>29.145890300788164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MS_Data2!$R$3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MS_Data2!$R$4:$R$20</c:f>
              <c:numCache>
                <c:ptCount val="17"/>
                <c:pt idx="0">
                  <c:v>64.58885941644562</c:v>
                </c:pt>
                <c:pt idx="1">
                  <c:v>65.59102069449317</c:v>
                </c:pt>
                <c:pt idx="2">
                  <c:v>64.62631044978018</c:v>
                </c:pt>
                <c:pt idx="3">
                  <c:v>63.856691253951524</c:v>
                </c:pt>
                <c:pt idx="4">
                  <c:v>63.851899967521916</c:v>
                </c:pt>
                <c:pt idx="5">
                  <c:v>65.56356487549148</c:v>
                </c:pt>
                <c:pt idx="6">
                  <c:v>68.05477920626049</c:v>
                </c:pt>
                <c:pt idx="7">
                  <c:v>72.16981132075472</c:v>
                </c:pt>
                <c:pt idx="8">
                  <c:v>71.80203045685279</c:v>
                </c:pt>
                <c:pt idx="9">
                  <c:v>74.70145953118089</c:v>
                </c:pt>
                <c:pt idx="10">
                  <c:v>73.70882040382571</c:v>
                </c:pt>
                <c:pt idx="11">
                  <c:v>74.34052757793765</c:v>
                </c:pt>
                <c:pt idx="12">
                  <c:v>72.64354301391339</c:v>
                </c:pt>
                <c:pt idx="13">
                  <c:v>72.41058122205663</c:v>
                </c:pt>
                <c:pt idx="14">
                  <c:v>71.6287504121332</c:v>
                </c:pt>
                <c:pt idx="15">
                  <c:v>71.1607433974568</c:v>
                </c:pt>
                <c:pt idx="16">
                  <c:v>70.22679749075117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MS_Data2!$S$3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MS_Data2!$S$4:$S$20</c:f>
              <c:numCache>
                <c:ptCount val="17"/>
                <c:pt idx="0">
                  <c:v>0.0663129973474801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0.08384572386808273</c:v>
                </c:pt>
                <c:pt idx="7">
                  <c:v>0.04288164665523156</c:v>
                </c:pt>
                <c:pt idx="8">
                  <c:v>0.15228426395939085</c:v>
                </c:pt>
                <c:pt idx="9">
                  <c:v>0.06634232640424591</c:v>
                </c:pt>
                <c:pt idx="10">
                  <c:v>0.021253985122210415</c:v>
                </c:pt>
                <c:pt idx="11">
                  <c:v>0.13080444735120994</c:v>
                </c:pt>
                <c:pt idx="12">
                  <c:v>0.058788947677836566</c:v>
                </c:pt>
                <c:pt idx="13">
                  <c:v>0.07451564828614009</c:v>
                </c:pt>
                <c:pt idx="14">
                  <c:v>0.13188262446422683</c:v>
                </c:pt>
                <c:pt idx="15">
                  <c:v>0.16302575806977504</c:v>
                </c:pt>
                <c:pt idx="16">
                  <c:v>0.0643397136882741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MS_Data2!$T$3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MS_Data2!$T$4:$T$20</c:f>
              <c:numCache>
                <c:ptCount val="17"/>
                <c:pt idx="0">
                  <c:v>0</c:v>
                </c:pt>
                <c:pt idx="1">
                  <c:v>0.175377060680463</c:v>
                </c:pt>
                <c:pt idx="2">
                  <c:v>0.13527223537368954</c:v>
                </c:pt>
                <c:pt idx="3">
                  <c:v>0.07024938531787847</c:v>
                </c:pt>
                <c:pt idx="4">
                  <c:v>0.12991230919129587</c:v>
                </c:pt>
                <c:pt idx="5">
                  <c:v>0.09829619921363039</c:v>
                </c:pt>
                <c:pt idx="6">
                  <c:v>0.16769144773616546</c:v>
                </c:pt>
                <c:pt idx="7">
                  <c:v>0.04288164665523156</c:v>
                </c:pt>
                <c:pt idx="8">
                  <c:v>0.10152284263959391</c:v>
                </c:pt>
                <c:pt idx="9">
                  <c:v>0.17691287041132242</c:v>
                </c:pt>
                <c:pt idx="10">
                  <c:v>0.17003188097768332</c:v>
                </c:pt>
                <c:pt idx="11">
                  <c:v>0.08720296490080662</c:v>
                </c:pt>
                <c:pt idx="12">
                  <c:v>0.1763668430335097</c:v>
                </c:pt>
                <c:pt idx="13">
                  <c:v>0.11177347242921014</c:v>
                </c:pt>
                <c:pt idx="14">
                  <c:v>0.08242664029014178</c:v>
                </c:pt>
                <c:pt idx="15">
                  <c:v>0.06521030322791001</c:v>
                </c:pt>
                <c:pt idx="16">
                  <c:v>0.1447643557986167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MS_Data2!$U$3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MS_Data2!$U$4:$U$20</c:f>
              <c:numCache>
                <c:ptCount val="17"/>
                <c:pt idx="0">
                  <c:v>0.1326259946949602</c:v>
                </c:pt>
                <c:pt idx="1">
                  <c:v>0.07015082427218519</c:v>
                </c:pt>
                <c:pt idx="2">
                  <c:v>0.2705444707473791</c:v>
                </c:pt>
                <c:pt idx="3">
                  <c:v>0.07024938531787847</c:v>
                </c:pt>
                <c:pt idx="4">
                  <c:v>0.3247807729782397</c:v>
                </c:pt>
                <c:pt idx="5">
                  <c:v>0.327653997378768</c:v>
                </c:pt>
                <c:pt idx="6">
                  <c:v>0.3353828954723309</c:v>
                </c:pt>
                <c:pt idx="7">
                  <c:v>0.2572898799313894</c:v>
                </c:pt>
                <c:pt idx="8">
                  <c:v>0.3807106598984772</c:v>
                </c:pt>
                <c:pt idx="9">
                  <c:v>0.3980539584254755</c:v>
                </c:pt>
                <c:pt idx="10">
                  <c:v>0.4888416578108395</c:v>
                </c:pt>
                <c:pt idx="11">
                  <c:v>0.7194244604316548</c:v>
                </c:pt>
                <c:pt idx="12">
                  <c:v>0.7446600039192632</c:v>
                </c:pt>
                <c:pt idx="13">
                  <c:v>0.44709388971684055</c:v>
                </c:pt>
                <c:pt idx="14">
                  <c:v>0.3956478733926805</c:v>
                </c:pt>
                <c:pt idx="15">
                  <c:v>0.37495924356048255</c:v>
                </c:pt>
                <c:pt idx="16">
                  <c:v>0.41820813897378156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MS_Data2!$V$3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21836166"/>
        <c:axId val="62307767"/>
      </c:scatterChart>
      <c:valAx>
        <c:axId val="21836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2307767"/>
        <c:crosses val="autoZero"/>
        <c:crossBetween val="midCat"/>
        <c:dispUnits/>
        <c:majorUnit val="1"/>
      </c:valAx>
      <c:valAx>
        <c:axId val="6230776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18361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ADMISSIONS:  MISSISSIPPI</a:t>
            </a:r>
          </a:p>
        </c:rich>
      </c:tx>
      <c:layout>
        <c:manualLayout>
          <c:xMode val="factor"/>
          <c:yMode val="factor"/>
          <c:x val="-0.009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1"/>
          <c:w val="0.9385"/>
          <c:h val="0.83975"/>
        </c:manualLayout>
      </c:layout>
      <c:scatterChart>
        <c:scatterStyle val="line"/>
        <c:varyColors val="0"/>
        <c:ser>
          <c:idx val="0"/>
          <c:order val="0"/>
          <c:tx>
            <c:strRef>
              <c:f>MS_Data2!$R$3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MS_Data2!$R$4:$R$20</c:f>
              <c:numCache>
                <c:ptCount val="17"/>
                <c:pt idx="0">
                  <c:v>64.58885941644562</c:v>
                </c:pt>
                <c:pt idx="1">
                  <c:v>65.59102069449317</c:v>
                </c:pt>
                <c:pt idx="2">
                  <c:v>64.62631044978018</c:v>
                </c:pt>
                <c:pt idx="3">
                  <c:v>63.856691253951524</c:v>
                </c:pt>
                <c:pt idx="4">
                  <c:v>63.851899967521916</c:v>
                </c:pt>
                <c:pt idx="5">
                  <c:v>65.56356487549148</c:v>
                </c:pt>
                <c:pt idx="6">
                  <c:v>68.05477920626049</c:v>
                </c:pt>
                <c:pt idx="7">
                  <c:v>72.16981132075472</c:v>
                </c:pt>
                <c:pt idx="8">
                  <c:v>71.80203045685279</c:v>
                </c:pt>
                <c:pt idx="9">
                  <c:v>74.70145953118089</c:v>
                </c:pt>
                <c:pt idx="10">
                  <c:v>73.70882040382571</c:v>
                </c:pt>
                <c:pt idx="11">
                  <c:v>74.34052757793765</c:v>
                </c:pt>
                <c:pt idx="12">
                  <c:v>72.64354301391339</c:v>
                </c:pt>
                <c:pt idx="13">
                  <c:v>72.41058122205663</c:v>
                </c:pt>
                <c:pt idx="14">
                  <c:v>71.6287504121332</c:v>
                </c:pt>
                <c:pt idx="15">
                  <c:v>71.1607433974568</c:v>
                </c:pt>
                <c:pt idx="16">
                  <c:v>70.22679749075117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MS_Data2!$S$3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MS_Data2!$S$4:$S$20</c:f>
              <c:numCache>
                <c:ptCount val="17"/>
                <c:pt idx="0">
                  <c:v>0.0663129973474801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0.08384572386808273</c:v>
                </c:pt>
                <c:pt idx="7">
                  <c:v>0.04288164665523156</c:v>
                </c:pt>
                <c:pt idx="8">
                  <c:v>0.15228426395939085</c:v>
                </c:pt>
                <c:pt idx="9">
                  <c:v>0.06634232640424591</c:v>
                </c:pt>
                <c:pt idx="10">
                  <c:v>0.021253985122210415</c:v>
                </c:pt>
                <c:pt idx="11">
                  <c:v>0.13080444735120994</c:v>
                </c:pt>
                <c:pt idx="12">
                  <c:v>0.058788947677836566</c:v>
                </c:pt>
                <c:pt idx="13">
                  <c:v>0.07451564828614009</c:v>
                </c:pt>
                <c:pt idx="14">
                  <c:v>0.13188262446422683</c:v>
                </c:pt>
                <c:pt idx="15">
                  <c:v>0.16302575806977504</c:v>
                </c:pt>
                <c:pt idx="16">
                  <c:v>0.0643397136882741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MS_Data2!$T$3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MS_Data2!$T$4:$T$20</c:f>
              <c:numCache>
                <c:ptCount val="17"/>
                <c:pt idx="0">
                  <c:v>0</c:v>
                </c:pt>
                <c:pt idx="1">
                  <c:v>0.175377060680463</c:v>
                </c:pt>
                <c:pt idx="2">
                  <c:v>0.13527223537368954</c:v>
                </c:pt>
                <c:pt idx="3">
                  <c:v>0.07024938531787847</c:v>
                </c:pt>
                <c:pt idx="4">
                  <c:v>0.12991230919129587</c:v>
                </c:pt>
                <c:pt idx="5">
                  <c:v>0.09829619921363039</c:v>
                </c:pt>
                <c:pt idx="6">
                  <c:v>0.16769144773616546</c:v>
                </c:pt>
                <c:pt idx="7">
                  <c:v>0.04288164665523156</c:v>
                </c:pt>
                <c:pt idx="8">
                  <c:v>0.10152284263959391</c:v>
                </c:pt>
                <c:pt idx="9">
                  <c:v>0.17691287041132242</c:v>
                </c:pt>
                <c:pt idx="10">
                  <c:v>0.17003188097768332</c:v>
                </c:pt>
                <c:pt idx="11">
                  <c:v>0.08720296490080662</c:v>
                </c:pt>
                <c:pt idx="12">
                  <c:v>0.1763668430335097</c:v>
                </c:pt>
                <c:pt idx="13">
                  <c:v>0.11177347242921014</c:v>
                </c:pt>
                <c:pt idx="14">
                  <c:v>0.08242664029014178</c:v>
                </c:pt>
                <c:pt idx="15">
                  <c:v>0.06521030322791001</c:v>
                </c:pt>
                <c:pt idx="16">
                  <c:v>0.1447643557986167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MS_Data2!$U$3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MS_Data2!$U$4:$U$20</c:f>
              <c:numCache>
                <c:ptCount val="17"/>
                <c:pt idx="0">
                  <c:v>0.1326259946949602</c:v>
                </c:pt>
                <c:pt idx="1">
                  <c:v>0.07015082427218519</c:v>
                </c:pt>
                <c:pt idx="2">
                  <c:v>0.2705444707473791</c:v>
                </c:pt>
                <c:pt idx="3">
                  <c:v>0.07024938531787847</c:v>
                </c:pt>
                <c:pt idx="4">
                  <c:v>0.3247807729782397</c:v>
                </c:pt>
                <c:pt idx="5">
                  <c:v>0.327653997378768</c:v>
                </c:pt>
                <c:pt idx="6">
                  <c:v>0.3353828954723309</c:v>
                </c:pt>
                <c:pt idx="7">
                  <c:v>0.2572898799313894</c:v>
                </c:pt>
                <c:pt idx="8">
                  <c:v>0.3807106598984772</c:v>
                </c:pt>
                <c:pt idx="9">
                  <c:v>0.3980539584254755</c:v>
                </c:pt>
                <c:pt idx="10">
                  <c:v>0.4888416578108395</c:v>
                </c:pt>
                <c:pt idx="11">
                  <c:v>0.7194244604316548</c:v>
                </c:pt>
                <c:pt idx="12">
                  <c:v>0.7446600039192632</c:v>
                </c:pt>
                <c:pt idx="13">
                  <c:v>0.44709388971684055</c:v>
                </c:pt>
                <c:pt idx="14">
                  <c:v>0.3956478733926805</c:v>
                </c:pt>
                <c:pt idx="15">
                  <c:v>0.37495924356048255</c:v>
                </c:pt>
                <c:pt idx="16">
                  <c:v>0.41820813897378156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MS_Data2!$V$3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23898992"/>
        <c:axId val="13764337"/>
      </c:scatterChart>
      <c:valAx>
        <c:axId val="23898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13764337"/>
        <c:crosses val="autoZero"/>
        <c:crossBetween val="midCat"/>
        <c:dispUnits/>
        <c:majorUnit val="1"/>
      </c:valAx>
      <c:valAx>
        <c:axId val="13764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238989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9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MISSISSIPPI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MS_Data2!$D$3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MS_Data2!$D$4:$D$20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6</c:v>
                </c:pt>
                <c:pt idx="9">
                  <c:v>3</c:v>
                </c:pt>
                <c:pt idx="10">
                  <c:v>1</c:v>
                </c:pt>
                <c:pt idx="11">
                  <c:v>6</c:v>
                </c:pt>
                <c:pt idx="12">
                  <c:v>3</c:v>
                </c:pt>
                <c:pt idx="13">
                  <c:v>4</c:v>
                </c:pt>
                <c:pt idx="14">
                  <c:v>8</c:v>
                </c:pt>
                <c:pt idx="15">
                  <c:v>10</c:v>
                </c:pt>
                <c:pt idx="16">
                  <c:v>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MS_Data2!$E$3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MS_Data2!$E$4:$E$20</c:f>
              <c:numCache>
                <c:ptCount val="17"/>
                <c:pt idx="0">
                  <c:v>0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6</c:v>
                </c:pt>
                <c:pt idx="7">
                  <c:v>1</c:v>
                </c:pt>
                <c:pt idx="8">
                  <c:v>4</c:v>
                </c:pt>
                <c:pt idx="9">
                  <c:v>8</c:v>
                </c:pt>
                <c:pt idx="10">
                  <c:v>8</c:v>
                </c:pt>
                <c:pt idx="11">
                  <c:v>4</c:v>
                </c:pt>
                <c:pt idx="12">
                  <c:v>9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MS_Data2!$F$3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MS_Data2!$F$4:$F$20</c:f>
              <c:numCache>
                <c:ptCount val="17"/>
                <c:pt idx="0">
                  <c:v>2</c:v>
                </c:pt>
                <c:pt idx="1">
                  <c:v>2</c:v>
                </c:pt>
                <c:pt idx="2">
                  <c:v>8</c:v>
                </c:pt>
                <c:pt idx="3">
                  <c:v>2</c:v>
                </c:pt>
                <c:pt idx="4">
                  <c:v>10</c:v>
                </c:pt>
                <c:pt idx="5">
                  <c:v>10</c:v>
                </c:pt>
                <c:pt idx="6">
                  <c:v>12</c:v>
                </c:pt>
                <c:pt idx="7">
                  <c:v>6</c:v>
                </c:pt>
                <c:pt idx="8">
                  <c:v>15</c:v>
                </c:pt>
                <c:pt idx="9">
                  <c:v>18</c:v>
                </c:pt>
                <c:pt idx="10">
                  <c:v>23</c:v>
                </c:pt>
                <c:pt idx="11">
                  <c:v>33</c:v>
                </c:pt>
                <c:pt idx="12">
                  <c:v>38</c:v>
                </c:pt>
                <c:pt idx="13">
                  <c:v>24</c:v>
                </c:pt>
                <c:pt idx="14">
                  <c:v>24</c:v>
                </c:pt>
                <c:pt idx="15">
                  <c:v>23</c:v>
                </c:pt>
                <c:pt idx="16">
                  <c:v>26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MS_Data2!$G$3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MS_Data2!$G$4:$G$20</c:f>
              <c:numCache>
                <c:ptCount val="17"/>
              </c:numCache>
            </c:numRef>
          </c:yVal>
          <c:smooth val="0"/>
        </c:ser>
        <c:axId val="56770170"/>
        <c:axId val="41169483"/>
      </c:scatterChart>
      <c:valAx>
        <c:axId val="56770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1169483"/>
        <c:crosses val="autoZero"/>
        <c:crossBetween val="midCat"/>
        <c:dispUnits/>
        <c:majorUnit val="1"/>
      </c:valAx>
      <c:valAx>
        <c:axId val="41169483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770170"/>
        <c:crosses val="autoZero"/>
        <c:crossBetween val="midCat"/>
        <c:dispUnits/>
        <c:maj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25"/>
          <c:y val="0.95125"/>
          <c:w val="0.671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MISSISSIPPI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MS_Data2!$AM$3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MS_Data2!$AM$4:$AM$20</c:f>
              <c:numCache>
                <c:ptCount val="17"/>
                <c:pt idx="0">
                  <c:v>15.060240963855422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36.89583077112287</c:v>
                </c:pt>
                <c:pt idx="7">
                  <c:v>12.03079884504331</c:v>
                </c:pt>
                <c:pt idx="8">
                  <c:v>72.18479307025986</c:v>
                </c:pt>
                <c:pt idx="9">
                  <c:v>35.27751646284102</c:v>
                </c:pt>
                <c:pt idx="10">
                  <c:v>11.191941801902631</c:v>
                </c:pt>
                <c:pt idx="11">
                  <c:v>66.8896321070234</c:v>
                </c:pt>
                <c:pt idx="12">
                  <c:v>32.912781130005484</c:v>
                </c:pt>
                <c:pt idx="13">
                  <c:v>42.98764105319721</c:v>
                </c:pt>
                <c:pt idx="14">
                  <c:v>84.22825858075385</c:v>
                </c:pt>
                <c:pt idx="15">
                  <c:v>102.31225700838961</c:v>
                </c:pt>
                <c:pt idx="16">
                  <c:v>40.379567938623055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MS_Data2!$AN$3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MS_Data2!$AN$4:$AN$20</c:f>
              <c:numCache>
                <c:ptCount val="17"/>
                <c:pt idx="0">
                  <c:v>0</c:v>
                </c:pt>
                <c:pt idx="1">
                  <c:v>51.50391429748661</c:v>
                </c:pt>
                <c:pt idx="2">
                  <c:v>38.797284190106694</c:v>
                </c:pt>
                <c:pt idx="3">
                  <c:v>18.34189288334556</c:v>
                </c:pt>
                <c:pt idx="4">
                  <c:v>35.445281346920694</c:v>
                </c:pt>
                <c:pt idx="5">
                  <c:v>25.63226247436774</c:v>
                </c:pt>
                <c:pt idx="6">
                  <c:v>49.05968928863451</c:v>
                </c:pt>
                <c:pt idx="7">
                  <c:v>7.884569896712135</c:v>
                </c:pt>
                <c:pt idx="8">
                  <c:v>30.790547301978293</c:v>
                </c:pt>
                <c:pt idx="9">
                  <c:v>58.862482525200505</c:v>
                </c:pt>
                <c:pt idx="10">
                  <c:v>54.80953685941354</c:v>
                </c:pt>
                <c:pt idx="11">
                  <c:v>26.284662899198317</c:v>
                </c:pt>
                <c:pt idx="12">
                  <c:v>55.46995377503852</c:v>
                </c:pt>
                <c:pt idx="13">
                  <c:v>35.19474425152511</c:v>
                </c:pt>
                <c:pt idx="14">
                  <c:v>27.825699816350383</c:v>
                </c:pt>
                <c:pt idx="15">
                  <c:v>21.76041780002176</c:v>
                </c:pt>
                <c:pt idx="16">
                  <c:v>47.65939419614488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MS_Data2!$AO$3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MS_Data2!$AO$4:$AO$20</c:f>
              <c:numCache>
                <c:ptCount val="17"/>
                <c:pt idx="0">
                  <c:v>9.402472850359644</c:v>
                </c:pt>
                <c:pt idx="1">
                  <c:v>9.711566475672527</c:v>
                </c:pt>
                <c:pt idx="2">
                  <c:v>40.31039000302328</c:v>
                </c:pt>
                <c:pt idx="3">
                  <c:v>10.47833604023681</c:v>
                </c:pt>
                <c:pt idx="4">
                  <c:v>54.78551470991069</c:v>
                </c:pt>
                <c:pt idx="5">
                  <c:v>57.47126436781609</c:v>
                </c:pt>
                <c:pt idx="6">
                  <c:v>72.51193425584627</c:v>
                </c:pt>
                <c:pt idx="7">
                  <c:v>37.30183400683867</c:v>
                </c:pt>
                <c:pt idx="8">
                  <c:v>91.75434303890384</c:v>
                </c:pt>
                <c:pt idx="9">
                  <c:v>105.52852201442222</c:v>
                </c:pt>
                <c:pt idx="10">
                  <c:v>134.59737827715355</c:v>
                </c:pt>
                <c:pt idx="11">
                  <c:v>183.2315380344253</c:v>
                </c:pt>
                <c:pt idx="12">
                  <c:v>198.31950315745524</c:v>
                </c:pt>
                <c:pt idx="13">
                  <c:v>117.62976032936334</c:v>
                </c:pt>
                <c:pt idx="14">
                  <c:v>110.48197762739953</c:v>
                </c:pt>
                <c:pt idx="15">
                  <c:v>100.88161761480767</c:v>
                </c:pt>
                <c:pt idx="16">
                  <c:v>108.44629822732011</c:v>
                </c:pt>
              </c:numCache>
            </c:numRef>
          </c:yVal>
          <c:smooth val="0"/>
        </c:ser>
        <c:axId val="34981028"/>
        <c:axId val="46393797"/>
      </c:scatterChart>
      <c:valAx>
        <c:axId val="34981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6393797"/>
        <c:crosses val="autoZero"/>
        <c:crossBetween val="midCat"/>
        <c:dispUnits/>
        <c:majorUnit val="1"/>
      </c:valAx>
      <c:valAx>
        <c:axId val="46393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981028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NEW ADMISSIONS:  MISSISSIPPI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"/>
          <c:w val="0.9385"/>
          <c:h val="0.8615"/>
        </c:manualLayout>
      </c:layout>
      <c:scatterChart>
        <c:scatterStyle val="line"/>
        <c:varyColors val="0"/>
        <c:ser>
          <c:idx val="0"/>
          <c:order val="0"/>
          <c:tx>
            <c:strRef>
              <c:f>MS_Data2!$R$24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MS_Data2!$R$25:$R$41</c:f>
              <c:numCache>
                <c:ptCount val="17"/>
                <c:pt idx="0">
                  <c:v>64.60717009916095</c:v>
                </c:pt>
                <c:pt idx="1">
                  <c:v>65.5152224824356</c:v>
                </c:pt>
                <c:pt idx="2">
                  <c:v>63.22657176749703</c:v>
                </c:pt>
                <c:pt idx="3">
                  <c:v>61.644623346751004</c:v>
                </c:pt>
                <c:pt idx="4">
                  <c:v>61.6254036598493</c:v>
                </c:pt>
                <c:pt idx="5">
                  <c:v>63.791267305644304</c:v>
                </c:pt>
                <c:pt idx="6">
                  <c:v>67.56989247311827</c:v>
                </c:pt>
                <c:pt idx="7">
                  <c:v>71.12509834775767</c:v>
                </c:pt>
                <c:pt idx="8">
                  <c:v>71.15072933549432</c:v>
                </c:pt>
                <c:pt idx="9">
                  <c:v>73.2220367278798</c:v>
                </c:pt>
                <c:pt idx="10">
                  <c:v>74.00060114217013</c:v>
                </c:pt>
                <c:pt idx="11">
                  <c:v>75.81410053746444</c:v>
                </c:pt>
                <c:pt idx="12">
                  <c:v>73.14868804664722</c:v>
                </c:pt>
                <c:pt idx="13">
                  <c:v>72.68545140885566</c:v>
                </c:pt>
                <c:pt idx="14">
                  <c:v>72.48703383551495</c:v>
                </c:pt>
                <c:pt idx="15">
                  <c:v>71.38569284642321</c:v>
                </c:pt>
                <c:pt idx="16">
                  <c:v>70.21543985637344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MS_Data2!$S$24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MS_Data2!$S$25:$S$41</c:f>
              <c:numCache>
                <c:ptCount val="17"/>
                <c:pt idx="0">
                  <c:v>0.07627765064836003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0.07867820613690008</c:v>
                </c:pt>
                <c:pt idx="8">
                  <c:v>0.2025931928687196</c:v>
                </c:pt>
                <c:pt idx="9">
                  <c:v>0.0667779632721202</c:v>
                </c:pt>
                <c:pt idx="10">
                  <c:v>0.030057108506161705</c:v>
                </c:pt>
                <c:pt idx="11">
                  <c:v>0.18969332911792602</c:v>
                </c:pt>
                <c:pt idx="12">
                  <c:v>0.05830903790087463</c:v>
                </c:pt>
                <c:pt idx="13">
                  <c:v>0.08625646923519263</c:v>
                </c:pt>
                <c:pt idx="14">
                  <c:v>0.12348728081007657</c:v>
                </c:pt>
                <c:pt idx="15">
                  <c:v>0.22511255627813906</c:v>
                </c:pt>
                <c:pt idx="16">
                  <c:v>0.0718132854578097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MS_Data2!$T$24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MS_Data2!$T$25:$T$41</c:f>
              <c:numCache>
                <c:ptCount val="17"/>
                <c:pt idx="0">
                  <c:v>0</c:v>
                </c:pt>
                <c:pt idx="1">
                  <c:v>0.234192037470726</c:v>
                </c:pt>
                <c:pt idx="2">
                  <c:v>0.11862396204033215</c:v>
                </c:pt>
                <c:pt idx="3">
                  <c:v>0.11500862564692352</c:v>
                </c:pt>
                <c:pt idx="4">
                  <c:v>0.16146393972012918</c:v>
                </c:pt>
                <c:pt idx="5">
                  <c:v>0.10649627263045794</c:v>
                </c:pt>
                <c:pt idx="6">
                  <c:v>0.21505376344086022</c:v>
                </c:pt>
                <c:pt idx="7">
                  <c:v>0</c:v>
                </c:pt>
                <c:pt idx="8">
                  <c:v>0.12155591572123178</c:v>
                </c:pt>
                <c:pt idx="9">
                  <c:v>0.23372287145242068</c:v>
                </c:pt>
                <c:pt idx="10">
                  <c:v>0.15028554253080853</c:v>
                </c:pt>
                <c:pt idx="11">
                  <c:v>0.03161555485298767</c:v>
                </c:pt>
                <c:pt idx="12">
                  <c:v>0.20408163265306123</c:v>
                </c:pt>
                <c:pt idx="13">
                  <c:v>0.11500862564692352</c:v>
                </c:pt>
                <c:pt idx="14">
                  <c:v>0.04939491232403062</c:v>
                </c:pt>
                <c:pt idx="15">
                  <c:v>0.02501250625312656</c:v>
                </c:pt>
                <c:pt idx="16">
                  <c:v>0.1436265709156194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MS_Data2!$U$24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MS_Data2!$U$25:$U$41</c:f>
              <c:numCache>
                <c:ptCount val="17"/>
                <c:pt idx="0">
                  <c:v>0.15255530129672007</c:v>
                </c:pt>
                <c:pt idx="1">
                  <c:v>0.117096018735363</c:v>
                </c:pt>
                <c:pt idx="2">
                  <c:v>0.41518386714116245</c:v>
                </c:pt>
                <c:pt idx="3">
                  <c:v>0.11500862564692352</c:v>
                </c:pt>
                <c:pt idx="4">
                  <c:v>0.48439181916038754</c:v>
                </c:pt>
                <c:pt idx="5">
                  <c:v>0.5324813631522897</c:v>
                </c:pt>
                <c:pt idx="6">
                  <c:v>0.5161290322580645</c:v>
                </c:pt>
                <c:pt idx="7">
                  <c:v>0.3147128245476003</c:v>
                </c:pt>
                <c:pt idx="8">
                  <c:v>0.5672609400324149</c:v>
                </c:pt>
                <c:pt idx="9">
                  <c:v>0.5008347245409015</c:v>
                </c:pt>
                <c:pt idx="10">
                  <c:v>0.6011421701232341</c:v>
                </c:pt>
                <c:pt idx="11">
                  <c:v>1.0116977552956055</c:v>
                </c:pt>
                <c:pt idx="12">
                  <c:v>0.9620991253644314</c:v>
                </c:pt>
                <c:pt idx="13">
                  <c:v>0.5750431282346177</c:v>
                </c:pt>
                <c:pt idx="14">
                  <c:v>0.5433440355643369</c:v>
                </c:pt>
                <c:pt idx="15">
                  <c:v>0.5502751375687844</c:v>
                </c:pt>
                <c:pt idx="16">
                  <c:v>0.43087971274685816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MS_Data2!$V$24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MS_Data2!$V$25:$V$41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14890990"/>
        <c:axId val="66910047"/>
      </c:scatterChart>
      <c:valAx>
        <c:axId val="14890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6910047"/>
        <c:crosses val="autoZero"/>
        <c:crossBetween val="midCat"/>
        <c:dispUnits/>
        <c:majorUnit val="1"/>
      </c:valAx>
      <c:valAx>
        <c:axId val="6691004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NEW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4890990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MISSISSIPPI</a:t>
            </a:r>
          </a:p>
        </c:rich>
      </c:tx>
      <c:layout>
        <c:manualLayout>
          <c:xMode val="factor"/>
          <c:yMode val="factor"/>
          <c:x val="0.0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MS_Data2!$D$24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MS_Data2!$D$25:$D$41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2</c:v>
                </c:pt>
                <c:pt idx="10">
                  <c:v>1</c:v>
                </c:pt>
                <c:pt idx="11">
                  <c:v>6</c:v>
                </c:pt>
                <c:pt idx="12">
                  <c:v>2</c:v>
                </c:pt>
                <c:pt idx="13">
                  <c:v>3</c:v>
                </c:pt>
                <c:pt idx="14">
                  <c:v>5</c:v>
                </c:pt>
                <c:pt idx="15">
                  <c:v>9</c:v>
                </c:pt>
                <c:pt idx="16">
                  <c:v>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MS_Data2!$E$24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MS_Data2!$E$25:$E$41</c:f>
              <c:numCache>
                <c:ptCount val="17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5</c:v>
                </c:pt>
                <c:pt idx="7">
                  <c:v>0</c:v>
                </c:pt>
                <c:pt idx="8">
                  <c:v>3</c:v>
                </c:pt>
                <c:pt idx="9">
                  <c:v>7</c:v>
                </c:pt>
                <c:pt idx="10">
                  <c:v>5</c:v>
                </c:pt>
                <c:pt idx="11">
                  <c:v>1</c:v>
                </c:pt>
                <c:pt idx="12">
                  <c:v>7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MS_Data2!$F$24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MS_Data2!$F$25:$F$41</c:f>
              <c:numCache>
                <c:ptCount val="17"/>
                <c:pt idx="0">
                  <c:v>2</c:v>
                </c:pt>
                <c:pt idx="1">
                  <c:v>2</c:v>
                </c:pt>
                <c:pt idx="2">
                  <c:v>7</c:v>
                </c:pt>
                <c:pt idx="3">
                  <c:v>2</c:v>
                </c:pt>
                <c:pt idx="4">
                  <c:v>9</c:v>
                </c:pt>
                <c:pt idx="5">
                  <c:v>10</c:v>
                </c:pt>
                <c:pt idx="6">
                  <c:v>12</c:v>
                </c:pt>
                <c:pt idx="7">
                  <c:v>4</c:v>
                </c:pt>
                <c:pt idx="8">
                  <c:v>14</c:v>
                </c:pt>
                <c:pt idx="9">
                  <c:v>15</c:v>
                </c:pt>
                <c:pt idx="10">
                  <c:v>20</c:v>
                </c:pt>
                <c:pt idx="11">
                  <c:v>32</c:v>
                </c:pt>
                <c:pt idx="12">
                  <c:v>33</c:v>
                </c:pt>
                <c:pt idx="13">
                  <c:v>20</c:v>
                </c:pt>
                <c:pt idx="14">
                  <c:v>22</c:v>
                </c:pt>
                <c:pt idx="15">
                  <c:v>22</c:v>
                </c:pt>
                <c:pt idx="16">
                  <c:v>24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MS_Data2!$G$24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MS_Data2!$G$25:$G$41</c:f>
              <c:numCache>
                <c:ptCount val="17"/>
              </c:numCache>
            </c:numRef>
          </c:yVal>
          <c:smooth val="0"/>
        </c:ser>
        <c:axId val="65319512"/>
        <c:axId val="51004697"/>
      </c:scatterChart>
      <c:valAx>
        <c:axId val="65319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1004697"/>
        <c:crosses val="autoZero"/>
        <c:crossBetween val="midCat"/>
        <c:dispUnits/>
        <c:majorUnit val="1"/>
      </c:valAx>
      <c:valAx>
        <c:axId val="51004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319512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5"/>
          <c:y val="0.94225"/>
          <c:w val="0.645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MISSISSIPPI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MS_Data2!$AM$24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MS_Data2!$AM$25:$AM$41</c:f>
              <c:numCache>
                <c:ptCount val="17"/>
                <c:pt idx="0">
                  <c:v>15.060240963855422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12.03079884504331</c:v>
                </c:pt>
                <c:pt idx="8">
                  <c:v>60.15399422521655</c:v>
                </c:pt>
                <c:pt idx="9">
                  <c:v>23.51834430856068</c:v>
                </c:pt>
                <c:pt idx="10">
                  <c:v>11.191941801902631</c:v>
                </c:pt>
                <c:pt idx="11">
                  <c:v>66.8896321070234</c:v>
                </c:pt>
                <c:pt idx="12">
                  <c:v>21.941854086670325</c:v>
                </c:pt>
                <c:pt idx="13">
                  <c:v>32.2407307898979</c:v>
                </c:pt>
                <c:pt idx="14">
                  <c:v>52.64266161297116</c:v>
                </c:pt>
                <c:pt idx="15">
                  <c:v>92.08103130755065</c:v>
                </c:pt>
                <c:pt idx="16">
                  <c:v>40.379567938623055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MS_Data2!$AN$24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MS_Data2!$AN$25:$AN$41</c:f>
              <c:numCache>
                <c:ptCount val="17"/>
                <c:pt idx="0">
                  <c:v>0</c:v>
                </c:pt>
                <c:pt idx="1">
                  <c:v>41.203131437989285</c:v>
                </c:pt>
                <c:pt idx="2">
                  <c:v>19.398642095053347</c:v>
                </c:pt>
                <c:pt idx="3">
                  <c:v>18.34189288334556</c:v>
                </c:pt>
                <c:pt idx="4">
                  <c:v>26.583961010190517</c:v>
                </c:pt>
                <c:pt idx="5">
                  <c:v>17.088174982911827</c:v>
                </c:pt>
                <c:pt idx="6">
                  <c:v>40.88307440719542</c:v>
                </c:pt>
                <c:pt idx="7">
                  <c:v>0</c:v>
                </c:pt>
                <c:pt idx="8">
                  <c:v>23.09291047648372</c:v>
                </c:pt>
                <c:pt idx="9">
                  <c:v>51.50467220955044</c:v>
                </c:pt>
                <c:pt idx="10">
                  <c:v>34.25596053713346</c:v>
                </c:pt>
                <c:pt idx="11">
                  <c:v>6.571165724799579</c:v>
                </c:pt>
                <c:pt idx="12">
                  <c:v>43.143297380585516</c:v>
                </c:pt>
                <c:pt idx="13">
                  <c:v>23.46316283435007</c:v>
                </c:pt>
                <c:pt idx="14">
                  <c:v>11.130279926540153</c:v>
                </c:pt>
                <c:pt idx="15">
                  <c:v>5.44010445000544</c:v>
                </c:pt>
                <c:pt idx="16">
                  <c:v>42.36390595212879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MS_Data2!$AO$24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MS_Data2!$AO$25:$AO$41</c:f>
              <c:numCache>
                <c:ptCount val="17"/>
                <c:pt idx="0">
                  <c:v>9.402472850359644</c:v>
                </c:pt>
                <c:pt idx="1">
                  <c:v>9.711566475672527</c:v>
                </c:pt>
                <c:pt idx="2">
                  <c:v>35.271591252645365</c:v>
                </c:pt>
                <c:pt idx="3">
                  <c:v>10.47833604023681</c:v>
                </c:pt>
                <c:pt idx="4">
                  <c:v>49.30696323891963</c:v>
                </c:pt>
                <c:pt idx="5">
                  <c:v>57.47126436781609</c:v>
                </c:pt>
                <c:pt idx="6">
                  <c:v>72.51193425584627</c:v>
                </c:pt>
                <c:pt idx="7">
                  <c:v>24.867889337892446</c:v>
                </c:pt>
                <c:pt idx="8">
                  <c:v>85.63738683631026</c:v>
                </c:pt>
                <c:pt idx="9">
                  <c:v>87.94043501201853</c:v>
                </c:pt>
                <c:pt idx="10">
                  <c:v>117.04119850187266</c:v>
                </c:pt>
                <c:pt idx="11">
                  <c:v>177.6790671848973</c:v>
                </c:pt>
                <c:pt idx="12">
                  <c:v>172.22483168936904</c:v>
                </c:pt>
                <c:pt idx="13">
                  <c:v>98.02480027446944</c:v>
                </c:pt>
                <c:pt idx="14">
                  <c:v>101.27514615844957</c:v>
                </c:pt>
                <c:pt idx="15">
                  <c:v>96.49546032720733</c:v>
                </c:pt>
                <c:pt idx="16">
                  <c:v>100.10427528675703</c:v>
                </c:pt>
              </c:numCache>
            </c:numRef>
          </c:yVal>
          <c:smooth val="0"/>
        </c:ser>
        <c:axId val="56389090"/>
        <c:axId val="37739763"/>
      </c:scatterChart>
      <c:valAx>
        <c:axId val="56389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7739763"/>
        <c:crosses val="autoZero"/>
        <c:crossBetween val="midCat"/>
        <c:dispUnits/>
        <c:majorUnit val="1"/>
      </c:valAx>
      <c:valAx>
        <c:axId val="37739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389090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ROBBERY:  MISSISSIPPI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MS_Data1!$B$4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MS_Data1!$E$5:$E$21</c:f>
              <c:numCache>
                <c:ptCount val="17"/>
                <c:pt idx="0">
                  <c:v>187</c:v>
                </c:pt>
                <c:pt idx="1">
                  <c:v>217</c:v>
                </c:pt>
                <c:pt idx="2">
                  <c:v>186</c:v>
                </c:pt>
                <c:pt idx="3">
                  <c:v>246</c:v>
                </c:pt>
                <c:pt idx="4">
                  <c:v>320</c:v>
                </c:pt>
                <c:pt idx="5">
                  <c:v>278</c:v>
                </c:pt>
                <c:pt idx="6">
                  <c:v>245</c:v>
                </c:pt>
                <c:pt idx="7">
                  <c:v>128</c:v>
                </c:pt>
                <c:pt idx="8">
                  <c:v>247</c:v>
                </c:pt>
                <c:pt idx="9">
                  <c:v>252</c:v>
                </c:pt>
                <c:pt idx="10">
                  <c:v>285</c:v>
                </c:pt>
                <c:pt idx="11">
                  <c:v>265</c:v>
                </c:pt>
                <c:pt idx="12">
                  <c:v>248</c:v>
                </c:pt>
                <c:pt idx="13">
                  <c:v>285</c:v>
                </c:pt>
                <c:pt idx="14">
                  <c:v>363</c:v>
                </c:pt>
                <c:pt idx="15">
                  <c:v>340</c:v>
                </c:pt>
                <c:pt idx="16">
                  <c:v>478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MS_Data1!$C$4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MS_Data1!$F$5:$F$21</c:f>
              <c:numCache>
                <c:ptCount val="17"/>
                <c:pt idx="0">
                  <c:v>453</c:v>
                </c:pt>
                <c:pt idx="1">
                  <c:v>511</c:v>
                </c:pt>
                <c:pt idx="2">
                  <c:v>516</c:v>
                </c:pt>
                <c:pt idx="3">
                  <c:v>505</c:v>
                </c:pt>
                <c:pt idx="4">
                  <c:v>535</c:v>
                </c:pt>
                <c:pt idx="5">
                  <c:v>514</c:v>
                </c:pt>
                <c:pt idx="6">
                  <c:v>646</c:v>
                </c:pt>
                <c:pt idx="7">
                  <c:v>365</c:v>
                </c:pt>
                <c:pt idx="8">
                  <c:v>670</c:v>
                </c:pt>
                <c:pt idx="9">
                  <c:v>722</c:v>
                </c:pt>
                <c:pt idx="10">
                  <c:v>702</c:v>
                </c:pt>
                <c:pt idx="11">
                  <c:v>708</c:v>
                </c:pt>
                <c:pt idx="12">
                  <c:v>733</c:v>
                </c:pt>
                <c:pt idx="13">
                  <c:v>766</c:v>
                </c:pt>
                <c:pt idx="14">
                  <c:v>820</c:v>
                </c:pt>
                <c:pt idx="15">
                  <c:v>908</c:v>
                </c:pt>
                <c:pt idx="16">
                  <c:v>1170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MS_Data1!$D$4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MS_Data1!$G$5:$G$21</c:f>
              <c:numCache>
                <c:ptCount val="17"/>
                <c:pt idx="0">
                  <c:v>640</c:v>
                </c:pt>
                <c:pt idx="1">
                  <c:v>728</c:v>
                </c:pt>
                <c:pt idx="2">
                  <c:v>702</c:v>
                </c:pt>
                <c:pt idx="3">
                  <c:v>751</c:v>
                </c:pt>
                <c:pt idx="4">
                  <c:v>855</c:v>
                </c:pt>
                <c:pt idx="5">
                  <c:v>792</c:v>
                </c:pt>
                <c:pt idx="6">
                  <c:v>891</c:v>
                </c:pt>
                <c:pt idx="7">
                  <c:v>493</c:v>
                </c:pt>
                <c:pt idx="8">
                  <c:v>917</c:v>
                </c:pt>
                <c:pt idx="9">
                  <c:v>974</c:v>
                </c:pt>
                <c:pt idx="10">
                  <c:v>987</c:v>
                </c:pt>
                <c:pt idx="11">
                  <c:v>973</c:v>
                </c:pt>
                <c:pt idx="12">
                  <c:v>981</c:v>
                </c:pt>
                <c:pt idx="13">
                  <c:v>1051</c:v>
                </c:pt>
                <c:pt idx="14">
                  <c:v>1183</c:v>
                </c:pt>
                <c:pt idx="15">
                  <c:v>1248</c:v>
                </c:pt>
                <c:pt idx="16">
                  <c:v>1648</c:v>
                </c:pt>
              </c:numCache>
            </c:numRef>
          </c:yVal>
          <c:smooth val="1"/>
        </c:ser>
        <c:axId val="30207862"/>
        <c:axId val="3435303"/>
      </c:scatterChart>
      <c:scatterChart>
        <c:scatterStyle val="lineMarker"/>
        <c:varyColors val="0"/>
        <c:ser>
          <c:idx val="5"/>
          <c:order val="3"/>
          <c:tx>
            <c:strRef>
              <c:f>MS_Data1!$A$23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MS_Data1!$F$28:$F$44</c:f>
              <c:numCache>
                <c:ptCount val="17"/>
                <c:pt idx="0">
                  <c:v>70.78125</c:v>
                </c:pt>
                <c:pt idx="1">
                  <c:v>70.1923076923077</c:v>
                </c:pt>
                <c:pt idx="2">
                  <c:v>73.50427350427351</c:v>
                </c:pt>
                <c:pt idx="3">
                  <c:v>67.24367509986683</c:v>
                </c:pt>
                <c:pt idx="4">
                  <c:v>62.57309941520468</c:v>
                </c:pt>
                <c:pt idx="5">
                  <c:v>64.8989898989899</c:v>
                </c:pt>
                <c:pt idx="6">
                  <c:v>72.50280583613917</c:v>
                </c:pt>
                <c:pt idx="7">
                  <c:v>74.0365111561866</c:v>
                </c:pt>
                <c:pt idx="8">
                  <c:v>73.06434023991277</c:v>
                </c:pt>
                <c:pt idx="9">
                  <c:v>74.12731006160165</c:v>
                </c:pt>
                <c:pt idx="10">
                  <c:v>71.12462006079028</c:v>
                </c:pt>
                <c:pt idx="11">
                  <c:v>72.76464542651593</c:v>
                </c:pt>
                <c:pt idx="12">
                  <c:v>74.71967380224261</c:v>
                </c:pt>
                <c:pt idx="13">
                  <c:v>72.88296860133207</c:v>
                </c:pt>
                <c:pt idx="14">
                  <c:v>69.31530008453085</c:v>
                </c:pt>
                <c:pt idx="15">
                  <c:v>72.75641025641025</c:v>
                </c:pt>
                <c:pt idx="16">
                  <c:v>70.99514563106796</c:v>
                </c:pt>
              </c:numCache>
            </c:numRef>
          </c:yVal>
          <c:smooth val="0"/>
        </c:ser>
        <c:axId val="30917728"/>
        <c:axId val="9824097"/>
      </c:scatterChart>
      <c:valAx>
        <c:axId val="30207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435303"/>
        <c:crossesAt val="0"/>
        <c:crossBetween val="midCat"/>
        <c:dispUnits/>
        <c:majorUnit val="1"/>
      </c:valAx>
      <c:valAx>
        <c:axId val="3435303"/>
        <c:scaling>
          <c:orientation val="minMax"/>
          <c:max val="17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0207862"/>
        <c:crosses val="autoZero"/>
        <c:crossBetween val="midCat"/>
        <c:dispUnits/>
        <c:majorUnit val="175"/>
      </c:valAx>
      <c:valAx>
        <c:axId val="30917728"/>
        <c:scaling>
          <c:orientation val="minMax"/>
        </c:scaling>
        <c:axPos val="b"/>
        <c:delete val="1"/>
        <c:majorTickMark val="in"/>
        <c:minorTickMark val="none"/>
        <c:tickLblPos val="nextTo"/>
        <c:crossAx val="9824097"/>
        <c:crosses val="max"/>
        <c:crossBetween val="midCat"/>
        <c:dispUnits/>
      </c:valAx>
      <c:valAx>
        <c:axId val="9824097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091772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0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ROBBERY, PER 100,000:  MISSISSIPPI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397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MS_Data3!$L$23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MS_Data3!$L$24:$L$40</c:f>
              <c:numCache>
                <c:ptCount val="17"/>
                <c:pt idx="0">
                  <c:v>11.276161153502258</c:v>
                </c:pt>
                <c:pt idx="1">
                  <c:v>12.292262296084518</c:v>
                </c:pt>
                <c:pt idx="2">
                  <c:v>10.356280413958805</c:v>
                </c:pt>
                <c:pt idx="3">
                  <c:v>13.549822637074987</c:v>
                </c:pt>
                <c:pt idx="4">
                  <c:v>17.783916883332022</c:v>
                </c:pt>
                <c:pt idx="5">
                  <c:v>15.661352614742349</c:v>
                </c:pt>
                <c:pt idx="6">
                  <c:v>13.392736467807056</c:v>
                </c:pt>
                <c:pt idx="7">
                  <c:v>7.436863487458743</c:v>
                </c:pt>
                <c:pt idx="8">
                  <c:v>13.306295594757689</c:v>
                </c:pt>
                <c:pt idx="9">
                  <c:v>14.360888517339092</c:v>
                </c:pt>
                <c:pt idx="10">
                  <c:v>15.959386698366984</c:v>
                </c:pt>
                <c:pt idx="11">
                  <c:v>14.620041369302244</c:v>
                </c:pt>
                <c:pt idx="12">
                  <c:v>13.733245440562513</c:v>
                </c:pt>
                <c:pt idx="13">
                  <c:v>14.861172867540583</c:v>
                </c:pt>
                <c:pt idx="14">
                  <c:v>18.848247969677363</c:v>
                </c:pt>
                <c:pt idx="15">
                  <c:v>17.571624940423963</c:v>
                </c:pt>
                <c:pt idx="16">
                  <c:v>25.04463269529986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MS_Data1!$C$4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MS_Data3!$M$24:$M$40</c:f>
              <c:numCache>
                <c:ptCount val="17"/>
                <c:pt idx="0">
                  <c:v>47.617988028748805</c:v>
                </c:pt>
                <c:pt idx="1">
                  <c:v>52.99539933689507</c:v>
                </c:pt>
                <c:pt idx="2">
                  <c:v>51.02916140611734</c:v>
                </c:pt>
                <c:pt idx="3">
                  <c:v>49.75867591394495</c:v>
                </c:pt>
                <c:pt idx="4">
                  <c:v>53.21921257556799</c:v>
                </c:pt>
                <c:pt idx="5">
                  <c:v>50.8362676056338</c:v>
                </c:pt>
                <c:pt idx="6">
                  <c:v>64.75231415316286</c:v>
                </c:pt>
                <c:pt idx="7">
                  <c:v>37.44596612782432</c:v>
                </c:pt>
                <c:pt idx="8">
                  <c:v>66.86375399340248</c:v>
                </c:pt>
                <c:pt idx="9">
                  <c:v>71.14947595468688</c:v>
                </c:pt>
                <c:pt idx="10">
                  <c:v>70.00893326659782</c:v>
                </c:pt>
                <c:pt idx="11">
                  <c:v>70.06203409268623</c:v>
                </c:pt>
                <c:pt idx="12">
                  <c:v>71.53745835130347</c:v>
                </c:pt>
                <c:pt idx="13">
                  <c:v>70.64702686116178</c:v>
                </c:pt>
                <c:pt idx="14">
                  <c:v>74.12861010875899</c:v>
                </c:pt>
                <c:pt idx="15">
                  <c:v>83.20208896315779</c:v>
                </c:pt>
                <c:pt idx="16">
                  <c:v>101.00257720440361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MS_Data1!$D$4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MS_Data3!$N$24:$N$40</c:f>
              <c:numCache>
                <c:ptCount val="17"/>
                <c:pt idx="0">
                  <c:v>24.184169564222604</c:v>
                </c:pt>
                <c:pt idx="1">
                  <c:v>26.80137934617228</c:v>
                </c:pt>
                <c:pt idx="2">
                  <c:v>24.854947467461187</c:v>
                </c:pt>
                <c:pt idx="3">
                  <c:v>26.44579472742836</c:v>
                </c:pt>
                <c:pt idx="4">
                  <c:v>30.414924634873923</c:v>
                </c:pt>
                <c:pt idx="5">
                  <c:v>28.22996174014517</c:v>
                </c:pt>
                <c:pt idx="6">
                  <c:v>31.80461013144329</c:v>
                </c:pt>
                <c:pt idx="7">
                  <c:v>18.225863720926206</c:v>
                </c:pt>
                <c:pt idx="8">
                  <c:v>32.66004302197034</c:v>
                </c:pt>
                <c:pt idx="9">
                  <c:v>35.00527607299922</c:v>
                </c:pt>
                <c:pt idx="10">
                  <c:v>35.68462651568139</c:v>
                </c:pt>
                <c:pt idx="11">
                  <c:v>34.90698338046094</c:v>
                </c:pt>
                <c:pt idx="12">
                  <c:v>34.954636439660554</c:v>
                </c:pt>
                <c:pt idx="13">
                  <c:v>35.4089432551971</c:v>
                </c:pt>
                <c:pt idx="14">
                  <c:v>39.25243678232902</c:v>
                </c:pt>
                <c:pt idx="15">
                  <c:v>41.84596242010384</c:v>
                </c:pt>
                <c:pt idx="16">
                  <c:v>53.20610018064299</c:v>
                </c:pt>
              </c:numCache>
            </c:numRef>
          </c:yVal>
          <c:smooth val="1"/>
        </c:ser>
        <c:axId val="21308010"/>
        <c:axId val="57554363"/>
      </c:scatterChart>
      <c:valAx>
        <c:axId val="21308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7554363"/>
        <c:crossesAt val="0"/>
        <c:crossBetween val="midCat"/>
        <c:dispUnits/>
        <c:majorUnit val="1"/>
      </c:valAx>
      <c:valAx>
        <c:axId val="57554363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1308010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/THEFT:  MISSISSIPPI</a:t>
            </a:r>
          </a:p>
        </c:rich>
      </c:tx>
      <c:layout>
        <c:manualLayout>
          <c:xMode val="factor"/>
          <c:yMode val="factor"/>
          <c:x val="0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3"/>
          <c:w val="0.92175"/>
          <c:h val="0.8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MS_Data1!$B$4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MS_Data1!$H$5:$H$21</c:f>
              <c:numCache>
                <c:ptCount val="17"/>
                <c:pt idx="0">
                  <c:v>83</c:v>
                </c:pt>
                <c:pt idx="1">
                  <c:v>122</c:v>
                </c:pt>
                <c:pt idx="2">
                  <c:v>133</c:v>
                </c:pt>
                <c:pt idx="3">
                  <c:v>112</c:v>
                </c:pt>
                <c:pt idx="4">
                  <c:v>112</c:v>
                </c:pt>
                <c:pt idx="5">
                  <c:v>132</c:v>
                </c:pt>
                <c:pt idx="6">
                  <c:v>133</c:v>
                </c:pt>
                <c:pt idx="7">
                  <c:v>71</c:v>
                </c:pt>
                <c:pt idx="8">
                  <c:v>132</c:v>
                </c:pt>
                <c:pt idx="9">
                  <c:v>152</c:v>
                </c:pt>
                <c:pt idx="10">
                  <c:v>144</c:v>
                </c:pt>
                <c:pt idx="11">
                  <c:v>117</c:v>
                </c:pt>
                <c:pt idx="12">
                  <c:v>162</c:v>
                </c:pt>
                <c:pt idx="13">
                  <c:v>168</c:v>
                </c:pt>
                <c:pt idx="14">
                  <c:v>195</c:v>
                </c:pt>
                <c:pt idx="15">
                  <c:v>193</c:v>
                </c:pt>
                <c:pt idx="16">
                  <c:v>362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MS_Data1!$C$4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MS_Data1!$I$5:$I$21</c:f>
              <c:numCache>
                <c:ptCount val="17"/>
                <c:pt idx="0">
                  <c:v>143</c:v>
                </c:pt>
                <c:pt idx="1">
                  <c:v>192</c:v>
                </c:pt>
                <c:pt idx="2">
                  <c:v>154</c:v>
                </c:pt>
                <c:pt idx="3">
                  <c:v>162</c:v>
                </c:pt>
                <c:pt idx="4">
                  <c:v>158</c:v>
                </c:pt>
                <c:pt idx="5">
                  <c:v>171</c:v>
                </c:pt>
                <c:pt idx="6">
                  <c:v>221</c:v>
                </c:pt>
                <c:pt idx="7">
                  <c:v>132</c:v>
                </c:pt>
                <c:pt idx="8">
                  <c:v>240</c:v>
                </c:pt>
                <c:pt idx="9">
                  <c:v>274</c:v>
                </c:pt>
                <c:pt idx="10">
                  <c:v>277</c:v>
                </c:pt>
                <c:pt idx="11">
                  <c:v>269</c:v>
                </c:pt>
                <c:pt idx="12">
                  <c:v>283</c:v>
                </c:pt>
                <c:pt idx="13">
                  <c:v>281</c:v>
                </c:pt>
                <c:pt idx="14">
                  <c:v>345</c:v>
                </c:pt>
                <c:pt idx="15">
                  <c:v>296</c:v>
                </c:pt>
                <c:pt idx="16">
                  <c:v>533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MS_Data1!$D$4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MS_Data1!$J$5:$J$21</c:f>
              <c:numCache>
                <c:ptCount val="17"/>
                <c:pt idx="0">
                  <c:v>226</c:v>
                </c:pt>
                <c:pt idx="1">
                  <c:v>314</c:v>
                </c:pt>
                <c:pt idx="2">
                  <c:v>287</c:v>
                </c:pt>
                <c:pt idx="3">
                  <c:v>274</c:v>
                </c:pt>
                <c:pt idx="4">
                  <c:v>270</c:v>
                </c:pt>
                <c:pt idx="5">
                  <c:v>303</c:v>
                </c:pt>
                <c:pt idx="6">
                  <c:v>354</c:v>
                </c:pt>
                <c:pt idx="7">
                  <c:v>203</c:v>
                </c:pt>
                <c:pt idx="8">
                  <c:v>372</c:v>
                </c:pt>
                <c:pt idx="9">
                  <c:v>426</c:v>
                </c:pt>
                <c:pt idx="10">
                  <c:v>421</c:v>
                </c:pt>
                <c:pt idx="11">
                  <c:v>386</c:v>
                </c:pt>
                <c:pt idx="12">
                  <c:v>445</c:v>
                </c:pt>
                <c:pt idx="13">
                  <c:v>449</c:v>
                </c:pt>
                <c:pt idx="14">
                  <c:v>540</c:v>
                </c:pt>
                <c:pt idx="15">
                  <c:v>489</c:v>
                </c:pt>
                <c:pt idx="16">
                  <c:v>895</c:v>
                </c:pt>
              </c:numCache>
            </c:numRef>
          </c:yVal>
          <c:smooth val="1"/>
        </c:ser>
        <c:axId val="48227220"/>
        <c:axId val="31391797"/>
      </c:scatterChart>
      <c:scatterChart>
        <c:scatterStyle val="lineMarker"/>
        <c:varyColors val="0"/>
        <c:ser>
          <c:idx val="5"/>
          <c:order val="3"/>
          <c:tx>
            <c:strRef>
              <c:f>MS_Data1!$A$23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MS_Data1!$I$28:$I$44</c:f>
              <c:numCache>
                <c:ptCount val="17"/>
                <c:pt idx="0">
                  <c:v>63.27433628318584</c:v>
                </c:pt>
                <c:pt idx="1">
                  <c:v>61.146496815286625</c:v>
                </c:pt>
                <c:pt idx="2">
                  <c:v>53.65853658536586</c:v>
                </c:pt>
                <c:pt idx="3">
                  <c:v>59.12408759124088</c:v>
                </c:pt>
                <c:pt idx="4">
                  <c:v>58.51851851851851</c:v>
                </c:pt>
                <c:pt idx="5">
                  <c:v>56.43564356435643</c:v>
                </c:pt>
                <c:pt idx="6">
                  <c:v>62.42937853107344</c:v>
                </c:pt>
                <c:pt idx="7">
                  <c:v>65.02463054187191</c:v>
                </c:pt>
                <c:pt idx="8">
                  <c:v>64.51612903225806</c:v>
                </c:pt>
                <c:pt idx="9">
                  <c:v>64.31924882629107</c:v>
                </c:pt>
                <c:pt idx="10">
                  <c:v>65.7957244655582</c:v>
                </c:pt>
                <c:pt idx="11">
                  <c:v>69.68911917098445</c:v>
                </c:pt>
                <c:pt idx="12">
                  <c:v>63.59550561797753</c:v>
                </c:pt>
                <c:pt idx="13">
                  <c:v>62.58351893095768</c:v>
                </c:pt>
                <c:pt idx="14">
                  <c:v>63.888888888888886</c:v>
                </c:pt>
                <c:pt idx="15">
                  <c:v>60.53169734151329</c:v>
                </c:pt>
                <c:pt idx="16">
                  <c:v>59.55307262569832</c:v>
                </c:pt>
              </c:numCache>
            </c:numRef>
          </c:yVal>
          <c:smooth val="0"/>
        </c:ser>
        <c:axId val="14090718"/>
        <c:axId val="59707599"/>
      </c:scatterChart>
      <c:valAx>
        <c:axId val="4822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1391797"/>
        <c:crossesAt val="0"/>
        <c:crossBetween val="midCat"/>
        <c:dispUnits/>
        <c:majorUnit val="1"/>
      </c:valAx>
      <c:valAx>
        <c:axId val="31391797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227220"/>
        <c:crosses val="autoZero"/>
        <c:crossBetween val="midCat"/>
        <c:dispUnits/>
        <c:majorUnit val="100"/>
      </c:valAx>
      <c:valAx>
        <c:axId val="14090718"/>
        <c:scaling>
          <c:orientation val="minMax"/>
        </c:scaling>
        <c:axPos val="b"/>
        <c:delete val="1"/>
        <c:majorTickMark val="in"/>
        <c:minorTickMark val="none"/>
        <c:tickLblPos val="nextTo"/>
        <c:crossAx val="59707599"/>
        <c:crosses val="max"/>
        <c:crossBetween val="midCat"/>
        <c:dispUnits/>
      </c:valAx>
      <c:valAx>
        <c:axId val="59707599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4090718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 THEFT, PER 100,000:  MISSISSIPPI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6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MS_Data3!$L$43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MS_Data3!$L$44:$L$60</c:f>
              <c:numCache>
                <c:ptCount val="17"/>
                <c:pt idx="0">
                  <c:v>5.086529215981997</c:v>
                </c:pt>
                <c:pt idx="1">
                  <c:v>7.460975124986622</c:v>
                </c:pt>
                <c:pt idx="2">
                  <c:v>8.102266441508947</c:v>
                </c:pt>
                <c:pt idx="3">
                  <c:v>6.805292086782058</c:v>
                </c:pt>
                <c:pt idx="4">
                  <c:v>6.821228393606804</c:v>
                </c:pt>
                <c:pt idx="5">
                  <c:v>8.075384941976525</c:v>
                </c:pt>
                <c:pt idx="6">
                  <c:v>8.17079793678137</c:v>
                </c:pt>
                <c:pt idx="7">
                  <c:v>4.36377940173199</c:v>
                </c:pt>
                <c:pt idx="8">
                  <c:v>8.09415215902311</c:v>
                </c:pt>
                <c:pt idx="9">
                  <c:v>9.28874491334273</c:v>
                </c:pt>
                <c:pt idx="10">
                  <c:v>8.738219332946182</c:v>
                </c:pt>
                <c:pt idx="11">
                  <c:v>7.039279177812192</c:v>
                </c:pt>
                <c:pt idx="12">
                  <c:v>9.672981571178815</c:v>
                </c:pt>
                <c:pt idx="13">
                  <c:v>9.98670816698727</c:v>
                </c:pt>
                <c:pt idx="14">
                  <c:v>11.521656282404658</c:v>
                </c:pt>
                <c:pt idx="15">
                  <c:v>11.342219443149917</c:v>
                </c:pt>
                <c:pt idx="16">
                  <c:v>21.182609896491936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MS_Data3!$M$43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MS_Data3!$M$44:$M$60</c:f>
              <c:numCache>
                <c:ptCount val="17"/>
                <c:pt idx="0">
                  <c:v>15.909748336708128</c:v>
                </c:pt>
                <c:pt idx="1">
                  <c:v>21.198159734758026</c:v>
                </c:pt>
                <c:pt idx="2">
                  <c:v>16.936402708064808</c:v>
                </c:pt>
                <c:pt idx="3">
                  <c:v>17.794493373198858</c:v>
                </c:pt>
                <c:pt idx="4">
                  <c:v>17.37321402260277</c:v>
                </c:pt>
                <c:pt idx="5">
                  <c:v>18.816021126760564</c:v>
                </c:pt>
                <c:pt idx="6">
                  <c:v>24.29585980959082</c:v>
                </c:pt>
                <c:pt idx="7">
                  <c:v>14.452829031791843</c:v>
                </c:pt>
                <c:pt idx="8">
                  <c:v>26.00859150472706</c:v>
                </c:pt>
                <c:pt idx="9">
                  <c:v>29.31572392719429</c:v>
                </c:pt>
                <c:pt idx="10">
                  <c:v>29.24958448694962</c:v>
                </c:pt>
                <c:pt idx="11">
                  <c:v>28.04566543293541</c:v>
                </c:pt>
                <c:pt idx="12">
                  <c:v>29.129641314271776</c:v>
                </c:pt>
                <c:pt idx="13">
                  <c:v>28.646197038941498</c:v>
                </c:pt>
                <c:pt idx="14">
                  <c:v>34.842466604253204</c:v>
                </c:pt>
                <c:pt idx="15">
                  <c:v>29.636363818405183</c:v>
                </c:pt>
                <c:pt idx="16">
                  <c:v>52.934487364746424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MS_Data3!$N$43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MS_Data3!$N$44:$N$60</c:f>
              <c:numCache>
                <c:ptCount val="17"/>
                <c:pt idx="0">
                  <c:v>8.930755427310961</c:v>
                </c:pt>
                <c:pt idx="1">
                  <c:v>12.357757877677088</c:v>
                </c:pt>
                <c:pt idx="2">
                  <c:v>11.251372118551043</c:v>
                </c:pt>
                <c:pt idx="3">
                  <c:v>10.719153484194335</c:v>
                </c:pt>
                <c:pt idx="4">
                  <c:v>10.582512437391701</c:v>
                </c:pt>
                <c:pt idx="5">
                  <c:v>11.9132011243231</c:v>
                </c:pt>
                <c:pt idx="6">
                  <c:v>13.951464667324567</c:v>
                </c:pt>
                <c:pt idx="7">
                  <c:v>7.991037441356413</c:v>
                </c:pt>
                <c:pt idx="8">
                  <c:v>14.567788973828499</c:v>
                </c:pt>
                <c:pt idx="9">
                  <c:v>16.5691640078863</c:v>
                </c:pt>
                <c:pt idx="10">
                  <c:v>16.223788081103525</c:v>
                </c:pt>
                <c:pt idx="11">
                  <c:v>14.725787524434889</c:v>
                </c:pt>
                <c:pt idx="12">
                  <c:v>16.81601428718805</c:v>
                </c:pt>
                <c:pt idx="13">
                  <c:v>16.859613490544536</c:v>
                </c:pt>
                <c:pt idx="14">
                  <c:v>20.12945476016873</c:v>
                </c:pt>
                <c:pt idx="15">
                  <c:v>18.108562498611306</c:v>
                </c:pt>
                <c:pt idx="16">
                  <c:v>32.9546433644813</c:v>
                </c:pt>
              </c:numCache>
            </c:numRef>
          </c:yVal>
          <c:smooth val="1"/>
        </c:ser>
        <c:axId val="497480"/>
        <c:axId val="4477321"/>
      </c:scatterChart>
      <c:valAx>
        <c:axId val="497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477321"/>
        <c:crossesAt val="0"/>
        <c:crossBetween val="midCat"/>
        <c:dispUnits/>
        <c:majorUnit val="1"/>
      </c:valAx>
      <c:valAx>
        <c:axId val="4477321"/>
        <c:scaling>
          <c:orientation val="minMax"/>
          <c:max val="5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97480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OFFENSES:  MISSISSIPPI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15"/>
          <c:w val="0.920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MS_Data1!$B$4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MS_Data1!$K$5:$K$21</c:f>
              <c:numCache>
                <c:ptCount val="17"/>
                <c:pt idx="0">
                  <c:v>89</c:v>
                </c:pt>
                <c:pt idx="1">
                  <c:v>112</c:v>
                </c:pt>
                <c:pt idx="2">
                  <c:v>149</c:v>
                </c:pt>
                <c:pt idx="3">
                  <c:v>136</c:v>
                </c:pt>
                <c:pt idx="4">
                  <c:v>114</c:v>
                </c:pt>
                <c:pt idx="5">
                  <c:v>118</c:v>
                </c:pt>
                <c:pt idx="6">
                  <c:v>196</c:v>
                </c:pt>
                <c:pt idx="7">
                  <c:v>76</c:v>
                </c:pt>
                <c:pt idx="8">
                  <c:v>143</c:v>
                </c:pt>
                <c:pt idx="9">
                  <c:v>135</c:v>
                </c:pt>
                <c:pt idx="10">
                  <c:v>135</c:v>
                </c:pt>
                <c:pt idx="11">
                  <c:v>126</c:v>
                </c:pt>
                <c:pt idx="12">
                  <c:v>164</c:v>
                </c:pt>
                <c:pt idx="13">
                  <c:v>169</c:v>
                </c:pt>
                <c:pt idx="14">
                  <c:v>205</c:v>
                </c:pt>
                <c:pt idx="15">
                  <c:v>234</c:v>
                </c:pt>
                <c:pt idx="16">
                  <c:v>361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MS_Data1!$C$4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MS_Data1!$L$5:$L$21</c:f>
              <c:numCache>
                <c:ptCount val="17"/>
                <c:pt idx="0">
                  <c:v>66</c:v>
                </c:pt>
                <c:pt idx="1">
                  <c:v>118</c:v>
                </c:pt>
                <c:pt idx="2">
                  <c:v>136</c:v>
                </c:pt>
                <c:pt idx="3">
                  <c:v>134</c:v>
                </c:pt>
                <c:pt idx="4">
                  <c:v>164</c:v>
                </c:pt>
                <c:pt idx="5">
                  <c:v>220</c:v>
                </c:pt>
                <c:pt idx="6">
                  <c:v>395</c:v>
                </c:pt>
                <c:pt idx="7">
                  <c:v>241</c:v>
                </c:pt>
                <c:pt idx="8">
                  <c:v>472</c:v>
                </c:pt>
                <c:pt idx="9">
                  <c:v>633</c:v>
                </c:pt>
                <c:pt idx="10">
                  <c:v>795</c:v>
                </c:pt>
                <c:pt idx="11">
                  <c:v>816</c:v>
                </c:pt>
                <c:pt idx="12">
                  <c:v>759</c:v>
                </c:pt>
                <c:pt idx="13">
                  <c:v>830</c:v>
                </c:pt>
                <c:pt idx="14">
                  <c:v>1059</c:v>
                </c:pt>
                <c:pt idx="15">
                  <c:v>958</c:v>
                </c:pt>
                <c:pt idx="16">
                  <c:v>1489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MS_Data1!$D$4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MS_Data1!$M$5:$M$21</c:f>
              <c:numCache>
                <c:ptCount val="17"/>
                <c:pt idx="0">
                  <c:v>155</c:v>
                </c:pt>
                <c:pt idx="1">
                  <c:v>230</c:v>
                </c:pt>
                <c:pt idx="2">
                  <c:v>285</c:v>
                </c:pt>
                <c:pt idx="3">
                  <c:v>270</c:v>
                </c:pt>
                <c:pt idx="4">
                  <c:v>278</c:v>
                </c:pt>
                <c:pt idx="5">
                  <c:v>338</c:v>
                </c:pt>
                <c:pt idx="6">
                  <c:v>591</c:v>
                </c:pt>
                <c:pt idx="7">
                  <c:v>317</c:v>
                </c:pt>
                <c:pt idx="8">
                  <c:v>615</c:v>
                </c:pt>
                <c:pt idx="9">
                  <c:v>768</c:v>
                </c:pt>
                <c:pt idx="10">
                  <c:v>930</c:v>
                </c:pt>
                <c:pt idx="11">
                  <c:v>942</c:v>
                </c:pt>
                <c:pt idx="12">
                  <c:v>923</c:v>
                </c:pt>
                <c:pt idx="13">
                  <c:v>999</c:v>
                </c:pt>
                <c:pt idx="14">
                  <c:v>1264</c:v>
                </c:pt>
                <c:pt idx="15">
                  <c:v>1192</c:v>
                </c:pt>
                <c:pt idx="16">
                  <c:v>1850</c:v>
                </c:pt>
              </c:numCache>
            </c:numRef>
          </c:yVal>
          <c:smooth val="1"/>
        </c:ser>
        <c:axId val="40295890"/>
        <c:axId val="27118691"/>
      </c:scatterChart>
      <c:scatterChart>
        <c:scatterStyle val="lineMarker"/>
        <c:varyColors val="0"/>
        <c:ser>
          <c:idx val="5"/>
          <c:order val="3"/>
          <c:tx>
            <c:strRef>
              <c:f>MS_Data1!$A$23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MS_Data1!$L$28:$L$44</c:f>
              <c:numCache>
                <c:ptCount val="17"/>
                <c:pt idx="0">
                  <c:v>42.58064516129032</c:v>
                </c:pt>
                <c:pt idx="1">
                  <c:v>51.30434782608696</c:v>
                </c:pt>
                <c:pt idx="2">
                  <c:v>47.719298245614034</c:v>
                </c:pt>
                <c:pt idx="3">
                  <c:v>49.629629629629626</c:v>
                </c:pt>
                <c:pt idx="4">
                  <c:v>58.992805755395686</c:v>
                </c:pt>
                <c:pt idx="5">
                  <c:v>65.08875739644971</c:v>
                </c:pt>
                <c:pt idx="6">
                  <c:v>66.83587140439933</c:v>
                </c:pt>
                <c:pt idx="7">
                  <c:v>76.02523659305994</c:v>
                </c:pt>
                <c:pt idx="8">
                  <c:v>76.7479674796748</c:v>
                </c:pt>
                <c:pt idx="9">
                  <c:v>82.421875</c:v>
                </c:pt>
                <c:pt idx="10">
                  <c:v>85.48387096774194</c:v>
                </c:pt>
                <c:pt idx="11">
                  <c:v>86.62420382165605</c:v>
                </c:pt>
                <c:pt idx="12">
                  <c:v>82.23185265438786</c:v>
                </c:pt>
                <c:pt idx="13">
                  <c:v>83.08308308308308</c:v>
                </c:pt>
                <c:pt idx="14">
                  <c:v>83.78164556962025</c:v>
                </c:pt>
                <c:pt idx="15">
                  <c:v>80.36912751677853</c:v>
                </c:pt>
                <c:pt idx="16">
                  <c:v>80.48648648648648</c:v>
                </c:pt>
              </c:numCache>
            </c:numRef>
          </c:yVal>
          <c:smooth val="0"/>
        </c:ser>
        <c:axId val="42741628"/>
        <c:axId val="49130333"/>
      </c:scatterChart>
      <c:valAx>
        <c:axId val="40295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7118691"/>
        <c:crossesAt val="0"/>
        <c:crossBetween val="midCat"/>
        <c:dispUnits/>
        <c:majorUnit val="1"/>
      </c:valAx>
      <c:valAx>
        <c:axId val="2711869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295890"/>
        <c:crosses val="autoZero"/>
        <c:crossBetween val="midCat"/>
        <c:dispUnits/>
        <c:majorUnit val="200"/>
      </c:valAx>
      <c:valAx>
        <c:axId val="42741628"/>
        <c:scaling>
          <c:orientation val="minMax"/>
        </c:scaling>
        <c:axPos val="b"/>
        <c:delete val="1"/>
        <c:majorTickMark val="in"/>
        <c:minorTickMark val="none"/>
        <c:tickLblPos val="nextTo"/>
        <c:crossAx val="49130333"/>
        <c:crosses val="max"/>
        <c:crossBetween val="midCat"/>
        <c:dispUnits/>
      </c:valAx>
      <c:valAx>
        <c:axId val="49130333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274162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tabSelected="1" zoomScale="55" zoomScaleNormal="55" workbookViewId="0" topLeftCell="A105">
      <selection activeCell="G132" sqref="G132"/>
    </sheetView>
  </sheetViews>
  <sheetFormatPr defaultColWidth="9.140625" defaultRowHeight="12.75"/>
  <cols>
    <col min="1" max="1" width="6.140625" style="0" customWidth="1"/>
    <col min="2" max="2" width="10.421875" style="0" customWidth="1"/>
    <col min="3" max="3" width="10.57421875" style="0" customWidth="1"/>
    <col min="4" max="4" width="11.00390625" style="0" customWidth="1"/>
    <col min="5" max="5" width="10.00390625" style="0" bestFit="1" customWidth="1"/>
    <col min="6" max="6" width="10.421875" style="0" bestFit="1" customWidth="1"/>
    <col min="7" max="8" width="10.57421875" style="0" customWidth="1"/>
    <col min="9" max="9" width="10.00390625" style="0" customWidth="1"/>
    <col min="10" max="10" width="10.28125" style="0" customWidth="1"/>
    <col min="11" max="11" width="11.140625" style="0" customWidth="1"/>
    <col min="12" max="12" width="9.57421875" style="0" customWidth="1"/>
    <col min="13" max="13" width="10.00390625" style="0" customWidth="1"/>
    <col min="14" max="14" width="10.28125" style="0" customWidth="1"/>
    <col min="15" max="15" width="9.8515625" style="0" customWidth="1"/>
    <col min="16" max="16" width="11.28125" style="0" customWidth="1"/>
    <col min="17" max="17" width="10.57421875" style="0" customWidth="1"/>
    <col min="18" max="18" width="10.28125" style="0" customWidth="1"/>
    <col min="19" max="19" width="9.8515625" style="0" customWidth="1"/>
  </cols>
  <sheetData>
    <row r="1" ht="12.75">
      <c r="A1" s="4" t="s">
        <v>0</v>
      </c>
    </row>
    <row r="2" ht="12.75">
      <c r="A2" s="4" t="str">
        <f>CONCATENATE("New Admissions by Race (BW Only) x Offense: ",$A$1)</f>
        <v>New Admissions by Race (BW Only) x Offense: MISSISSIPPI</v>
      </c>
    </row>
    <row r="3" spans="2:19" s="4" customFormat="1" ht="12.75">
      <c r="B3" s="30" t="s">
        <v>15</v>
      </c>
      <c r="C3" s="30"/>
      <c r="D3" s="30"/>
      <c r="E3" s="30" t="s">
        <v>16</v>
      </c>
      <c r="F3" s="30"/>
      <c r="G3" s="30"/>
      <c r="H3" s="30" t="s">
        <v>17</v>
      </c>
      <c r="I3" s="30"/>
      <c r="J3" s="30"/>
      <c r="K3" s="30" t="s">
        <v>18</v>
      </c>
      <c r="L3" s="30"/>
      <c r="M3" s="30"/>
      <c r="N3" s="30" t="s">
        <v>19</v>
      </c>
      <c r="O3" s="30"/>
      <c r="P3" s="30"/>
      <c r="Q3" s="30" t="s">
        <v>20</v>
      </c>
      <c r="R3" s="30"/>
      <c r="S3" s="30"/>
    </row>
    <row r="4" spans="1:19" s="12" customFormat="1" ht="12.75">
      <c r="A4" s="15" t="s">
        <v>26</v>
      </c>
      <c r="B4" s="16" t="s">
        <v>12</v>
      </c>
      <c r="C4" s="16" t="s">
        <v>13</v>
      </c>
      <c r="D4" s="17" t="s">
        <v>32</v>
      </c>
      <c r="E4" s="16" t="s">
        <v>12</v>
      </c>
      <c r="F4" s="16" t="s">
        <v>13</v>
      </c>
      <c r="G4" s="17" t="s">
        <v>32</v>
      </c>
      <c r="H4" s="16" t="s">
        <v>12</v>
      </c>
      <c r="I4" s="16" t="s">
        <v>13</v>
      </c>
      <c r="J4" s="17" t="s">
        <v>32</v>
      </c>
      <c r="K4" s="16" t="s">
        <v>12</v>
      </c>
      <c r="L4" s="16" t="s">
        <v>13</v>
      </c>
      <c r="M4" s="17" t="s">
        <v>32</v>
      </c>
      <c r="N4" s="16" t="s">
        <v>12</v>
      </c>
      <c r="O4" s="16" t="s">
        <v>13</v>
      </c>
      <c r="P4" s="17" t="s">
        <v>32</v>
      </c>
      <c r="Q4" s="16" t="s">
        <v>12</v>
      </c>
      <c r="R4" s="16" t="s">
        <v>13</v>
      </c>
      <c r="S4" s="17" t="s">
        <v>32</v>
      </c>
    </row>
    <row r="5" spans="1:19" ht="12.75">
      <c r="A5" s="9">
        <v>1983</v>
      </c>
      <c r="B5" s="8">
        <v>83</v>
      </c>
      <c r="C5" s="8">
        <v>188</v>
      </c>
      <c r="D5" s="10">
        <v>271</v>
      </c>
      <c r="E5">
        <v>184</v>
      </c>
      <c r="F5">
        <v>428</v>
      </c>
      <c r="G5" s="10">
        <v>612</v>
      </c>
      <c r="H5">
        <v>83</v>
      </c>
      <c r="I5">
        <v>143</v>
      </c>
      <c r="J5" s="10">
        <v>226</v>
      </c>
      <c r="K5">
        <v>89</v>
      </c>
      <c r="L5">
        <v>66</v>
      </c>
      <c r="M5" s="10">
        <v>155</v>
      </c>
      <c r="N5">
        <v>22</v>
      </c>
      <c r="O5">
        <v>22</v>
      </c>
      <c r="P5" s="10">
        <v>44</v>
      </c>
      <c r="Q5">
        <v>461</v>
      </c>
      <c r="R5">
        <v>847</v>
      </c>
      <c r="S5" s="10">
        <v>1308</v>
      </c>
    </row>
    <row r="6" spans="1:19" ht="12.75">
      <c r="A6" s="9">
        <v>1984</v>
      </c>
      <c r="B6" s="8">
        <v>83</v>
      </c>
      <c r="C6" s="8">
        <v>221</v>
      </c>
      <c r="D6" s="10">
        <v>304</v>
      </c>
      <c r="E6">
        <v>201</v>
      </c>
      <c r="F6">
        <v>480</v>
      </c>
      <c r="G6" s="10">
        <v>681</v>
      </c>
      <c r="H6">
        <v>122</v>
      </c>
      <c r="I6">
        <v>192</v>
      </c>
      <c r="J6" s="10">
        <v>314</v>
      </c>
      <c r="K6">
        <v>112</v>
      </c>
      <c r="L6">
        <v>118</v>
      </c>
      <c r="M6" s="10">
        <v>230</v>
      </c>
      <c r="N6">
        <v>65</v>
      </c>
      <c r="O6">
        <v>108</v>
      </c>
      <c r="P6" s="10">
        <v>173</v>
      </c>
      <c r="Q6">
        <v>583</v>
      </c>
      <c r="R6">
        <v>1119</v>
      </c>
      <c r="S6" s="10">
        <v>1702</v>
      </c>
    </row>
    <row r="7" spans="1:19" ht="12.75">
      <c r="A7" s="9">
        <v>1985</v>
      </c>
      <c r="B7" s="8">
        <v>82</v>
      </c>
      <c r="C7" s="8">
        <v>227</v>
      </c>
      <c r="D7" s="10">
        <v>309</v>
      </c>
      <c r="E7">
        <v>170</v>
      </c>
      <c r="F7">
        <v>464</v>
      </c>
      <c r="G7" s="10">
        <v>634</v>
      </c>
      <c r="H7">
        <v>133</v>
      </c>
      <c r="I7">
        <v>154</v>
      </c>
      <c r="J7" s="10">
        <v>287</v>
      </c>
      <c r="K7">
        <v>149</v>
      </c>
      <c r="L7">
        <v>136</v>
      </c>
      <c r="M7" s="10">
        <v>285</v>
      </c>
      <c r="N7">
        <v>77</v>
      </c>
      <c r="O7">
        <v>85</v>
      </c>
      <c r="P7" s="10">
        <v>162</v>
      </c>
      <c r="Q7">
        <v>611</v>
      </c>
      <c r="R7">
        <v>1066</v>
      </c>
      <c r="S7" s="10">
        <v>1677</v>
      </c>
    </row>
    <row r="8" spans="1:19" ht="12.75">
      <c r="A8" s="9">
        <v>1986</v>
      </c>
      <c r="B8" s="8">
        <v>101</v>
      </c>
      <c r="C8" s="8">
        <v>242</v>
      </c>
      <c r="D8" s="10">
        <v>343</v>
      </c>
      <c r="E8">
        <v>223</v>
      </c>
      <c r="F8">
        <v>453</v>
      </c>
      <c r="G8" s="10">
        <v>676</v>
      </c>
      <c r="H8">
        <v>112</v>
      </c>
      <c r="I8">
        <v>162</v>
      </c>
      <c r="J8" s="10">
        <v>274</v>
      </c>
      <c r="K8">
        <v>136</v>
      </c>
      <c r="L8">
        <v>134</v>
      </c>
      <c r="M8" s="10">
        <v>270</v>
      </c>
      <c r="N8">
        <v>91</v>
      </c>
      <c r="O8">
        <v>81</v>
      </c>
      <c r="P8" s="10">
        <v>172</v>
      </c>
      <c r="Q8">
        <v>663</v>
      </c>
      <c r="R8">
        <v>1072</v>
      </c>
      <c r="S8" s="10">
        <v>1735</v>
      </c>
    </row>
    <row r="9" spans="1:19" ht="12.75">
      <c r="A9" s="9">
        <v>1987</v>
      </c>
      <c r="B9" s="8">
        <v>117</v>
      </c>
      <c r="C9" s="8">
        <v>244</v>
      </c>
      <c r="D9" s="10">
        <v>361</v>
      </c>
      <c r="E9">
        <v>292</v>
      </c>
      <c r="F9">
        <v>484</v>
      </c>
      <c r="G9" s="10">
        <v>776</v>
      </c>
      <c r="H9">
        <v>112</v>
      </c>
      <c r="I9">
        <v>158</v>
      </c>
      <c r="J9" s="10">
        <v>270</v>
      </c>
      <c r="K9">
        <v>114</v>
      </c>
      <c r="L9">
        <v>164</v>
      </c>
      <c r="M9" s="10">
        <v>278</v>
      </c>
      <c r="N9">
        <v>66</v>
      </c>
      <c r="O9">
        <v>95</v>
      </c>
      <c r="P9" s="10">
        <v>161</v>
      </c>
      <c r="Q9">
        <v>701</v>
      </c>
      <c r="R9">
        <v>1145</v>
      </c>
      <c r="S9" s="10">
        <v>1846</v>
      </c>
    </row>
    <row r="10" spans="1:19" ht="12.75">
      <c r="A10" s="9">
        <v>1988</v>
      </c>
      <c r="B10" s="8">
        <v>94</v>
      </c>
      <c r="C10" s="8">
        <v>224</v>
      </c>
      <c r="D10" s="10">
        <v>318</v>
      </c>
      <c r="E10">
        <v>256</v>
      </c>
      <c r="F10">
        <v>462</v>
      </c>
      <c r="G10" s="10">
        <v>718</v>
      </c>
      <c r="H10">
        <v>132</v>
      </c>
      <c r="I10">
        <v>171</v>
      </c>
      <c r="J10" s="10">
        <v>303</v>
      </c>
      <c r="K10">
        <v>118</v>
      </c>
      <c r="L10">
        <v>220</v>
      </c>
      <c r="M10" s="10">
        <v>338</v>
      </c>
      <c r="N10">
        <v>68</v>
      </c>
      <c r="O10">
        <v>121</v>
      </c>
      <c r="P10" s="10">
        <v>189</v>
      </c>
      <c r="Q10">
        <v>668</v>
      </c>
      <c r="R10">
        <v>1198</v>
      </c>
      <c r="S10" s="10">
        <v>1866</v>
      </c>
    </row>
    <row r="11" spans="1:19" ht="12.75">
      <c r="A11" s="9">
        <v>1989</v>
      </c>
      <c r="B11" s="8">
        <v>142</v>
      </c>
      <c r="C11" s="8">
        <v>298</v>
      </c>
      <c r="D11" s="10">
        <v>440</v>
      </c>
      <c r="E11">
        <v>218</v>
      </c>
      <c r="F11">
        <v>589</v>
      </c>
      <c r="G11" s="10">
        <v>807</v>
      </c>
      <c r="H11">
        <v>133</v>
      </c>
      <c r="I11">
        <v>221</v>
      </c>
      <c r="J11" s="10">
        <v>354</v>
      </c>
      <c r="K11">
        <v>196</v>
      </c>
      <c r="L11">
        <v>395</v>
      </c>
      <c r="M11" s="10">
        <v>591</v>
      </c>
      <c r="N11">
        <v>48</v>
      </c>
      <c r="O11">
        <v>68</v>
      </c>
      <c r="P11" s="10">
        <v>116</v>
      </c>
      <c r="Q11">
        <v>737</v>
      </c>
      <c r="R11">
        <v>1571</v>
      </c>
      <c r="S11" s="10">
        <v>2308</v>
      </c>
    </row>
    <row r="12" spans="1:19" ht="12.75">
      <c r="A12" s="9">
        <v>1990</v>
      </c>
      <c r="B12" s="8">
        <v>64</v>
      </c>
      <c r="C12" s="8">
        <v>149</v>
      </c>
      <c r="D12" s="10">
        <v>213</v>
      </c>
      <c r="E12">
        <v>121</v>
      </c>
      <c r="F12">
        <v>342</v>
      </c>
      <c r="G12" s="10">
        <v>463</v>
      </c>
      <c r="H12">
        <v>71</v>
      </c>
      <c r="I12">
        <v>132</v>
      </c>
      <c r="J12" s="10">
        <v>203</v>
      </c>
      <c r="K12">
        <v>76</v>
      </c>
      <c r="L12">
        <v>241</v>
      </c>
      <c r="M12" s="10">
        <v>317</v>
      </c>
      <c r="N12">
        <v>30</v>
      </c>
      <c r="O12">
        <v>40</v>
      </c>
      <c r="P12" s="10">
        <v>70</v>
      </c>
      <c r="Q12">
        <v>362</v>
      </c>
      <c r="R12">
        <v>904</v>
      </c>
      <c r="S12" s="10">
        <v>1266</v>
      </c>
    </row>
    <row r="13" spans="1:19" ht="12.75">
      <c r="A13" s="9">
        <v>1991</v>
      </c>
      <c r="B13" s="8">
        <v>153</v>
      </c>
      <c r="C13" s="8">
        <v>348</v>
      </c>
      <c r="D13" s="10">
        <v>501</v>
      </c>
      <c r="E13">
        <v>217</v>
      </c>
      <c r="F13">
        <v>617</v>
      </c>
      <c r="G13" s="10">
        <v>834</v>
      </c>
      <c r="H13">
        <v>132</v>
      </c>
      <c r="I13">
        <v>240</v>
      </c>
      <c r="J13" s="10">
        <v>372</v>
      </c>
      <c r="K13">
        <v>143</v>
      </c>
      <c r="L13">
        <v>472</v>
      </c>
      <c r="M13" s="10">
        <v>615</v>
      </c>
      <c r="N13">
        <v>45</v>
      </c>
      <c r="O13">
        <v>79</v>
      </c>
      <c r="P13" s="10">
        <v>124</v>
      </c>
      <c r="Q13">
        <v>690</v>
      </c>
      <c r="R13">
        <v>1756</v>
      </c>
      <c r="S13" s="10">
        <v>2446</v>
      </c>
    </row>
    <row r="14" spans="1:19" ht="12.75">
      <c r="A14" s="9">
        <v>1992</v>
      </c>
      <c r="B14" s="8">
        <v>156</v>
      </c>
      <c r="C14" s="8">
        <v>440</v>
      </c>
      <c r="D14" s="10">
        <v>596</v>
      </c>
      <c r="E14">
        <v>235</v>
      </c>
      <c r="F14">
        <v>665</v>
      </c>
      <c r="G14" s="10">
        <v>900</v>
      </c>
      <c r="H14">
        <v>152</v>
      </c>
      <c r="I14">
        <v>274</v>
      </c>
      <c r="J14" s="10">
        <v>426</v>
      </c>
      <c r="K14">
        <v>135</v>
      </c>
      <c r="L14">
        <v>633</v>
      </c>
      <c r="M14" s="10">
        <v>768</v>
      </c>
      <c r="N14">
        <v>100</v>
      </c>
      <c r="O14">
        <v>181</v>
      </c>
      <c r="P14" s="10">
        <v>281</v>
      </c>
      <c r="Q14">
        <v>778</v>
      </c>
      <c r="R14">
        <v>2193</v>
      </c>
      <c r="S14" s="10">
        <v>2971</v>
      </c>
    </row>
    <row r="15" spans="1:19" ht="12.75">
      <c r="A15" s="9">
        <v>1993</v>
      </c>
      <c r="B15" s="8">
        <v>178</v>
      </c>
      <c r="C15" s="8">
        <v>467</v>
      </c>
      <c r="D15" s="10">
        <v>645</v>
      </c>
      <c r="E15">
        <v>263</v>
      </c>
      <c r="F15">
        <v>663</v>
      </c>
      <c r="G15" s="10">
        <v>926</v>
      </c>
      <c r="H15">
        <v>144</v>
      </c>
      <c r="I15">
        <v>277</v>
      </c>
      <c r="J15" s="10">
        <v>421</v>
      </c>
      <c r="K15">
        <v>135</v>
      </c>
      <c r="L15">
        <v>795</v>
      </c>
      <c r="M15" s="10">
        <v>930</v>
      </c>
      <c r="N15">
        <v>119</v>
      </c>
      <c r="O15">
        <v>260</v>
      </c>
      <c r="P15" s="10">
        <v>379</v>
      </c>
      <c r="Q15">
        <v>839</v>
      </c>
      <c r="R15">
        <v>2462</v>
      </c>
      <c r="S15" s="10">
        <v>3301</v>
      </c>
    </row>
    <row r="16" spans="1:19" ht="12.75">
      <c r="A16" s="9">
        <v>1994</v>
      </c>
      <c r="B16" s="8">
        <v>144</v>
      </c>
      <c r="C16" s="8">
        <v>442</v>
      </c>
      <c r="D16" s="10">
        <v>586</v>
      </c>
      <c r="E16">
        <v>243</v>
      </c>
      <c r="F16">
        <v>672</v>
      </c>
      <c r="G16" s="10">
        <v>915</v>
      </c>
      <c r="H16">
        <v>117</v>
      </c>
      <c r="I16">
        <v>269</v>
      </c>
      <c r="J16" s="10">
        <v>386</v>
      </c>
      <c r="K16">
        <v>126</v>
      </c>
      <c r="L16">
        <v>816</v>
      </c>
      <c r="M16" s="10">
        <v>942</v>
      </c>
      <c r="N16">
        <v>96</v>
      </c>
      <c r="O16">
        <v>199</v>
      </c>
      <c r="P16" s="10">
        <v>295</v>
      </c>
      <c r="Q16">
        <v>726</v>
      </c>
      <c r="R16">
        <v>2398</v>
      </c>
      <c r="S16" s="10">
        <v>3124</v>
      </c>
    </row>
    <row r="17" spans="1:19" ht="12.75">
      <c r="A17" s="9">
        <v>1995</v>
      </c>
      <c r="B17" s="8">
        <v>149</v>
      </c>
      <c r="C17" s="8">
        <v>495</v>
      </c>
      <c r="D17" s="10">
        <v>644</v>
      </c>
      <c r="E17">
        <v>230</v>
      </c>
      <c r="F17">
        <v>695</v>
      </c>
      <c r="G17" s="10">
        <v>925</v>
      </c>
      <c r="H17">
        <v>162</v>
      </c>
      <c r="I17">
        <v>283</v>
      </c>
      <c r="J17" s="10">
        <v>445</v>
      </c>
      <c r="K17">
        <v>164</v>
      </c>
      <c r="L17">
        <v>759</v>
      </c>
      <c r="M17" s="10">
        <v>923</v>
      </c>
      <c r="N17">
        <v>174</v>
      </c>
      <c r="O17">
        <v>277</v>
      </c>
      <c r="P17" s="10">
        <v>451</v>
      </c>
      <c r="Q17">
        <v>879</v>
      </c>
      <c r="R17">
        <v>2509</v>
      </c>
      <c r="S17" s="10">
        <v>3388</v>
      </c>
    </row>
    <row r="18" spans="1:19" ht="12.75">
      <c r="A18" s="9">
        <v>1996</v>
      </c>
      <c r="B18" s="8">
        <v>158</v>
      </c>
      <c r="C18" s="8">
        <v>444</v>
      </c>
      <c r="D18" s="10">
        <v>602</v>
      </c>
      <c r="E18">
        <v>250</v>
      </c>
      <c r="F18">
        <v>693</v>
      </c>
      <c r="G18" s="10">
        <v>943</v>
      </c>
      <c r="H18">
        <v>168</v>
      </c>
      <c r="I18">
        <v>281</v>
      </c>
      <c r="J18" s="10">
        <v>449</v>
      </c>
      <c r="K18">
        <v>169</v>
      </c>
      <c r="L18">
        <v>830</v>
      </c>
      <c r="M18" s="10">
        <v>999</v>
      </c>
      <c r="N18">
        <v>178</v>
      </c>
      <c r="O18">
        <v>280</v>
      </c>
      <c r="P18" s="10">
        <v>458</v>
      </c>
      <c r="Q18">
        <v>923</v>
      </c>
      <c r="R18">
        <v>2528</v>
      </c>
      <c r="S18" s="10">
        <v>3451</v>
      </c>
    </row>
    <row r="19" spans="1:19" ht="12.75">
      <c r="A19" s="9">
        <v>1997</v>
      </c>
      <c r="B19" s="8">
        <v>152</v>
      </c>
      <c r="C19" s="8">
        <v>423</v>
      </c>
      <c r="D19" s="10">
        <v>575</v>
      </c>
      <c r="E19">
        <v>319</v>
      </c>
      <c r="F19">
        <v>734</v>
      </c>
      <c r="G19" s="10">
        <v>1053</v>
      </c>
      <c r="H19">
        <v>195</v>
      </c>
      <c r="I19">
        <v>345</v>
      </c>
      <c r="J19" s="10">
        <v>540</v>
      </c>
      <c r="K19">
        <v>205</v>
      </c>
      <c r="L19">
        <v>1059</v>
      </c>
      <c r="M19" s="10">
        <v>1264</v>
      </c>
      <c r="N19">
        <v>214</v>
      </c>
      <c r="O19">
        <v>374</v>
      </c>
      <c r="P19" s="10">
        <v>588</v>
      </c>
      <c r="Q19">
        <v>1085</v>
      </c>
      <c r="R19">
        <v>2935</v>
      </c>
      <c r="S19" s="10">
        <v>4020</v>
      </c>
    </row>
    <row r="20" spans="1:19" ht="12.75">
      <c r="A20" s="9">
        <v>1998</v>
      </c>
      <c r="B20" s="8">
        <v>154</v>
      </c>
      <c r="C20" s="8">
        <v>410</v>
      </c>
      <c r="D20" s="10">
        <v>564</v>
      </c>
      <c r="E20">
        <v>299</v>
      </c>
      <c r="F20">
        <v>831</v>
      </c>
      <c r="G20" s="10">
        <v>1130</v>
      </c>
      <c r="H20">
        <v>193</v>
      </c>
      <c r="I20">
        <v>296</v>
      </c>
      <c r="J20" s="10">
        <v>489</v>
      </c>
      <c r="K20">
        <v>234</v>
      </c>
      <c r="L20">
        <v>958</v>
      </c>
      <c r="M20" s="10">
        <v>1192</v>
      </c>
      <c r="N20">
        <v>232</v>
      </c>
      <c r="O20">
        <v>359</v>
      </c>
      <c r="P20" s="10">
        <v>591</v>
      </c>
      <c r="Q20">
        <v>1112</v>
      </c>
      <c r="R20">
        <v>2854</v>
      </c>
      <c r="S20" s="10">
        <v>3966</v>
      </c>
    </row>
    <row r="21" spans="1:19" ht="12.75">
      <c r="A21" s="9">
        <v>1999</v>
      </c>
      <c r="B21" s="8">
        <v>160</v>
      </c>
      <c r="C21" s="8">
        <v>492</v>
      </c>
      <c r="D21" s="10">
        <v>652</v>
      </c>
      <c r="E21">
        <v>428</v>
      </c>
      <c r="F21">
        <v>1017</v>
      </c>
      <c r="G21" s="10">
        <v>1445</v>
      </c>
      <c r="H21">
        <v>362</v>
      </c>
      <c r="I21">
        <v>533</v>
      </c>
      <c r="J21" s="10">
        <v>895</v>
      </c>
      <c r="K21">
        <v>361</v>
      </c>
      <c r="L21">
        <v>1489</v>
      </c>
      <c r="M21" s="10">
        <v>1850</v>
      </c>
      <c r="N21">
        <v>312</v>
      </c>
      <c r="O21">
        <v>380</v>
      </c>
      <c r="P21" s="10">
        <v>692</v>
      </c>
      <c r="Q21">
        <v>1623</v>
      </c>
      <c r="R21">
        <v>3911</v>
      </c>
      <c r="S21" s="10">
        <v>5534</v>
      </c>
    </row>
    <row r="22" ht="12.75" hidden="1"/>
    <row r="23" ht="12.75" hidden="1">
      <c r="A23" t="s">
        <v>33</v>
      </c>
    </row>
    <row r="25" ht="12.75">
      <c r="A25" s="4" t="str">
        <f>CONCATENATE("Percent of Total New Admissions by Race (BW Only) x Offense: ",$A$1)</f>
        <v>Percent of Total New Admissions by Race (BW Only) x Offense: MISSISSIPPI</v>
      </c>
    </row>
    <row r="26" spans="2:19" s="4" customFormat="1" ht="12.75">
      <c r="B26" s="30" t="s">
        <v>15</v>
      </c>
      <c r="C26" s="30"/>
      <c r="D26" s="30"/>
      <c r="E26" s="30" t="s">
        <v>16</v>
      </c>
      <c r="F26" s="30"/>
      <c r="G26" s="30"/>
      <c r="H26" s="30" t="s">
        <v>17</v>
      </c>
      <c r="I26" s="30"/>
      <c r="J26" s="30"/>
      <c r="K26" s="30" t="s">
        <v>18</v>
      </c>
      <c r="L26" s="30"/>
      <c r="M26" s="30"/>
      <c r="N26" s="30" t="s">
        <v>19</v>
      </c>
      <c r="O26" s="30"/>
      <c r="P26" s="30"/>
      <c r="Q26" s="30" t="s">
        <v>20</v>
      </c>
      <c r="R26" s="30"/>
      <c r="S26" s="30"/>
    </row>
    <row r="27" spans="1:19" s="12" customFormat="1" ht="12.75">
      <c r="A27" s="15" t="s">
        <v>26</v>
      </c>
      <c r="B27" s="16" t="s">
        <v>12</v>
      </c>
      <c r="C27" s="16" t="s">
        <v>13</v>
      </c>
      <c r="D27" s="17" t="s">
        <v>32</v>
      </c>
      <c r="E27" s="16" t="s">
        <v>12</v>
      </c>
      <c r="F27" s="16" t="s">
        <v>13</v>
      </c>
      <c r="G27" s="17" t="s">
        <v>32</v>
      </c>
      <c r="H27" s="16" t="s">
        <v>12</v>
      </c>
      <c r="I27" s="16" t="s">
        <v>13</v>
      </c>
      <c r="J27" s="17" t="s">
        <v>32</v>
      </c>
      <c r="K27" s="16" t="s">
        <v>12</v>
      </c>
      <c r="L27" s="16" t="s">
        <v>13</v>
      </c>
      <c r="M27" s="17" t="s">
        <v>32</v>
      </c>
      <c r="N27" s="16" t="s">
        <v>12</v>
      </c>
      <c r="O27" s="16" t="s">
        <v>13</v>
      </c>
      <c r="P27" s="17" t="s">
        <v>32</v>
      </c>
      <c r="Q27" s="16" t="s">
        <v>12</v>
      </c>
      <c r="R27" s="16" t="s">
        <v>13</v>
      </c>
      <c r="S27" s="17" t="s">
        <v>32</v>
      </c>
    </row>
    <row r="28" spans="1:19" ht="12.75">
      <c r="A28" s="9">
        <v>1983</v>
      </c>
      <c r="B28" s="1">
        <f aca="true" t="shared" si="0" ref="B28:D31">(B5/$D5)*100</f>
        <v>30.627306273062732</v>
      </c>
      <c r="C28" s="1">
        <f t="shared" si="0"/>
        <v>69.37269372693727</v>
      </c>
      <c r="D28" s="11">
        <f t="shared" si="0"/>
        <v>100</v>
      </c>
      <c r="E28" s="1">
        <f aca="true" t="shared" si="1" ref="E28:G31">(E5/$G5)*100</f>
        <v>30.065359477124183</v>
      </c>
      <c r="F28" s="1">
        <f t="shared" si="1"/>
        <v>69.93464052287581</v>
      </c>
      <c r="G28" s="11">
        <f t="shared" si="1"/>
        <v>100</v>
      </c>
      <c r="H28" s="1">
        <f aca="true" t="shared" si="2" ref="H28:J31">(H5/$J5)*100</f>
        <v>36.72566371681416</v>
      </c>
      <c r="I28" s="1">
        <f t="shared" si="2"/>
        <v>63.27433628318584</v>
      </c>
      <c r="J28" s="11">
        <f t="shared" si="2"/>
        <v>100</v>
      </c>
      <c r="K28" s="1">
        <f aca="true" t="shared" si="3" ref="K28:M31">(K5/$M5)*100</f>
        <v>57.41935483870968</v>
      </c>
      <c r="L28" s="1">
        <f t="shared" si="3"/>
        <v>42.58064516129032</v>
      </c>
      <c r="M28" s="11">
        <f t="shared" si="3"/>
        <v>100</v>
      </c>
      <c r="N28" s="1">
        <f aca="true" t="shared" si="4" ref="N28:P31">(N5/$P5)*100</f>
        <v>50</v>
      </c>
      <c r="O28" s="1">
        <f t="shared" si="4"/>
        <v>50</v>
      </c>
      <c r="P28" s="11">
        <f t="shared" si="4"/>
        <v>100</v>
      </c>
      <c r="Q28" s="1">
        <f aca="true" t="shared" si="5" ref="Q28:S31">(Q5/$S5)*100</f>
        <v>35.24464831804281</v>
      </c>
      <c r="R28" s="1">
        <f t="shared" si="5"/>
        <v>64.75535168195718</v>
      </c>
      <c r="S28" s="11">
        <f t="shared" si="5"/>
        <v>100</v>
      </c>
    </row>
    <row r="29" spans="1:19" ht="12.75">
      <c r="A29" s="9">
        <v>1984</v>
      </c>
      <c r="B29" s="1">
        <f aca="true" t="shared" si="6" ref="B29:C31">(B6/$D6)*100</f>
        <v>27.302631578947366</v>
      </c>
      <c r="C29" s="1">
        <f t="shared" si="6"/>
        <v>72.69736842105263</v>
      </c>
      <c r="D29" s="11">
        <f t="shared" si="0"/>
        <v>100</v>
      </c>
      <c r="E29" s="1">
        <f t="shared" si="1"/>
        <v>29.515418502202646</v>
      </c>
      <c r="F29" s="1">
        <f t="shared" si="1"/>
        <v>70.48458149779736</v>
      </c>
      <c r="G29" s="11">
        <f t="shared" si="1"/>
        <v>100</v>
      </c>
      <c r="H29" s="1">
        <f t="shared" si="2"/>
        <v>38.853503184713375</v>
      </c>
      <c r="I29" s="1">
        <f t="shared" si="2"/>
        <v>61.146496815286625</v>
      </c>
      <c r="J29" s="11">
        <f t="shared" si="2"/>
        <v>100</v>
      </c>
      <c r="K29" s="1">
        <f t="shared" si="3"/>
        <v>48.69565217391305</v>
      </c>
      <c r="L29" s="1">
        <f t="shared" si="3"/>
        <v>51.30434782608696</v>
      </c>
      <c r="M29" s="11">
        <f t="shared" si="3"/>
        <v>100</v>
      </c>
      <c r="N29" s="1">
        <f t="shared" si="4"/>
        <v>37.57225433526011</v>
      </c>
      <c r="O29" s="1">
        <f t="shared" si="4"/>
        <v>62.42774566473989</v>
      </c>
      <c r="P29" s="11">
        <f t="shared" si="4"/>
        <v>100</v>
      </c>
      <c r="Q29" s="1">
        <f t="shared" si="5"/>
        <v>34.25381903642773</v>
      </c>
      <c r="R29" s="1">
        <f t="shared" si="5"/>
        <v>65.74618096357227</v>
      </c>
      <c r="S29" s="11">
        <f t="shared" si="5"/>
        <v>100</v>
      </c>
    </row>
    <row r="30" spans="1:19" ht="12.75">
      <c r="A30" s="9">
        <v>1985</v>
      </c>
      <c r="B30" s="1">
        <f t="shared" si="6"/>
        <v>26.537216828478964</v>
      </c>
      <c r="C30" s="1">
        <f t="shared" si="6"/>
        <v>73.46278317152104</v>
      </c>
      <c r="D30" s="11">
        <f t="shared" si="0"/>
        <v>100</v>
      </c>
      <c r="E30" s="1">
        <f t="shared" si="1"/>
        <v>26.813880126182966</v>
      </c>
      <c r="F30" s="1">
        <f t="shared" si="1"/>
        <v>73.18611987381703</v>
      </c>
      <c r="G30" s="11">
        <f t="shared" si="1"/>
        <v>100</v>
      </c>
      <c r="H30" s="1">
        <f t="shared" si="2"/>
        <v>46.34146341463415</v>
      </c>
      <c r="I30" s="1">
        <f t="shared" si="2"/>
        <v>53.65853658536586</v>
      </c>
      <c r="J30" s="11">
        <f t="shared" si="2"/>
        <v>100</v>
      </c>
      <c r="K30" s="1">
        <f t="shared" si="3"/>
        <v>52.28070175438596</v>
      </c>
      <c r="L30" s="1">
        <f t="shared" si="3"/>
        <v>47.719298245614034</v>
      </c>
      <c r="M30" s="11">
        <f t="shared" si="3"/>
        <v>100</v>
      </c>
      <c r="N30" s="1">
        <f t="shared" si="4"/>
        <v>47.53086419753087</v>
      </c>
      <c r="O30" s="1">
        <f t="shared" si="4"/>
        <v>52.46913580246913</v>
      </c>
      <c r="P30" s="11">
        <f t="shared" si="4"/>
        <v>100</v>
      </c>
      <c r="Q30" s="1">
        <f t="shared" si="5"/>
        <v>36.434108527131784</v>
      </c>
      <c r="R30" s="1">
        <f t="shared" si="5"/>
        <v>63.565891472868216</v>
      </c>
      <c r="S30" s="11">
        <f t="shared" si="5"/>
        <v>100</v>
      </c>
    </row>
    <row r="31" spans="1:19" ht="12.75">
      <c r="A31" s="9">
        <v>1986</v>
      </c>
      <c r="B31" s="1">
        <f t="shared" si="6"/>
        <v>29.44606413994169</v>
      </c>
      <c r="C31" s="1">
        <f t="shared" si="6"/>
        <v>70.55393586005832</v>
      </c>
      <c r="D31" s="11">
        <f t="shared" si="0"/>
        <v>100</v>
      </c>
      <c r="E31" s="1">
        <f t="shared" si="1"/>
        <v>32.98816568047337</v>
      </c>
      <c r="F31" s="1">
        <f t="shared" si="1"/>
        <v>67.01183431952663</v>
      </c>
      <c r="G31" s="11">
        <f t="shared" si="1"/>
        <v>100</v>
      </c>
      <c r="H31" s="1">
        <f t="shared" si="2"/>
        <v>40.87591240875913</v>
      </c>
      <c r="I31" s="1">
        <f t="shared" si="2"/>
        <v>59.12408759124088</v>
      </c>
      <c r="J31" s="11">
        <f t="shared" si="2"/>
        <v>100</v>
      </c>
      <c r="K31" s="1">
        <f t="shared" si="3"/>
        <v>50.37037037037037</v>
      </c>
      <c r="L31" s="1">
        <f t="shared" si="3"/>
        <v>49.629629629629626</v>
      </c>
      <c r="M31" s="11">
        <f t="shared" si="3"/>
        <v>100</v>
      </c>
      <c r="N31" s="1">
        <f t="shared" si="4"/>
        <v>52.90697674418605</v>
      </c>
      <c r="O31" s="1">
        <f t="shared" si="4"/>
        <v>47.093023255813954</v>
      </c>
      <c r="P31" s="11">
        <f t="shared" si="4"/>
        <v>100</v>
      </c>
      <c r="Q31" s="1">
        <f t="shared" si="5"/>
        <v>38.21325648414985</v>
      </c>
      <c r="R31" s="1">
        <f t="shared" si="5"/>
        <v>61.78674351585014</v>
      </c>
      <c r="S31" s="11">
        <f t="shared" si="5"/>
        <v>100</v>
      </c>
    </row>
    <row r="32" spans="1:19" ht="12.75">
      <c r="A32" s="9">
        <v>1987</v>
      </c>
      <c r="B32" s="1">
        <f aca="true" t="shared" si="7" ref="B32:C44">(B9/$D9)*100</f>
        <v>32.40997229916898</v>
      </c>
      <c r="C32" s="1">
        <f t="shared" si="7"/>
        <v>67.59002770083103</v>
      </c>
      <c r="D32" s="11">
        <f aca="true" t="shared" si="8" ref="D32:D44">(D9/$D9)*100</f>
        <v>100</v>
      </c>
      <c r="E32" s="1">
        <f aca="true" t="shared" si="9" ref="E32:G44">(E9/$G9)*100</f>
        <v>37.628865979381445</v>
      </c>
      <c r="F32" s="1">
        <f t="shared" si="9"/>
        <v>62.371134020618555</v>
      </c>
      <c r="G32" s="11">
        <f t="shared" si="9"/>
        <v>100</v>
      </c>
      <c r="H32" s="1">
        <f aca="true" t="shared" si="10" ref="H32:J44">(H9/$J9)*100</f>
        <v>41.48148148148148</v>
      </c>
      <c r="I32" s="1">
        <f t="shared" si="10"/>
        <v>58.51851851851851</v>
      </c>
      <c r="J32" s="11">
        <f t="shared" si="10"/>
        <v>100</v>
      </c>
      <c r="K32" s="1">
        <f aca="true" t="shared" si="11" ref="K32:M44">(K9/$M9)*100</f>
        <v>41.007194244604314</v>
      </c>
      <c r="L32" s="1">
        <f t="shared" si="11"/>
        <v>58.992805755395686</v>
      </c>
      <c r="M32" s="11">
        <f t="shared" si="11"/>
        <v>100</v>
      </c>
      <c r="N32" s="1">
        <f aca="true" t="shared" si="12" ref="N32:P44">(N9/$P9)*100</f>
        <v>40.993788819875775</v>
      </c>
      <c r="O32" s="1">
        <f t="shared" si="12"/>
        <v>59.006211180124225</v>
      </c>
      <c r="P32" s="11">
        <f t="shared" si="12"/>
        <v>100</v>
      </c>
      <c r="Q32" s="1">
        <f aca="true" t="shared" si="13" ref="Q32:S44">(Q9/$S9)*100</f>
        <v>37.973997833152765</v>
      </c>
      <c r="R32" s="1">
        <f t="shared" si="13"/>
        <v>62.026002166847235</v>
      </c>
      <c r="S32" s="11">
        <f t="shared" si="13"/>
        <v>100</v>
      </c>
    </row>
    <row r="33" spans="1:19" ht="12.75">
      <c r="A33" s="9">
        <v>1988</v>
      </c>
      <c r="B33" s="1">
        <f t="shared" si="7"/>
        <v>29.559748427672954</v>
      </c>
      <c r="C33" s="1">
        <f t="shared" si="7"/>
        <v>70.44025157232704</v>
      </c>
      <c r="D33" s="11">
        <f t="shared" si="8"/>
        <v>100</v>
      </c>
      <c r="E33" s="1">
        <f t="shared" si="9"/>
        <v>35.65459610027855</v>
      </c>
      <c r="F33" s="1">
        <f t="shared" si="9"/>
        <v>64.34540389972145</v>
      </c>
      <c r="G33" s="11">
        <f t="shared" si="9"/>
        <v>100</v>
      </c>
      <c r="H33" s="1">
        <f t="shared" si="10"/>
        <v>43.56435643564357</v>
      </c>
      <c r="I33" s="1">
        <f t="shared" si="10"/>
        <v>56.43564356435643</v>
      </c>
      <c r="J33" s="11">
        <f t="shared" si="10"/>
        <v>100</v>
      </c>
      <c r="K33" s="1">
        <f t="shared" si="11"/>
        <v>34.9112426035503</v>
      </c>
      <c r="L33" s="1">
        <f t="shared" si="11"/>
        <v>65.08875739644971</v>
      </c>
      <c r="M33" s="11">
        <f t="shared" si="11"/>
        <v>100</v>
      </c>
      <c r="N33" s="1">
        <f t="shared" si="12"/>
        <v>35.978835978835974</v>
      </c>
      <c r="O33" s="1">
        <f t="shared" si="12"/>
        <v>64.02116402116403</v>
      </c>
      <c r="P33" s="11">
        <f t="shared" si="12"/>
        <v>100</v>
      </c>
      <c r="Q33" s="1">
        <f t="shared" si="13"/>
        <v>35.79849946409432</v>
      </c>
      <c r="R33" s="1">
        <f t="shared" si="13"/>
        <v>64.20150053590568</v>
      </c>
      <c r="S33" s="11">
        <f t="shared" si="13"/>
        <v>100</v>
      </c>
    </row>
    <row r="34" spans="1:19" ht="12.75">
      <c r="A34" s="9">
        <v>1989</v>
      </c>
      <c r="B34" s="1">
        <f t="shared" si="7"/>
        <v>32.27272727272727</v>
      </c>
      <c r="C34" s="1">
        <f t="shared" si="7"/>
        <v>67.72727272727272</v>
      </c>
      <c r="D34" s="11">
        <f t="shared" si="8"/>
        <v>100</v>
      </c>
      <c r="E34" s="1">
        <f t="shared" si="9"/>
        <v>27.01363073110285</v>
      </c>
      <c r="F34" s="1">
        <f t="shared" si="9"/>
        <v>72.98636926889715</v>
      </c>
      <c r="G34" s="11">
        <f t="shared" si="9"/>
        <v>100</v>
      </c>
      <c r="H34" s="1">
        <f t="shared" si="10"/>
        <v>37.570621468926554</v>
      </c>
      <c r="I34" s="1">
        <f t="shared" si="10"/>
        <v>62.42937853107344</v>
      </c>
      <c r="J34" s="11">
        <f t="shared" si="10"/>
        <v>100</v>
      </c>
      <c r="K34" s="1">
        <f t="shared" si="11"/>
        <v>33.16412859560068</v>
      </c>
      <c r="L34" s="1">
        <f t="shared" si="11"/>
        <v>66.83587140439933</v>
      </c>
      <c r="M34" s="11">
        <f t="shared" si="11"/>
        <v>100</v>
      </c>
      <c r="N34" s="1">
        <f t="shared" si="12"/>
        <v>41.37931034482759</v>
      </c>
      <c r="O34" s="1">
        <f t="shared" si="12"/>
        <v>58.620689655172406</v>
      </c>
      <c r="P34" s="11">
        <f t="shared" si="12"/>
        <v>100</v>
      </c>
      <c r="Q34" s="1">
        <f t="shared" si="13"/>
        <v>31.932409012131718</v>
      </c>
      <c r="R34" s="1">
        <f t="shared" si="13"/>
        <v>68.06759098786829</v>
      </c>
      <c r="S34" s="11">
        <f t="shared" si="13"/>
        <v>100</v>
      </c>
    </row>
    <row r="35" spans="1:19" ht="12.75">
      <c r="A35" s="9">
        <v>1990</v>
      </c>
      <c r="B35" s="1">
        <f t="shared" si="7"/>
        <v>30.046948356807512</v>
      </c>
      <c r="C35" s="1">
        <f t="shared" si="7"/>
        <v>69.95305164319248</v>
      </c>
      <c r="D35" s="11">
        <f t="shared" si="8"/>
        <v>100</v>
      </c>
      <c r="E35" s="1">
        <f t="shared" si="9"/>
        <v>26.13390928725702</v>
      </c>
      <c r="F35" s="1">
        <f t="shared" si="9"/>
        <v>73.86609071274299</v>
      </c>
      <c r="G35" s="11">
        <f t="shared" si="9"/>
        <v>100</v>
      </c>
      <c r="H35" s="1">
        <f t="shared" si="10"/>
        <v>34.97536945812808</v>
      </c>
      <c r="I35" s="1">
        <f t="shared" si="10"/>
        <v>65.02463054187191</v>
      </c>
      <c r="J35" s="11">
        <f t="shared" si="10"/>
        <v>100</v>
      </c>
      <c r="K35" s="1">
        <f t="shared" si="11"/>
        <v>23.974763406940063</v>
      </c>
      <c r="L35" s="1">
        <f t="shared" si="11"/>
        <v>76.02523659305994</v>
      </c>
      <c r="M35" s="11">
        <f t="shared" si="11"/>
        <v>100</v>
      </c>
      <c r="N35" s="1">
        <f t="shared" si="12"/>
        <v>42.857142857142854</v>
      </c>
      <c r="O35" s="1">
        <f t="shared" si="12"/>
        <v>57.14285714285714</v>
      </c>
      <c r="P35" s="11">
        <f t="shared" si="12"/>
        <v>100</v>
      </c>
      <c r="Q35" s="1">
        <f t="shared" si="13"/>
        <v>28.593996840442337</v>
      </c>
      <c r="R35" s="1">
        <f t="shared" si="13"/>
        <v>71.40600315955766</v>
      </c>
      <c r="S35" s="11">
        <f t="shared" si="13"/>
        <v>100</v>
      </c>
    </row>
    <row r="36" spans="1:19" ht="12.75">
      <c r="A36" s="9">
        <v>1991</v>
      </c>
      <c r="B36" s="1">
        <f t="shared" si="7"/>
        <v>30.538922155688624</v>
      </c>
      <c r="C36" s="1">
        <f t="shared" si="7"/>
        <v>69.46107784431138</v>
      </c>
      <c r="D36" s="11">
        <f t="shared" si="8"/>
        <v>100</v>
      </c>
      <c r="E36" s="1">
        <f t="shared" si="9"/>
        <v>26.019184652278177</v>
      </c>
      <c r="F36" s="1">
        <f t="shared" si="9"/>
        <v>73.98081534772182</v>
      </c>
      <c r="G36" s="11">
        <f t="shared" si="9"/>
        <v>100</v>
      </c>
      <c r="H36" s="1">
        <f t="shared" si="10"/>
        <v>35.483870967741936</v>
      </c>
      <c r="I36" s="1">
        <f t="shared" si="10"/>
        <v>64.51612903225806</v>
      </c>
      <c r="J36" s="11">
        <f t="shared" si="10"/>
        <v>100</v>
      </c>
      <c r="K36" s="1">
        <f t="shared" si="11"/>
        <v>23.2520325203252</v>
      </c>
      <c r="L36" s="1">
        <f t="shared" si="11"/>
        <v>76.7479674796748</v>
      </c>
      <c r="M36" s="11">
        <f t="shared" si="11"/>
        <v>100</v>
      </c>
      <c r="N36" s="1">
        <f t="shared" si="12"/>
        <v>36.29032258064516</v>
      </c>
      <c r="O36" s="1">
        <f t="shared" si="12"/>
        <v>63.70967741935484</v>
      </c>
      <c r="P36" s="11">
        <f t="shared" si="12"/>
        <v>100</v>
      </c>
      <c r="Q36" s="1">
        <f t="shared" si="13"/>
        <v>28.209321340964838</v>
      </c>
      <c r="R36" s="1">
        <f t="shared" si="13"/>
        <v>71.79067865903515</v>
      </c>
      <c r="S36" s="11">
        <f t="shared" si="13"/>
        <v>100</v>
      </c>
    </row>
    <row r="37" spans="1:19" ht="12.75">
      <c r="A37" s="9">
        <v>1992</v>
      </c>
      <c r="B37" s="1">
        <f t="shared" si="7"/>
        <v>26.174496644295303</v>
      </c>
      <c r="C37" s="1">
        <f t="shared" si="7"/>
        <v>73.8255033557047</v>
      </c>
      <c r="D37" s="11">
        <f t="shared" si="8"/>
        <v>100</v>
      </c>
      <c r="E37" s="1">
        <f t="shared" si="9"/>
        <v>26.111111111111114</v>
      </c>
      <c r="F37" s="1">
        <f t="shared" si="9"/>
        <v>73.88888888888889</v>
      </c>
      <c r="G37" s="11">
        <f t="shared" si="9"/>
        <v>100</v>
      </c>
      <c r="H37" s="1">
        <f t="shared" si="10"/>
        <v>35.68075117370892</v>
      </c>
      <c r="I37" s="1">
        <f t="shared" si="10"/>
        <v>64.31924882629107</v>
      </c>
      <c r="J37" s="11">
        <f t="shared" si="10"/>
        <v>100</v>
      </c>
      <c r="K37" s="1">
        <f t="shared" si="11"/>
        <v>17.578125</v>
      </c>
      <c r="L37" s="1">
        <f t="shared" si="11"/>
        <v>82.421875</v>
      </c>
      <c r="M37" s="11">
        <f t="shared" si="11"/>
        <v>100</v>
      </c>
      <c r="N37" s="1">
        <f t="shared" si="12"/>
        <v>35.587188612099645</v>
      </c>
      <c r="O37" s="1">
        <f t="shared" si="12"/>
        <v>64.41281138790036</v>
      </c>
      <c r="P37" s="11">
        <f t="shared" si="12"/>
        <v>100</v>
      </c>
      <c r="Q37" s="1">
        <f t="shared" si="13"/>
        <v>26.18646920228879</v>
      </c>
      <c r="R37" s="1">
        <f t="shared" si="13"/>
        <v>73.81353079771121</v>
      </c>
      <c r="S37" s="11">
        <f t="shared" si="13"/>
        <v>100</v>
      </c>
    </row>
    <row r="38" spans="1:19" ht="12.75">
      <c r="A38" s="9">
        <v>1993</v>
      </c>
      <c r="B38" s="1">
        <f t="shared" si="7"/>
        <v>27.596899224806204</v>
      </c>
      <c r="C38" s="1">
        <f t="shared" si="7"/>
        <v>72.40310077519379</v>
      </c>
      <c r="D38" s="11">
        <f t="shared" si="8"/>
        <v>100</v>
      </c>
      <c r="E38" s="1">
        <f t="shared" si="9"/>
        <v>28.401727861771057</v>
      </c>
      <c r="F38" s="1">
        <f t="shared" si="9"/>
        <v>71.59827213822895</v>
      </c>
      <c r="G38" s="11">
        <f t="shared" si="9"/>
        <v>100</v>
      </c>
      <c r="H38" s="1">
        <f t="shared" si="10"/>
        <v>34.204275534441805</v>
      </c>
      <c r="I38" s="1">
        <f t="shared" si="10"/>
        <v>65.7957244655582</v>
      </c>
      <c r="J38" s="11">
        <f t="shared" si="10"/>
        <v>100</v>
      </c>
      <c r="K38" s="1">
        <f t="shared" si="11"/>
        <v>14.516129032258066</v>
      </c>
      <c r="L38" s="1">
        <f t="shared" si="11"/>
        <v>85.48387096774194</v>
      </c>
      <c r="M38" s="11">
        <f t="shared" si="11"/>
        <v>100</v>
      </c>
      <c r="N38" s="1">
        <f t="shared" si="12"/>
        <v>31.398416886543533</v>
      </c>
      <c r="O38" s="1">
        <f t="shared" si="12"/>
        <v>68.60158311345647</v>
      </c>
      <c r="P38" s="11">
        <f t="shared" si="12"/>
        <v>100</v>
      </c>
      <c r="Q38" s="1">
        <f t="shared" si="13"/>
        <v>25.416540442290213</v>
      </c>
      <c r="R38" s="1">
        <f t="shared" si="13"/>
        <v>74.58345955770979</v>
      </c>
      <c r="S38" s="11">
        <f t="shared" si="13"/>
        <v>100</v>
      </c>
    </row>
    <row r="39" spans="1:19" ht="12.75">
      <c r="A39" s="9">
        <v>1994</v>
      </c>
      <c r="B39" s="1">
        <f t="shared" si="7"/>
        <v>24.573378839590443</v>
      </c>
      <c r="C39" s="1">
        <f t="shared" si="7"/>
        <v>75.42662116040955</v>
      </c>
      <c r="D39" s="11">
        <f t="shared" si="8"/>
        <v>100</v>
      </c>
      <c r="E39" s="1">
        <f t="shared" si="9"/>
        <v>26.557377049180324</v>
      </c>
      <c r="F39" s="1">
        <f t="shared" si="9"/>
        <v>73.44262295081967</v>
      </c>
      <c r="G39" s="11">
        <f t="shared" si="9"/>
        <v>100</v>
      </c>
      <c r="H39" s="1">
        <f t="shared" si="10"/>
        <v>30.310880829015545</v>
      </c>
      <c r="I39" s="1">
        <f t="shared" si="10"/>
        <v>69.68911917098445</v>
      </c>
      <c r="J39" s="11">
        <f t="shared" si="10"/>
        <v>100</v>
      </c>
      <c r="K39" s="1">
        <f t="shared" si="11"/>
        <v>13.375796178343949</v>
      </c>
      <c r="L39" s="1">
        <f t="shared" si="11"/>
        <v>86.62420382165605</v>
      </c>
      <c r="M39" s="11">
        <f t="shared" si="11"/>
        <v>100</v>
      </c>
      <c r="N39" s="1">
        <f t="shared" si="12"/>
        <v>32.54237288135593</v>
      </c>
      <c r="O39" s="1">
        <f t="shared" si="12"/>
        <v>67.45762711864407</v>
      </c>
      <c r="P39" s="11">
        <f t="shared" si="12"/>
        <v>100</v>
      </c>
      <c r="Q39" s="1">
        <f t="shared" si="13"/>
        <v>23.239436619718308</v>
      </c>
      <c r="R39" s="1">
        <f t="shared" si="13"/>
        <v>76.76056338028168</v>
      </c>
      <c r="S39" s="11">
        <f t="shared" si="13"/>
        <v>100</v>
      </c>
    </row>
    <row r="40" spans="1:19" ht="12.75">
      <c r="A40" s="9">
        <v>1995</v>
      </c>
      <c r="B40" s="1">
        <f t="shared" si="7"/>
        <v>23.136645962732917</v>
      </c>
      <c r="C40" s="1">
        <f t="shared" si="7"/>
        <v>76.86335403726709</v>
      </c>
      <c r="D40" s="11">
        <f t="shared" si="8"/>
        <v>100</v>
      </c>
      <c r="E40" s="1">
        <f t="shared" si="9"/>
        <v>24.864864864864867</v>
      </c>
      <c r="F40" s="1">
        <f t="shared" si="9"/>
        <v>75.13513513513513</v>
      </c>
      <c r="G40" s="11">
        <f t="shared" si="9"/>
        <v>100</v>
      </c>
      <c r="H40" s="1">
        <f t="shared" si="10"/>
        <v>36.40449438202247</v>
      </c>
      <c r="I40" s="1">
        <f t="shared" si="10"/>
        <v>63.59550561797753</v>
      </c>
      <c r="J40" s="11">
        <f t="shared" si="10"/>
        <v>100</v>
      </c>
      <c r="K40" s="1">
        <f t="shared" si="11"/>
        <v>17.768147345612135</v>
      </c>
      <c r="L40" s="1">
        <f t="shared" si="11"/>
        <v>82.23185265438786</v>
      </c>
      <c r="M40" s="11">
        <f t="shared" si="11"/>
        <v>100</v>
      </c>
      <c r="N40" s="1">
        <f t="shared" si="12"/>
        <v>38.58093126385809</v>
      </c>
      <c r="O40" s="1">
        <f t="shared" si="12"/>
        <v>61.4190687361419</v>
      </c>
      <c r="P40" s="11">
        <f t="shared" si="12"/>
        <v>100</v>
      </c>
      <c r="Q40" s="1">
        <f t="shared" si="13"/>
        <v>25.94451003541913</v>
      </c>
      <c r="R40" s="1">
        <f t="shared" si="13"/>
        <v>74.05548996458087</v>
      </c>
      <c r="S40" s="11">
        <f t="shared" si="13"/>
        <v>100</v>
      </c>
    </row>
    <row r="41" spans="1:19" ht="12.75">
      <c r="A41" s="9">
        <v>1996</v>
      </c>
      <c r="B41" s="1">
        <f t="shared" si="7"/>
        <v>26.245847176079735</v>
      </c>
      <c r="C41" s="1">
        <f t="shared" si="7"/>
        <v>73.75415282392026</v>
      </c>
      <c r="D41" s="11">
        <f t="shared" si="8"/>
        <v>100</v>
      </c>
      <c r="E41" s="1">
        <f t="shared" si="9"/>
        <v>26.511134676564158</v>
      </c>
      <c r="F41" s="1">
        <f t="shared" si="9"/>
        <v>73.48886532343585</v>
      </c>
      <c r="G41" s="11">
        <f t="shared" si="9"/>
        <v>100</v>
      </c>
      <c r="H41" s="1">
        <f t="shared" si="10"/>
        <v>37.41648106904232</v>
      </c>
      <c r="I41" s="1">
        <f t="shared" si="10"/>
        <v>62.58351893095768</v>
      </c>
      <c r="J41" s="11">
        <f t="shared" si="10"/>
        <v>100</v>
      </c>
      <c r="K41" s="1">
        <f t="shared" si="11"/>
        <v>16.916916916916914</v>
      </c>
      <c r="L41" s="1">
        <f t="shared" si="11"/>
        <v>83.08308308308308</v>
      </c>
      <c r="M41" s="11">
        <f t="shared" si="11"/>
        <v>100</v>
      </c>
      <c r="N41" s="1">
        <f t="shared" si="12"/>
        <v>38.864628820960704</v>
      </c>
      <c r="O41" s="1">
        <f t="shared" si="12"/>
        <v>61.135371179039296</v>
      </c>
      <c r="P41" s="11">
        <f t="shared" si="12"/>
        <v>100</v>
      </c>
      <c r="Q41" s="1">
        <f t="shared" si="13"/>
        <v>26.745870762097944</v>
      </c>
      <c r="R41" s="1">
        <f t="shared" si="13"/>
        <v>73.25412923790205</v>
      </c>
      <c r="S41" s="11">
        <f t="shared" si="13"/>
        <v>100</v>
      </c>
    </row>
    <row r="42" spans="1:19" ht="12.75">
      <c r="A42" s="9">
        <v>1997</v>
      </c>
      <c r="B42" s="1">
        <f t="shared" si="7"/>
        <v>26.43478260869565</v>
      </c>
      <c r="C42" s="1">
        <f t="shared" si="7"/>
        <v>73.56521739130434</v>
      </c>
      <c r="D42" s="11">
        <f t="shared" si="8"/>
        <v>100</v>
      </c>
      <c r="E42" s="1">
        <f t="shared" si="9"/>
        <v>30.29439696106363</v>
      </c>
      <c r="F42" s="1">
        <f t="shared" si="9"/>
        <v>69.70560303893637</v>
      </c>
      <c r="G42" s="11">
        <f t="shared" si="9"/>
        <v>100</v>
      </c>
      <c r="H42" s="1">
        <f t="shared" si="10"/>
        <v>36.11111111111111</v>
      </c>
      <c r="I42" s="1">
        <f t="shared" si="10"/>
        <v>63.888888888888886</v>
      </c>
      <c r="J42" s="11">
        <f t="shared" si="10"/>
        <v>100</v>
      </c>
      <c r="K42" s="1">
        <f t="shared" si="11"/>
        <v>16.218354430379748</v>
      </c>
      <c r="L42" s="1">
        <f t="shared" si="11"/>
        <v>83.78164556962025</v>
      </c>
      <c r="M42" s="11">
        <f t="shared" si="11"/>
        <v>100</v>
      </c>
      <c r="N42" s="1">
        <f t="shared" si="12"/>
        <v>36.394557823129254</v>
      </c>
      <c r="O42" s="1">
        <f t="shared" si="12"/>
        <v>63.60544217687075</v>
      </c>
      <c r="P42" s="11">
        <f t="shared" si="12"/>
        <v>100</v>
      </c>
      <c r="Q42" s="1">
        <f t="shared" si="13"/>
        <v>26.990049751243784</v>
      </c>
      <c r="R42" s="1">
        <f t="shared" si="13"/>
        <v>73.00995024875621</v>
      </c>
      <c r="S42" s="11">
        <f t="shared" si="13"/>
        <v>100</v>
      </c>
    </row>
    <row r="43" spans="1:19" ht="12.75">
      <c r="A43" s="9">
        <v>1998</v>
      </c>
      <c r="B43" s="1">
        <f t="shared" si="7"/>
        <v>27.30496453900709</v>
      </c>
      <c r="C43" s="1">
        <f t="shared" si="7"/>
        <v>72.69503546099291</v>
      </c>
      <c r="D43" s="11">
        <f t="shared" si="8"/>
        <v>100</v>
      </c>
      <c r="E43" s="1">
        <f t="shared" si="9"/>
        <v>26.46017699115044</v>
      </c>
      <c r="F43" s="1">
        <f t="shared" si="9"/>
        <v>73.53982300884955</v>
      </c>
      <c r="G43" s="11">
        <f t="shared" si="9"/>
        <v>100</v>
      </c>
      <c r="H43" s="1">
        <f t="shared" si="10"/>
        <v>39.46830265848671</v>
      </c>
      <c r="I43" s="1">
        <f t="shared" si="10"/>
        <v>60.53169734151329</v>
      </c>
      <c r="J43" s="11">
        <f t="shared" si="10"/>
        <v>100</v>
      </c>
      <c r="K43" s="1">
        <f t="shared" si="11"/>
        <v>19.630872483221477</v>
      </c>
      <c r="L43" s="1">
        <f t="shared" si="11"/>
        <v>80.36912751677853</v>
      </c>
      <c r="M43" s="11">
        <f t="shared" si="11"/>
        <v>100</v>
      </c>
      <c r="N43" s="1">
        <f t="shared" si="12"/>
        <v>39.25549915397631</v>
      </c>
      <c r="O43" s="1">
        <f t="shared" si="12"/>
        <v>60.74450084602368</v>
      </c>
      <c r="P43" s="11">
        <f t="shared" si="12"/>
        <v>100</v>
      </c>
      <c r="Q43" s="1">
        <f t="shared" si="13"/>
        <v>28.038325769036813</v>
      </c>
      <c r="R43" s="1">
        <f t="shared" si="13"/>
        <v>71.9616742309632</v>
      </c>
      <c r="S43" s="11">
        <f t="shared" si="13"/>
        <v>100</v>
      </c>
    </row>
    <row r="44" spans="1:19" ht="12.75">
      <c r="A44" s="9">
        <v>1999</v>
      </c>
      <c r="B44" s="1">
        <f t="shared" si="7"/>
        <v>24.539877300613497</v>
      </c>
      <c r="C44" s="1">
        <f t="shared" si="7"/>
        <v>75.4601226993865</v>
      </c>
      <c r="D44" s="11">
        <f t="shared" si="8"/>
        <v>100</v>
      </c>
      <c r="E44" s="1">
        <f t="shared" si="9"/>
        <v>29.619377162629757</v>
      </c>
      <c r="F44" s="1">
        <f t="shared" si="9"/>
        <v>70.38062283737024</v>
      </c>
      <c r="G44" s="11">
        <f t="shared" si="9"/>
        <v>100</v>
      </c>
      <c r="H44" s="1">
        <f t="shared" si="10"/>
        <v>40.44692737430168</v>
      </c>
      <c r="I44" s="1">
        <f t="shared" si="10"/>
        <v>59.55307262569832</v>
      </c>
      <c r="J44" s="11">
        <f t="shared" si="10"/>
        <v>100</v>
      </c>
      <c r="K44" s="1">
        <f t="shared" si="11"/>
        <v>19.513513513513516</v>
      </c>
      <c r="L44" s="1">
        <f t="shared" si="11"/>
        <v>80.48648648648648</v>
      </c>
      <c r="M44" s="11">
        <f t="shared" si="11"/>
        <v>100</v>
      </c>
      <c r="N44" s="1">
        <f t="shared" si="12"/>
        <v>45.08670520231214</v>
      </c>
      <c r="O44" s="1">
        <f t="shared" si="12"/>
        <v>54.91329479768786</v>
      </c>
      <c r="P44" s="11">
        <f t="shared" si="12"/>
        <v>100</v>
      </c>
      <c r="Q44" s="1">
        <f t="shared" si="13"/>
        <v>29.32779183230936</v>
      </c>
      <c r="R44" s="1">
        <f t="shared" si="13"/>
        <v>70.67220816769064</v>
      </c>
      <c r="S44" s="11">
        <f t="shared" si="13"/>
        <v>100</v>
      </c>
    </row>
    <row r="47" spans="1:9" ht="12.75">
      <c r="A47" s="4" t="str">
        <f>CONCATENATE("New Admissions (All Races): ",$A$1)</f>
        <v>New Admissions (All Races): MISSISSIPPI</v>
      </c>
      <c r="I47" s="4" t="str">
        <f>CONCATENATE("Percent of Total, New Admissions (All Races): ",$A$1)</f>
        <v>Percent of Total, New Admissions (All Races): MISSISSIPPI</v>
      </c>
    </row>
    <row r="48" spans="1:15" s="4" customFormat="1" ht="12.75">
      <c r="A48" s="18" t="s">
        <v>21</v>
      </c>
      <c r="B48" s="14" t="s">
        <v>15</v>
      </c>
      <c r="C48" s="14" t="s">
        <v>16</v>
      </c>
      <c r="D48" s="14" t="s">
        <v>17</v>
      </c>
      <c r="E48" s="14" t="s">
        <v>18</v>
      </c>
      <c r="F48" s="14" t="s">
        <v>19</v>
      </c>
      <c r="G48" s="14" t="s">
        <v>20</v>
      </c>
      <c r="I48" s="18" t="s">
        <v>21</v>
      </c>
      <c r="J48" s="14" t="s">
        <v>15</v>
      </c>
      <c r="K48" s="14" t="s">
        <v>16</v>
      </c>
      <c r="L48" s="14" t="s">
        <v>17</v>
      </c>
      <c r="M48" s="14" t="s">
        <v>18</v>
      </c>
      <c r="N48" s="14" t="s">
        <v>19</v>
      </c>
      <c r="O48" s="14" t="s">
        <v>20</v>
      </c>
    </row>
    <row r="49" spans="1:15" ht="12.75">
      <c r="A49" s="9">
        <v>1983</v>
      </c>
      <c r="B49">
        <v>271</v>
      </c>
      <c r="C49">
        <v>614</v>
      </c>
      <c r="D49">
        <v>227</v>
      </c>
      <c r="E49">
        <v>155</v>
      </c>
      <c r="F49">
        <v>44</v>
      </c>
      <c r="G49">
        <v>1311</v>
      </c>
      <c r="I49" s="9">
        <v>1983</v>
      </c>
      <c r="J49" s="1">
        <f aca="true" t="shared" si="14" ref="J49:O52">(B49/$G49)*100</f>
        <v>20.671243325705568</v>
      </c>
      <c r="K49" s="1">
        <f t="shared" si="14"/>
        <v>46.83447749809306</v>
      </c>
      <c r="L49" s="1">
        <f t="shared" si="14"/>
        <v>17.31502669717773</v>
      </c>
      <c r="M49" s="1">
        <f t="shared" si="14"/>
        <v>11.823035850495804</v>
      </c>
      <c r="N49" s="1">
        <f t="shared" si="14"/>
        <v>3.3562166285278416</v>
      </c>
      <c r="O49">
        <f t="shared" si="14"/>
        <v>100</v>
      </c>
    </row>
    <row r="50" spans="1:15" ht="12.75">
      <c r="A50" s="9">
        <v>1984</v>
      </c>
      <c r="B50">
        <v>306</v>
      </c>
      <c r="C50">
        <v>684</v>
      </c>
      <c r="D50">
        <v>314</v>
      </c>
      <c r="E50">
        <v>231</v>
      </c>
      <c r="F50">
        <v>173</v>
      </c>
      <c r="G50">
        <v>1708</v>
      </c>
      <c r="I50" s="9">
        <v>1984</v>
      </c>
      <c r="J50" s="1">
        <f t="shared" si="14"/>
        <v>17.915690866510538</v>
      </c>
      <c r="K50" s="1">
        <f t="shared" si="14"/>
        <v>40.04683840749414</v>
      </c>
      <c r="L50" s="1">
        <f t="shared" si="14"/>
        <v>18.384074941451992</v>
      </c>
      <c r="M50" s="1">
        <f t="shared" si="14"/>
        <v>13.524590163934427</v>
      </c>
      <c r="N50" s="1">
        <f t="shared" si="14"/>
        <v>10.1288056206089</v>
      </c>
      <c r="O50">
        <f t="shared" si="14"/>
        <v>100</v>
      </c>
    </row>
    <row r="51" spans="1:15" ht="12.75">
      <c r="A51" s="9">
        <v>1985</v>
      </c>
      <c r="B51">
        <v>311</v>
      </c>
      <c r="C51">
        <v>637</v>
      </c>
      <c r="D51">
        <v>288</v>
      </c>
      <c r="E51">
        <v>288</v>
      </c>
      <c r="F51">
        <v>162</v>
      </c>
      <c r="G51">
        <v>1686</v>
      </c>
      <c r="I51" s="9">
        <v>1985</v>
      </c>
      <c r="J51" s="1">
        <f t="shared" si="14"/>
        <v>18.44602609727165</v>
      </c>
      <c r="K51" s="1">
        <f t="shared" si="14"/>
        <v>37.78173190984579</v>
      </c>
      <c r="L51" s="1">
        <f t="shared" si="14"/>
        <v>17.08185053380783</v>
      </c>
      <c r="M51" s="1">
        <f t="shared" si="14"/>
        <v>17.08185053380783</v>
      </c>
      <c r="N51" s="1">
        <f t="shared" si="14"/>
        <v>9.608540925266903</v>
      </c>
      <c r="O51">
        <f t="shared" si="14"/>
        <v>100</v>
      </c>
    </row>
    <row r="52" spans="1:15" ht="12.75">
      <c r="A52" s="9">
        <v>1986</v>
      </c>
      <c r="B52">
        <v>344</v>
      </c>
      <c r="C52">
        <v>678</v>
      </c>
      <c r="D52">
        <v>274</v>
      </c>
      <c r="E52">
        <v>271</v>
      </c>
      <c r="F52">
        <v>172</v>
      </c>
      <c r="G52">
        <v>1739</v>
      </c>
      <c r="I52" s="9">
        <v>1986</v>
      </c>
      <c r="J52" s="1">
        <f t="shared" si="14"/>
        <v>19.781483611270843</v>
      </c>
      <c r="K52" s="1">
        <f t="shared" si="14"/>
        <v>38.987924094307076</v>
      </c>
      <c r="L52" s="1">
        <f t="shared" si="14"/>
        <v>15.756181713628523</v>
      </c>
      <c r="M52" s="1">
        <f t="shared" si="14"/>
        <v>15.583668775158138</v>
      </c>
      <c r="N52" s="1">
        <f t="shared" si="14"/>
        <v>9.890741805635422</v>
      </c>
      <c r="O52">
        <f t="shared" si="14"/>
        <v>100</v>
      </c>
    </row>
    <row r="53" spans="1:15" ht="12.75">
      <c r="A53" s="9">
        <v>1987</v>
      </c>
      <c r="B53">
        <v>361</v>
      </c>
      <c r="C53">
        <v>781</v>
      </c>
      <c r="D53">
        <v>271</v>
      </c>
      <c r="E53">
        <v>281</v>
      </c>
      <c r="F53">
        <v>164</v>
      </c>
      <c r="G53">
        <v>1858</v>
      </c>
      <c r="I53" s="9">
        <v>1987</v>
      </c>
      <c r="J53" s="1">
        <f aca="true" t="shared" si="15" ref="J53:J65">(B53/$G53)*100</f>
        <v>19.429494079655544</v>
      </c>
      <c r="K53" s="1">
        <f aca="true" t="shared" si="16" ref="K53:K65">(C53/$G53)*100</f>
        <v>42.03444564047363</v>
      </c>
      <c r="L53" s="1">
        <f aca="true" t="shared" si="17" ref="L53:L65">(D53/$G53)*100</f>
        <v>14.585575888051668</v>
      </c>
      <c r="M53" s="1">
        <f aca="true" t="shared" si="18" ref="M53:M65">(E53/$G53)*100</f>
        <v>15.123789020452099</v>
      </c>
      <c r="N53" s="1">
        <f aca="true" t="shared" si="19" ref="N53:N65">(F53/$G53)*100</f>
        <v>8.826695371367062</v>
      </c>
      <c r="O53">
        <f aca="true" t="shared" si="20" ref="O53:O65">(G53/$G53)*100</f>
        <v>100</v>
      </c>
    </row>
    <row r="54" spans="1:15" ht="12.75">
      <c r="A54" s="9">
        <v>1988</v>
      </c>
      <c r="B54">
        <v>318</v>
      </c>
      <c r="C54">
        <v>719</v>
      </c>
      <c r="D54">
        <v>304</v>
      </c>
      <c r="E54">
        <v>342</v>
      </c>
      <c r="F54">
        <v>195</v>
      </c>
      <c r="G54">
        <v>1878</v>
      </c>
      <c r="I54" s="9">
        <v>1988</v>
      </c>
      <c r="J54" s="1">
        <f t="shared" si="15"/>
        <v>16.93290734824281</v>
      </c>
      <c r="K54" s="1">
        <f t="shared" si="16"/>
        <v>38.28541001064963</v>
      </c>
      <c r="L54" s="1">
        <f t="shared" si="17"/>
        <v>16.187433439829608</v>
      </c>
      <c r="M54" s="1">
        <f t="shared" si="18"/>
        <v>18.210862619808307</v>
      </c>
      <c r="N54" s="1">
        <f t="shared" si="19"/>
        <v>10.383386581469649</v>
      </c>
      <c r="O54">
        <f t="shared" si="20"/>
        <v>100</v>
      </c>
    </row>
    <row r="55" spans="1:15" ht="12.75">
      <c r="A55" s="9">
        <v>1989</v>
      </c>
      <c r="B55">
        <v>442</v>
      </c>
      <c r="C55">
        <v>811</v>
      </c>
      <c r="D55">
        <v>354</v>
      </c>
      <c r="E55">
        <v>600</v>
      </c>
      <c r="F55">
        <v>118</v>
      </c>
      <c r="G55">
        <v>2325</v>
      </c>
      <c r="I55" s="9">
        <v>1989</v>
      </c>
      <c r="J55" s="1">
        <f t="shared" si="15"/>
        <v>19.01075268817204</v>
      </c>
      <c r="K55" s="1">
        <f t="shared" si="16"/>
        <v>34.88172043010753</v>
      </c>
      <c r="L55" s="1">
        <f t="shared" si="17"/>
        <v>15.225806451612902</v>
      </c>
      <c r="M55" s="1">
        <f t="shared" si="18"/>
        <v>25.806451612903224</v>
      </c>
      <c r="N55" s="1">
        <f t="shared" si="19"/>
        <v>5.075268817204301</v>
      </c>
      <c r="O55">
        <f t="shared" si="20"/>
        <v>100</v>
      </c>
    </row>
    <row r="56" spans="1:15" ht="12.75">
      <c r="A56" s="9">
        <v>1990</v>
      </c>
      <c r="B56">
        <v>213</v>
      </c>
      <c r="C56">
        <v>464</v>
      </c>
      <c r="D56">
        <v>203</v>
      </c>
      <c r="E56">
        <v>321</v>
      </c>
      <c r="F56">
        <v>70</v>
      </c>
      <c r="G56">
        <v>1271</v>
      </c>
      <c r="I56" s="9">
        <v>1990</v>
      </c>
      <c r="J56" s="1">
        <f t="shared" si="15"/>
        <v>16.758457907159716</v>
      </c>
      <c r="K56" s="1">
        <f t="shared" si="16"/>
        <v>36.50668764752164</v>
      </c>
      <c r="L56" s="1">
        <f t="shared" si="17"/>
        <v>15.971675845790717</v>
      </c>
      <c r="M56" s="1">
        <f t="shared" si="18"/>
        <v>25.255704169944927</v>
      </c>
      <c r="N56" s="1">
        <f t="shared" si="19"/>
        <v>5.507474429583006</v>
      </c>
      <c r="O56">
        <f t="shared" si="20"/>
        <v>100</v>
      </c>
    </row>
    <row r="57" spans="1:15" ht="12.75">
      <c r="A57" s="9">
        <v>1991</v>
      </c>
      <c r="B57">
        <v>505</v>
      </c>
      <c r="C57">
        <v>838</v>
      </c>
      <c r="D57">
        <v>372</v>
      </c>
      <c r="E57">
        <v>627</v>
      </c>
      <c r="F57">
        <v>126</v>
      </c>
      <c r="G57">
        <v>2468</v>
      </c>
      <c r="I57" s="9">
        <v>1991</v>
      </c>
      <c r="J57" s="1">
        <f t="shared" si="15"/>
        <v>20.461912479740683</v>
      </c>
      <c r="K57" s="1">
        <f t="shared" si="16"/>
        <v>33.95461912479741</v>
      </c>
      <c r="L57" s="1">
        <f t="shared" si="17"/>
        <v>15.07293354943274</v>
      </c>
      <c r="M57" s="1">
        <f t="shared" si="18"/>
        <v>25.405186385737437</v>
      </c>
      <c r="N57" s="1">
        <f t="shared" si="19"/>
        <v>5.105348460291735</v>
      </c>
      <c r="O57">
        <f t="shared" si="20"/>
        <v>100</v>
      </c>
    </row>
    <row r="58" spans="1:15" ht="12.75">
      <c r="A58" s="9">
        <v>1992</v>
      </c>
      <c r="B58">
        <v>601</v>
      </c>
      <c r="C58">
        <v>903</v>
      </c>
      <c r="D58">
        <v>427</v>
      </c>
      <c r="E58">
        <v>781</v>
      </c>
      <c r="F58">
        <v>283</v>
      </c>
      <c r="G58">
        <v>2995</v>
      </c>
      <c r="I58" s="9">
        <v>1992</v>
      </c>
      <c r="J58" s="1">
        <f t="shared" si="15"/>
        <v>20.06677796327212</v>
      </c>
      <c r="K58" s="1">
        <f t="shared" si="16"/>
        <v>30.150250417362273</v>
      </c>
      <c r="L58" s="1">
        <f t="shared" si="17"/>
        <v>14.257095158597663</v>
      </c>
      <c r="M58" s="1">
        <f t="shared" si="18"/>
        <v>26.076794657762935</v>
      </c>
      <c r="N58" s="1">
        <f t="shared" si="19"/>
        <v>9.449081803005008</v>
      </c>
      <c r="O58">
        <f t="shared" si="20"/>
        <v>100</v>
      </c>
    </row>
    <row r="59" spans="1:15" ht="12.75">
      <c r="A59" s="9">
        <v>1993</v>
      </c>
      <c r="B59">
        <v>648</v>
      </c>
      <c r="C59">
        <v>931</v>
      </c>
      <c r="D59">
        <v>422</v>
      </c>
      <c r="E59">
        <v>946</v>
      </c>
      <c r="F59">
        <v>380</v>
      </c>
      <c r="G59">
        <v>3327</v>
      </c>
      <c r="I59" s="9">
        <v>1993</v>
      </c>
      <c r="J59" s="1">
        <f t="shared" si="15"/>
        <v>19.47700631199279</v>
      </c>
      <c r="K59" s="1">
        <f t="shared" si="16"/>
        <v>27.983168019236548</v>
      </c>
      <c r="L59" s="1">
        <f t="shared" si="17"/>
        <v>12.68409978960024</v>
      </c>
      <c r="M59" s="1">
        <f t="shared" si="18"/>
        <v>28.434024646828977</v>
      </c>
      <c r="N59" s="1">
        <f t="shared" si="19"/>
        <v>11.421701232341448</v>
      </c>
      <c r="O59">
        <f t="shared" si="20"/>
        <v>100</v>
      </c>
    </row>
    <row r="60" spans="1:15" ht="12.75">
      <c r="A60" s="9">
        <v>1994</v>
      </c>
      <c r="B60">
        <v>587</v>
      </c>
      <c r="C60">
        <v>919</v>
      </c>
      <c r="D60">
        <v>389</v>
      </c>
      <c r="E60">
        <v>972</v>
      </c>
      <c r="F60">
        <v>296</v>
      </c>
      <c r="G60">
        <v>3163</v>
      </c>
      <c r="I60" s="9">
        <v>1994</v>
      </c>
      <c r="J60" s="1">
        <f t="shared" si="15"/>
        <v>18.558330698703763</v>
      </c>
      <c r="K60" s="1">
        <f t="shared" si="16"/>
        <v>29.054694909895666</v>
      </c>
      <c r="L60" s="1">
        <f t="shared" si="17"/>
        <v>12.298450837812204</v>
      </c>
      <c r="M60" s="1">
        <f t="shared" si="18"/>
        <v>30.730319317104016</v>
      </c>
      <c r="N60" s="1">
        <f t="shared" si="19"/>
        <v>9.358204236484351</v>
      </c>
      <c r="O60">
        <f t="shared" si="20"/>
        <v>100</v>
      </c>
    </row>
    <row r="61" spans="1:15" ht="12.75">
      <c r="A61" s="9">
        <v>1995</v>
      </c>
      <c r="B61">
        <v>646</v>
      </c>
      <c r="C61">
        <v>932</v>
      </c>
      <c r="D61">
        <v>445</v>
      </c>
      <c r="E61">
        <v>953</v>
      </c>
      <c r="F61">
        <v>454</v>
      </c>
      <c r="G61">
        <v>3430</v>
      </c>
      <c r="I61" s="9">
        <v>1995</v>
      </c>
      <c r="J61" s="1">
        <f t="shared" si="15"/>
        <v>18.833819241982507</v>
      </c>
      <c r="K61" s="1">
        <f t="shared" si="16"/>
        <v>27.17201166180758</v>
      </c>
      <c r="L61" s="1">
        <f t="shared" si="17"/>
        <v>12.973760932944606</v>
      </c>
      <c r="M61" s="1">
        <f t="shared" si="18"/>
        <v>27.784256559766764</v>
      </c>
      <c r="N61" s="1">
        <f t="shared" si="19"/>
        <v>13.236151603498541</v>
      </c>
      <c r="O61">
        <f t="shared" si="20"/>
        <v>100</v>
      </c>
    </row>
    <row r="62" spans="1:15" ht="12.75">
      <c r="A62" s="9">
        <v>1996</v>
      </c>
      <c r="B62">
        <v>605</v>
      </c>
      <c r="C62">
        <v>949</v>
      </c>
      <c r="D62">
        <v>449</v>
      </c>
      <c r="E62">
        <v>1015</v>
      </c>
      <c r="F62">
        <v>460</v>
      </c>
      <c r="G62">
        <v>3478</v>
      </c>
      <c r="I62" s="9">
        <v>1996</v>
      </c>
      <c r="J62" s="1">
        <f t="shared" si="15"/>
        <v>17.39505462909718</v>
      </c>
      <c r="K62" s="1">
        <f t="shared" si="16"/>
        <v>27.285796434732607</v>
      </c>
      <c r="L62" s="1">
        <f t="shared" si="17"/>
        <v>12.909718228867165</v>
      </c>
      <c r="M62" s="1">
        <f t="shared" si="18"/>
        <v>29.183438757906842</v>
      </c>
      <c r="N62" s="1">
        <f t="shared" si="19"/>
        <v>13.225991949396205</v>
      </c>
      <c r="O62">
        <f t="shared" si="20"/>
        <v>100</v>
      </c>
    </row>
    <row r="63" spans="1:15" ht="12.75">
      <c r="A63" s="9">
        <v>1997</v>
      </c>
      <c r="B63">
        <v>579</v>
      </c>
      <c r="C63">
        <v>1063</v>
      </c>
      <c r="D63">
        <v>541</v>
      </c>
      <c r="E63">
        <v>1278</v>
      </c>
      <c r="F63">
        <v>588</v>
      </c>
      <c r="G63">
        <v>4049</v>
      </c>
      <c r="I63" s="9">
        <v>1997</v>
      </c>
      <c r="J63" s="1">
        <f t="shared" si="15"/>
        <v>14.299827117806865</v>
      </c>
      <c r="K63" s="1">
        <f t="shared" si="16"/>
        <v>26.253395900222277</v>
      </c>
      <c r="L63" s="1">
        <f t="shared" si="17"/>
        <v>13.361323783650283</v>
      </c>
      <c r="M63" s="1">
        <f t="shared" si="18"/>
        <v>31.563348975055572</v>
      </c>
      <c r="N63" s="1">
        <f t="shared" si="19"/>
        <v>14.522104223265003</v>
      </c>
      <c r="O63">
        <f t="shared" si="20"/>
        <v>100</v>
      </c>
    </row>
    <row r="64" spans="1:15" ht="12.75">
      <c r="A64" s="9">
        <v>1998</v>
      </c>
      <c r="B64">
        <v>566</v>
      </c>
      <c r="C64">
        <v>1134</v>
      </c>
      <c r="D64">
        <v>491</v>
      </c>
      <c r="E64">
        <v>1206</v>
      </c>
      <c r="F64">
        <v>601</v>
      </c>
      <c r="G64">
        <v>3998</v>
      </c>
      <c r="I64" s="9">
        <v>1998</v>
      </c>
      <c r="J64" s="1">
        <f t="shared" si="15"/>
        <v>14.157078539269635</v>
      </c>
      <c r="K64" s="1">
        <f t="shared" si="16"/>
        <v>28.36418209104552</v>
      </c>
      <c r="L64" s="1">
        <f t="shared" si="17"/>
        <v>12.281140570285142</v>
      </c>
      <c r="M64" s="1">
        <f t="shared" si="18"/>
        <v>30.16508254127064</v>
      </c>
      <c r="N64" s="1">
        <f t="shared" si="19"/>
        <v>15.032516258129064</v>
      </c>
      <c r="O64">
        <f t="shared" si="20"/>
        <v>100</v>
      </c>
    </row>
    <row r="65" spans="1:15" ht="12.75">
      <c r="A65" s="9">
        <v>1999</v>
      </c>
      <c r="B65">
        <v>658</v>
      </c>
      <c r="C65">
        <v>1453</v>
      </c>
      <c r="D65">
        <v>897</v>
      </c>
      <c r="E65">
        <v>1864</v>
      </c>
      <c r="F65">
        <v>698</v>
      </c>
      <c r="G65">
        <v>5570</v>
      </c>
      <c r="I65" s="9">
        <v>1999</v>
      </c>
      <c r="J65" s="1">
        <f t="shared" si="15"/>
        <v>11.813285457809695</v>
      </c>
      <c r="K65" s="1">
        <f t="shared" si="16"/>
        <v>26.08617594254937</v>
      </c>
      <c r="L65" s="1">
        <f t="shared" si="17"/>
        <v>16.104129263913826</v>
      </c>
      <c r="M65" s="1">
        <f t="shared" si="18"/>
        <v>33.464991023339316</v>
      </c>
      <c r="N65" s="1">
        <f t="shared" si="19"/>
        <v>12.53141831238779</v>
      </c>
      <c r="O65">
        <f t="shared" si="20"/>
        <v>100</v>
      </c>
    </row>
    <row r="66" spans="1:14" ht="12.75">
      <c r="A66" t="s">
        <v>35</v>
      </c>
      <c r="J66" s="1"/>
      <c r="K66" s="1"/>
      <c r="L66" s="1"/>
      <c r="M66" s="1"/>
      <c r="N66" s="1"/>
    </row>
    <row r="67" spans="10:14" ht="12.75">
      <c r="J67" s="1"/>
      <c r="K67" s="1"/>
      <c r="L67" s="1"/>
      <c r="M67" s="1"/>
      <c r="N67" s="1"/>
    </row>
    <row r="68" spans="1:9" ht="12.75">
      <c r="A68" s="4" t="str">
        <f>CONCATENATE("White New Admissions: ",$A$1)</f>
        <v>White New Admissions: MISSISSIPPI</v>
      </c>
      <c r="I68" s="4" t="str">
        <f>CONCATENATE("Black New Admissions: ",$A$1)</f>
        <v>Black New Admissions: MISSISSIPPI</v>
      </c>
    </row>
    <row r="69" spans="1:15" s="4" customFormat="1" ht="12.75">
      <c r="A69" s="18" t="s">
        <v>21</v>
      </c>
      <c r="B69" s="14" t="s">
        <v>15</v>
      </c>
      <c r="C69" s="14" t="s">
        <v>16</v>
      </c>
      <c r="D69" s="14" t="s">
        <v>17</v>
      </c>
      <c r="E69" s="14" t="s">
        <v>18</v>
      </c>
      <c r="F69" s="14" t="s">
        <v>19</v>
      </c>
      <c r="G69" s="14" t="s">
        <v>20</v>
      </c>
      <c r="I69" s="18" t="s">
        <v>21</v>
      </c>
      <c r="J69" s="14" t="s">
        <v>15</v>
      </c>
      <c r="K69" s="14" t="s">
        <v>16</v>
      </c>
      <c r="L69" s="14" t="s">
        <v>17</v>
      </c>
      <c r="M69" s="14" t="s">
        <v>18</v>
      </c>
      <c r="N69" s="14" t="s">
        <v>19</v>
      </c>
      <c r="O69" s="14" t="s">
        <v>20</v>
      </c>
    </row>
    <row r="70" spans="1:15" ht="12.75">
      <c r="A70" s="9">
        <v>1983</v>
      </c>
      <c r="B70">
        <v>83</v>
      </c>
      <c r="C70">
        <v>184</v>
      </c>
      <c r="D70">
        <v>83</v>
      </c>
      <c r="E70">
        <v>89</v>
      </c>
      <c r="F70">
        <v>22</v>
      </c>
      <c r="G70">
        <v>461</v>
      </c>
      <c r="I70" s="9">
        <v>1983</v>
      </c>
      <c r="J70">
        <v>188</v>
      </c>
      <c r="K70">
        <v>428</v>
      </c>
      <c r="L70">
        <v>143</v>
      </c>
      <c r="M70">
        <v>66</v>
      </c>
      <c r="N70">
        <v>22</v>
      </c>
      <c r="O70">
        <v>847</v>
      </c>
    </row>
    <row r="71" spans="1:15" ht="12.75">
      <c r="A71" s="9">
        <v>1984</v>
      </c>
      <c r="B71">
        <v>83</v>
      </c>
      <c r="C71">
        <v>201</v>
      </c>
      <c r="D71">
        <v>122</v>
      </c>
      <c r="E71">
        <v>112</v>
      </c>
      <c r="F71">
        <v>65</v>
      </c>
      <c r="G71">
        <v>583</v>
      </c>
      <c r="I71" s="9">
        <v>1984</v>
      </c>
      <c r="J71">
        <v>221</v>
      </c>
      <c r="K71">
        <v>480</v>
      </c>
      <c r="L71">
        <v>192</v>
      </c>
      <c r="M71">
        <v>118</v>
      </c>
      <c r="N71">
        <v>108</v>
      </c>
      <c r="O71">
        <v>1119</v>
      </c>
    </row>
    <row r="72" spans="1:15" ht="12.75">
      <c r="A72" s="9">
        <v>1985</v>
      </c>
      <c r="B72">
        <v>82</v>
      </c>
      <c r="C72">
        <v>170</v>
      </c>
      <c r="D72">
        <v>133</v>
      </c>
      <c r="E72">
        <v>149</v>
      </c>
      <c r="F72">
        <v>77</v>
      </c>
      <c r="G72">
        <v>611</v>
      </c>
      <c r="I72" s="9">
        <v>1985</v>
      </c>
      <c r="J72">
        <v>227</v>
      </c>
      <c r="K72">
        <v>464</v>
      </c>
      <c r="L72">
        <v>154</v>
      </c>
      <c r="M72">
        <v>136</v>
      </c>
      <c r="N72">
        <v>85</v>
      </c>
      <c r="O72">
        <v>1066</v>
      </c>
    </row>
    <row r="73" spans="1:15" ht="12.75">
      <c r="A73" s="9">
        <v>1986</v>
      </c>
      <c r="B73">
        <v>101</v>
      </c>
      <c r="C73">
        <v>223</v>
      </c>
      <c r="D73">
        <v>112</v>
      </c>
      <c r="E73">
        <v>136</v>
      </c>
      <c r="F73">
        <v>91</v>
      </c>
      <c r="G73">
        <v>663</v>
      </c>
      <c r="I73" s="9">
        <v>1986</v>
      </c>
      <c r="J73">
        <v>242</v>
      </c>
      <c r="K73">
        <v>453</v>
      </c>
      <c r="L73">
        <v>162</v>
      </c>
      <c r="M73">
        <v>134</v>
      </c>
      <c r="N73">
        <v>81</v>
      </c>
      <c r="O73">
        <v>1072</v>
      </c>
    </row>
    <row r="74" spans="1:15" ht="12.75">
      <c r="A74" s="9">
        <v>1987</v>
      </c>
      <c r="B74">
        <v>117</v>
      </c>
      <c r="C74">
        <v>292</v>
      </c>
      <c r="D74">
        <v>112</v>
      </c>
      <c r="E74">
        <v>114</v>
      </c>
      <c r="F74">
        <v>66</v>
      </c>
      <c r="G74">
        <v>701</v>
      </c>
      <c r="I74" s="9">
        <v>1987</v>
      </c>
      <c r="J74">
        <v>244</v>
      </c>
      <c r="K74">
        <v>484</v>
      </c>
      <c r="L74">
        <v>158</v>
      </c>
      <c r="M74">
        <v>164</v>
      </c>
      <c r="N74">
        <v>95</v>
      </c>
      <c r="O74">
        <v>1145</v>
      </c>
    </row>
    <row r="75" spans="1:15" ht="12.75">
      <c r="A75" s="9">
        <v>1988</v>
      </c>
      <c r="B75">
        <v>94</v>
      </c>
      <c r="C75">
        <v>256</v>
      </c>
      <c r="D75">
        <v>132</v>
      </c>
      <c r="E75">
        <v>118</v>
      </c>
      <c r="F75">
        <v>68</v>
      </c>
      <c r="G75">
        <v>668</v>
      </c>
      <c r="I75" s="9">
        <v>1988</v>
      </c>
      <c r="J75">
        <v>224</v>
      </c>
      <c r="K75">
        <v>462</v>
      </c>
      <c r="L75">
        <v>171</v>
      </c>
      <c r="M75">
        <v>220</v>
      </c>
      <c r="N75">
        <v>121</v>
      </c>
      <c r="O75">
        <v>1198</v>
      </c>
    </row>
    <row r="76" spans="1:15" ht="12.75">
      <c r="A76" s="9">
        <v>1989</v>
      </c>
      <c r="B76">
        <v>142</v>
      </c>
      <c r="C76">
        <v>218</v>
      </c>
      <c r="D76">
        <v>133</v>
      </c>
      <c r="E76">
        <v>196</v>
      </c>
      <c r="F76">
        <v>48</v>
      </c>
      <c r="G76">
        <v>737</v>
      </c>
      <c r="I76" s="9">
        <v>1989</v>
      </c>
      <c r="J76">
        <v>298</v>
      </c>
      <c r="K76">
        <v>589</v>
      </c>
      <c r="L76">
        <v>221</v>
      </c>
      <c r="M76">
        <v>395</v>
      </c>
      <c r="N76">
        <v>68</v>
      </c>
      <c r="O76">
        <v>1571</v>
      </c>
    </row>
    <row r="77" spans="1:15" ht="12.75">
      <c r="A77" s="9">
        <v>1990</v>
      </c>
      <c r="B77">
        <v>64</v>
      </c>
      <c r="C77">
        <v>121</v>
      </c>
      <c r="D77">
        <v>71</v>
      </c>
      <c r="E77">
        <v>76</v>
      </c>
      <c r="F77">
        <v>30</v>
      </c>
      <c r="G77">
        <v>362</v>
      </c>
      <c r="I77" s="9">
        <v>1990</v>
      </c>
      <c r="J77">
        <v>149</v>
      </c>
      <c r="K77">
        <v>342</v>
      </c>
      <c r="L77">
        <v>132</v>
      </c>
      <c r="M77">
        <v>241</v>
      </c>
      <c r="N77">
        <v>40</v>
      </c>
      <c r="O77">
        <v>904</v>
      </c>
    </row>
    <row r="78" spans="1:15" ht="12.75">
      <c r="A78" s="9">
        <v>1991</v>
      </c>
      <c r="B78">
        <v>153</v>
      </c>
      <c r="C78">
        <v>217</v>
      </c>
      <c r="D78">
        <v>132</v>
      </c>
      <c r="E78">
        <v>143</v>
      </c>
      <c r="F78">
        <v>45</v>
      </c>
      <c r="G78">
        <v>690</v>
      </c>
      <c r="I78" s="9">
        <v>1991</v>
      </c>
      <c r="J78">
        <v>348</v>
      </c>
      <c r="K78">
        <v>617</v>
      </c>
      <c r="L78">
        <v>240</v>
      </c>
      <c r="M78">
        <v>472</v>
      </c>
      <c r="N78">
        <v>79</v>
      </c>
      <c r="O78">
        <v>1756</v>
      </c>
    </row>
    <row r="79" spans="1:15" ht="12.75">
      <c r="A79" s="9">
        <v>1992</v>
      </c>
      <c r="B79">
        <v>156</v>
      </c>
      <c r="C79">
        <v>235</v>
      </c>
      <c r="D79">
        <v>152</v>
      </c>
      <c r="E79">
        <v>135</v>
      </c>
      <c r="F79">
        <v>100</v>
      </c>
      <c r="G79">
        <v>778</v>
      </c>
      <c r="I79" s="9">
        <v>1992</v>
      </c>
      <c r="J79">
        <v>440</v>
      </c>
      <c r="K79">
        <v>665</v>
      </c>
      <c r="L79">
        <v>274</v>
      </c>
      <c r="M79">
        <v>633</v>
      </c>
      <c r="N79">
        <v>181</v>
      </c>
      <c r="O79">
        <v>2193</v>
      </c>
    </row>
    <row r="80" spans="1:15" ht="12.75">
      <c r="A80" s="9">
        <v>1993</v>
      </c>
      <c r="B80">
        <v>178</v>
      </c>
      <c r="C80">
        <v>263</v>
      </c>
      <c r="D80">
        <v>144</v>
      </c>
      <c r="E80">
        <v>135</v>
      </c>
      <c r="F80">
        <v>119</v>
      </c>
      <c r="G80">
        <v>839</v>
      </c>
      <c r="I80" s="9">
        <v>1993</v>
      </c>
      <c r="J80">
        <v>467</v>
      </c>
      <c r="K80">
        <v>663</v>
      </c>
      <c r="L80">
        <v>277</v>
      </c>
      <c r="M80">
        <v>795</v>
      </c>
      <c r="N80">
        <v>260</v>
      </c>
      <c r="O80">
        <v>2462</v>
      </c>
    </row>
    <row r="81" spans="1:15" ht="12.75">
      <c r="A81" s="9">
        <v>1994</v>
      </c>
      <c r="B81">
        <v>144</v>
      </c>
      <c r="C81">
        <v>243</v>
      </c>
      <c r="D81">
        <v>117</v>
      </c>
      <c r="E81">
        <v>126</v>
      </c>
      <c r="F81">
        <v>96</v>
      </c>
      <c r="G81">
        <v>726</v>
      </c>
      <c r="I81" s="9">
        <v>1994</v>
      </c>
      <c r="J81">
        <v>442</v>
      </c>
      <c r="K81">
        <v>672</v>
      </c>
      <c r="L81">
        <v>269</v>
      </c>
      <c r="M81">
        <v>816</v>
      </c>
      <c r="N81">
        <v>199</v>
      </c>
      <c r="O81">
        <v>2398</v>
      </c>
    </row>
    <row r="82" spans="1:15" ht="12.75">
      <c r="A82" s="9">
        <v>1995</v>
      </c>
      <c r="B82">
        <v>149</v>
      </c>
      <c r="C82">
        <v>230</v>
      </c>
      <c r="D82">
        <v>162</v>
      </c>
      <c r="E82">
        <v>164</v>
      </c>
      <c r="F82">
        <v>174</v>
      </c>
      <c r="G82">
        <v>879</v>
      </c>
      <c r="I82" s="9">
        <v>1995</v>
      </c>
      <c r="J82">
        <v>495</v>
      </c>
      <c r="K82">
        <v>695</v>
      </c>
      <c r="L82">
        <v>283</v>
      </c>
      <c r="M82">
        <v>759</v>
      </c>
      <c r="N82">
        <v>277</v>
      </c>
      <c r="O82">
        <v>2509</v>
      </c>
    </row>
    <row r="83" spans="1:15" ht="12.75">
      <c r="A83" s="9">
        <v>1996</v>
      </c>
      <c r="B83">
        <v>158</v>
      </c>
      <c r="C83">
        <v>250</v>
      </c>
      <c r="D83">
        <v>168</v>
      </c>
      <c r="E83">
        <v>169</v>
      </c>
      <c r="F83">
        <v>178</v>
      </c>
      <c r="G83">
        <v>923</v>
      </c>
      <c r="I83" s="9">
        <v>1996</v>
      </c>
      <c r="J83">
        <v>444</v>
      </c>
      <c r="K83">
        <v>693</v>
      </c>
      <c r="L83">
        <v>281</v>
      </c>
      <c r="M83">
        <v>830</v>
      </c>
      <c r="N83">
        <v>280</v>
      </c>
      <c r="O83">
        <v>2528</v>
      </c>
    </row>
    <row r="84" spans="1:15" ht="12.75">
      <c r="A84" s="9">
        <v>1997</v>
      </c>
      <c r="B84">
        <v>152</v>
      </c>
      <c r="C84">
        <v>319</v>
      </c>
      <c r="D84">
        <v>195</v>
      </c>
      <c r="E84">
        <v>205</v>
      </c>
      <c r="F84">
        <v>214</v>
      </c>
      <c r="G84">
        <v>1085</v>
      </c>
      <c r="I84" s="9">
        <v>1997</v>
      </c>
      <c r="J84">
        <v>423</v>
      </c>
      <c r="K84">
        <v>734</v>
      </c>
      <c r="L84">
        <v>345</v>
      </c>
      <c r="M84">
        <v>1059</v>
      </c>
      <c r="N84">
        <v>374</v>
      </c>
      <c r="O84">
        <v>2935</v>
      </c>
    </row>
    <row r="85" spans="1:15" ht="12.75">
      <c r="A85" s="9">
        <v>1998</v>
      </c>
      <c r="B85">
        <v>154</v>
      </c>
      <c r="C85">
        <v>299</v>
      </c>
      <c r="D85">
        <v>193</v>
      </c>
      <c r="E85">
        <v>234</v>
      </c>
      <c r="F85">
        <v>232</v>
      </c>
      <c r="G85">
        <v>1112</v>
      </c>
      <c r="I85" s="9">
        <v>1998</v>
      </c>
      <c r="J85">
        <v>410</v>
      </c>
      <c r="K85">
        <v>831</v>
      </c>
      <c r="L85">
        <v>296</v>
      </c>
      <c r="M85">
        <v>958</v>
      </c>
      <c r="N85">
        <v>359</v>
      </c>
      <c r="O85">
        <v>2854</v>
      </c>
    </row>
    <row r="86" spans="1:15" ht="12.75">
      <c r="A86" s="9">
        <v>1999</v>
      </c>
      <c r="B86">
        <v>160</v>
      </c>
      <c r="C86">
        <v>428</v>
      </c>
      <c r="D86">
        <v>362</v>
      </c>
      <c r="E86">
        <v>361</v>
      </c>
      <c r="F86">
        <v>312</v>
      </c>
      <c r="G86">
        <v>1623</v>
      </c>
      <c r="I86" s="9">
        <v>1999</v>
      </c>
      <c r="J86">
        <v>492</v>
      </c>
      <c r="K86">
        <v>1017</v>
      </c>
      <c r="L86">
        <v>533</v>
      </c>
      <c r="M86">
        <v>1489</v>
      </c>
      <c r="N86">
        <v>380</v>
      </c>
      <c r="O86">
        <v>3911</v>
      </c>
    </row>
    <row r="88" spans="1:9" ht="12.75">
      <c r="A88" s="4" t="str">
        <f>CONCATENATE("Percent of Total Offenses, White New Admissions: ",$A$1)</f>
        <v>Percent of Total Offenses, White New Admissions: MISSISSIPPI</v>
      </c>
      <c r="I88" s="4" t="str">
        <f>CONCATENATE("Percent of Total Offenses, Black New Admissions: ",$A$1)</f>
        <v>Percent of Total Offenses, Black New Admissions: MISSISSIPPI</v>
      </c>
    </row>
    <row r="89" spans="1:15" s="4" customFormat="1" ht="12.75">
      <c r="A89" s="18" t="s">
        <v>21</v>
      </c>
      <c r="B89" s="14" t="s">
        <v>15</v>
      </c>
      <c r="C89" s="14" t="s">
        <v>16</v>
      </c>
      <c r="D89" s="14" t="s">
        <v>17</v>
      </c>
      <c r="E89" s="14" t="s">
        <v>18</v>
      </c>
      <c r="F89" s="14" t="s">
        <v>19</v>
      </c>
      <c r="G89" s="14" t="s">
        <v>20</v>
      </c>
      <c r="I89" s="18" t="s">
        <v>21</v>
      </c>
      <c r="J89" s="14" t="s">
        <v>15</v>
      </c>
      <c r="K89" s="14" t="s">
        <v>16</v>
      </c>
      <c r="L89" s="14" t="s">
        <v>17</v>
      </c>
      <c r="M89" s="14" t="s">
        <v>18</v>
      </c>
      <c r="N89" s="14" t="s">
        <v>19</v>
      </c>
      <c r="O89" s="14" t="s">
        <v>20</v>
      </c>
    </row>
    <row r="90" spans="1:15" ht="12.75">
      <c r="A90" s="9">
        <v>1983</v>
      </c>
      <c r="B90" s="1">
        <f aca="true" t="shared" si="21" ref="B90:G90">(B70/$G70)*100</f>
        <v>18.004338394793926</v>
      </c>
      <c r="C90" s="1">
        <f t="shared" si="21"/>
        <v>39.91323210412148</v>
      </c>
      <c r="D90" s="1">
        <f t="shared" si="21"/>
        <v>18.004338394793926</v>
      </c>
      <c r="E90" s="1">
        <f t="shared" si="21"/>
        <v>19.305856832971802</v>
      </c>
      <c r="F90" s="1">
        <f t="shared" si="21"/>
        <v>4.772234273318872</v>
      </c>
      <c r="G90" s="1">
        <f t="shared" si="21"/>
        <v>100</v>
      </c>
      <c r="I90" s="9">
        <v>1983</v>
      </c>
      <c r="J90" s="1">
        <f aca="true" t="shared" si="22" ref="J90:O90">(J70/$O70)*100</f>
        <v>22.195985832349468</v>
      </c>
      <c r="K90" s="1">
        <f t="shared" si="22"/>
        <v>50.531286894923255</v>
      </c>
      <c r="L90" s="1">
        <f t="shared" si="22"/>
        <v>16.883116883116884</v>
      </c>
      <c r="M90" s="1">
        <f t="shared" si="22"/>
        <v>7.792207792207792</v>
      </c>
      <c r="N90" s="1">
        <f t="shared" si="22"/>
        <v>2.5974025974025974</v>
      </c>
      <c r="O90" s="1">
        <f t="shared" si="22"/>
        <v>100</v>
      </c>
    </row>
    <row r="91" spans="1:15" ht="12.75">
      <c r="A91" s="9">
        <v>1984</v>
      </c>
      <c r="B91" s="1">
        <f aca="true" t="shared" si="23" ref="B91:G91">(B71/$G71)*100</f>
        <v>14.236706689536879</v>
      </c>
      <c r="C91" s="1">
        <f t="shared" si="23"/>
        <v>34.476843910806174</v>
      </c>
      <c r="D91" s="1">
        <f t="shared" si="23"/>
        <v>20.926243567753</v>
      </c>
      <c r="E91" s="1">
        <f t="shared" si="23"/>
        <v>19.210977701543737</v>
      </c>
      <c r="F91" s="1">
        <f t="shared" si="23"/>
        <v>11.149228130360205</v>
      </c>
      <c r="G91" s="1">
        <f t="shared" si="23"/>
        <v>100</v>
      </c>
      <c r="I91" s="9">
        <v>1984</v>
      </c>
      <c r="J91" s="1">
        <f aca="true" t="shared" si="24" ref="J91:O91">(J71/$O71)*100</f>
        <v>19.749776586237715</v>
      </c>
      <c r="K91" s="1">
        <f t="shared" si="24"/>
        <v>42.89544235924933</v>
      </c>
      <c r="L91" s="1">
        <f t="shared" si="24"/>
        <v>17.158176943699733</v>
      </c>
      <c r="M91" s="1">
        <f t="shared" si="24"/>
        <v>10.545129579982127</v>
      </c>
      <c r="N91" s="1">
        <f t="shared" si="24"/>
        <v>9.651474530831099</v>
      </c>
      <c r="O91" s="1">
        <f t="shared" si="24"/>
        <v>100</v>
      </c>
    </row>
    <row r="92" spans="1:15" ht="12.75">
      <c r="A92" s="9">
        <v>1985</v>
      </c>
      <c r="B92" s="1">
        <f aca="true" t="shared" si="25" ref="B92:G92">(B72/$G72)*100</f>
        <v>13.420621931260229</v>
      </c>
      <c r="C92" s="1">
        <f t="shared" si="25"/>
        <v>27.823240589198033</v>
      </c>
      <c r="D92" s="1">
        <f t="shared" si="25"/>
        <v>21.76759410801964</v>
      </c>
      <c r="E92" s="1">
        <f t="shared" si="25"/>
        <v>24.386252045826513</v>
      </c>
      <c r="F92" s="1">
        <f t="shared" si="25"/>
        <v>12.60229132569558</v>
      </c>
      <c r="G92" s="1">
        <f t="shared" si="25"/>
        <v>100</v>
      </c>
      <c r="I92" s="9">
        <v>1985</v>
      </c>
      <c r="J92" s="1">
        <f aca="true" t="shared" si="26" ref="J92:O92">(J72/$O72)*100</f>
        <v>21.294559099437148</v>
      </c>
      <c r="K92" s="1">
        <f t="shared" si="26"/>
        <v>43.52720450281426</v>
      </c>
      <c r="L92" s="1">
        <f t="shared" si="26"/>
        <v>14.446529080675422</v>
      </c>
      <c r="M92" s="1">
        <f t="shared" si="26"/>
        <v>12.757973733583489</v>
      </c>
      <c r="N92" s="1">
        <f t="shared" si="26"/>
        <v>7.973733583489681</v>
      </c>
      <c r="O92" s="1">
        <f t="shared" si="26"/>
        <v>100</v>
      </c>
    </row>
    <row r="93" spans="1:15" ht="12.75">
      <c r="A93" s="9">
        <v>1986</v>
      </c>
      <c r="B93" s="1">
        <f aca="true" t="shared" si="27" ref="B93:G93">(B73/$G73)*100</f>
        <v>15.233785822021115</v>
      </c>
      <c r="C93" s="1">
        <f t="shared" si="27"/>
        <v>33.63499245852187</v>
      </c>
      <c r="D93" s="1">
        <f t="shared" si="27"/>
        <v>16.89291101055807</v>
      </c>
      <c r="E93" s="1">
        <f t="shared" si="27"/>
        <v>20.51282051282051</v>
      </c>
      <c r="F93" s="1">
        <f t="shared" si="27"/>
        <v>13.725490196078432</v>
      </c>
      <c r="G93" s="1">
        <f t="shared" si="27"/>
        <v>100</v>
      </c>
      <c r="I93" s="9">
        <v>1986</v>
      </c>
      <c r="J93" s="1">
        <f aca="true" t="shared" si="28" ref="J93:O93">(J73/$O73)*100</f>
        <v>22.574626865671643</v>
      </c>
      <c r="K93" s="1">
        <f t="shared" si="28"/>
        <v>42.257462686567166</v>
      </c>
      <c r="L93" s="1">
        <f t="shared" si="28"/>
        <v>15.111940298507461</v>
      </c>
      <c r="M93" s="1">
        <f t="shared" si="28"/>
        <v>12.5</v>
      </c>
      <c r="N93" s="1">
        <f t="shared" si="28"/>
        <v>7.555970149253731</v>
      </c>
      <c r="O93" s="1">
        <f t="shared" si="28"/>
        <v>100</v>
      </c>
    </row>
    <row r="94" spans="1:15" ht="12.75">
      <c r="A94" s="9">
        <v>1987</v>
      </c>
      <c r="B94" s="1">
        <f aca="true" t="shared" si="29" ref="B94:G106">(B74/$G74)*100</f>
        <v>16.690442225392296</v>
      </c>
      <c r="C94" s="1">
        <f t="shared" si="29"/>
        <v>41.65477888730385</v>
      </c>
      <c r="D94" s="1">
        <f t="shared" si="29"/>
        <v>15.977175463623395</v>
      </c>
      <c r="E94" s="1">
        <f t="shared" si="29"/>
        <v>16.262482168330955</v>
      </c>
      <c r="F94" s="1">
        <f t="shared" si="29"/>
        <v>9.4151212553495</v>
      </c>
      <c r="G94" s="1">
        <f t="shared" si="29"/>
        <v>100</v>
      </c>
      <c r="I94" s="9">
        <v>1987</v>
      </c>
      <c r="J94" s="1">
        <f aca="true" t="shared" si="30" ref="J94:O104">(J74/$O74)*100</f>
        <v>21.31004366812227</v>
      </c>
      <c r="K94" s="1">
        <f t="shared" si="30"/>
        <v>42.2707423580786</v>
      </c>
      <c r="L94" s="1">
        <f t="shared" si="30"/>
        <v>13.799126637554584</v>
      </c>
      <c r="M94" s="1">
        <f t="shared" si="30"/>
        <v>14.323144104803493</v>
      </c>
      <c r="N94" s="1">
        <f t="shared" si="30"/>
        <v>8.296943231441048</v>
      </c>
      <c r="O94" s="1">
        <f t="shared" si="30"/>
        <v>100</v>
      </c>
    </row>
    <row r="95" spans="1:15" ht="12.75">
      <c r="A95" s="9">
        <v>1988</v>
      </c>
      <c r="B95" s="1">
        <f t="shared" si="29"/>
        <v>14.071856287425149</v>
      </c>
      <c r="C95" s="1">
        <f t="shared" si="29"/>
        <v>38.32335329341318</v>
      </c>
      <c r="D95" s="1">
        <f t="shared" si="29"/>
        <v>19.760479041916167</v>
      </c>
      <c r="E95" s="1">
        <f t="shared" si="29"/>
        <v>17.664670658682635</v>
      </c>
      <c r="F95" s="1">
        <f t="shared" si="29"/>
        <v>10.179640718562874</v>
      </c>
      <c r="G95" s="1">
        <f t="shared" si="29"/>
        <v>100</v>
      </c>
      <c r="I95" s="9">
        <v>1988</v>
      </c>
      <c r="J95" s="1">
        <f t="shared" si="30"/>
        <v>18.697829716193656</v>
      </c>
      <c r="K95" s="1">
        <f t="shared" si="30"/>
        <v>38.56427378964942</v>
      </c>
      <c r="L95" s="1">
        <f t="shared" si="30"/>
        <v>14.273789649415694</v>
      </c>
      <c r="M95" s="1">
        <f t="shared" si="30"/>
        <v>18.363939899833053</v>
      </c>
      <c r="N95" s="1">
        <f t="shared" si="30"/>
        <v>10.10016694490818</v>
      </c>
      <c r="O95" s="1">
        <f t="shared" si="30"/>
        <v>100</v>
      </c>
    </row>
    <row r="96" spans="1:15" ht="12.75">
      <c r="A96" s="9">
        <v>1989</v>
      </c>
      <c r="B96" s="1">
        <f t="shared" si="29"/>
        <v>19.26729986431479</v>
      </c>
      <c r="C96" s="1">
        <f t="shared" si="29"/>
        <v>29.579375848032562</v>
      </c>
      <c r="D96" s="1">
        <f t="shared" si="29"/>
        <v>18.046132971506108</v>
      </c>
      <c r="E96" s="1">
        <f t="shared" si="29"/>
        <v>26.594301221166894</v>
      </c>
      <c r="F96" s="1">
        <f t="shared" si="29"/>
        <v>6.512890094979647</v>
      </c>
      <c r="G96" s="1">
        <f t="shared" si="29"/>
        <v>100</v>
      </c>
      <c r="I96" s="9">
        <v>1989</v>
      </c>
      <c r="J96" s="1">
        <f t="shared" si="30"/>
        <v>18.968809675366007</v>
      </c>
      <c r="K96" s="1">
        <f t="shared" si="30"/>
        <v>37.492043284532144</v>
      </c>
      <c r="L96" s="1">
        <f t="shared" si="30"/>
        <v>14.067472947167408</v>
      </c>
      <c r="M96" s="1">
        <f t="shared" si="30"/>
        <v>25.143220878421385</v>
      </c>
      <c r="N96" s="1">
        <f t="shared" si="30"/>
        <v>4.328453214513049</v>
      </c>
      <c r="O96" s="1">
        <f t="shared" si="30"/>
        <v>100</v>
      </c>
    </row>
    <row r="97" spans="1:15" ht="12.75">
      <c r="A97" s="9">
        <v>1990</v>
      </c>
      <c r="B97" s="1">
        <f t="shared" si="29"/>
        <v>17.67955801104972</v>
      </c>
      <c r="C97" s="1">
        <f t="shared" si="29"/>
        <v>33.42541436464088</v>
      </c>
      <c r="D97" s="1">
        <f t="shared" si="29"/>
        <v>19.613259668508288</v>
      </c>
      <c r="E97" s="1">
        <f t="shared" si="29"/>
        <v>20.994475138121548</v>
      </c>
      <c r="F97" s="1">
        <f t="shared" si="29"/>
        <v>8.287292817679557</v>
      </c>
      <c r="G97" s="1">
        <f t="shared" si="29"/>
        <v>100</v>
      </c>
      <c r="I97" s="9">
        <v>1990</v>
      </c>
      <c r="J97" s="1">
        <f t="shared" si="30"/>
        <v>16.48230088495575</v>
      </c>
      <c r="K97" s="1">
        <f t="shared" si="30"/>
        <v>37.83185840707964</v>
      </c>
      <c r="L97" s="1">
        <f t="shared" si="30"/>
        <v>14.601769911504425</v>
      </c>
      <c r="M97" s="1">
        <f t="shared" si="30"/>
        <v>26.65929203539823</v>
      </c>
      <c r="N97" s="1">
        <f t="shared" si="30"/>
        <v>4.424778761061947</v>
      </c>
      <c r="O97" s="1">
        <f t="shared" si="30"/>
        <v>100</v>
      </c>
    </row>
    <row r="98" spans="1:15" ht="12.75">
      <c r="A98" s="9">
        <v>1991</v>
      </c>
      <c r="B98" s="1">
        <f t="shared" si="29"/>
        <v>22.17391304347826</v>
      </c>
      <c r="C98" s="1">
        <f t="shared" si="29"/>
        <v>31.44927536231884</v>
      </c>
      <c r="D98" s="1">
        <f t="shared" si="29"/>
        <v>19.130434782608695</v>
      </c>
      <c r="E98" s="1">
        <f t="shared" si="29"/>
        <v>20.724637681159418</v>
      </c>
      <c r="F98" s="1">
        <f t="shared" si="29"/>
        <v>6.521739130434782</v>
      </c>
      <c r="G98" s="1">
        <f t="shared" si="29"/>
        <v>100</v>
      </c>
      <c r="I98" s="9">
        <v>1991</v>
      </c>
      <c r="J98" s="1">
        <f t="shared" si="30"/>
        <v>19.81776765375854</v>
      </c>
      <c r="K98" s="1">
        <f t="shared" si="30"/>
        <v>35.136674259681094</v>
      </c>
      <c r="L98" s="1">
        <f t="shared" si="30"/>
        <v>13.66742596810934</v>
      </c>
      <c r="M98" s="1">
        <f t="shared" si="30"/>
        <v>26.879271070615037</v>
      </c>
      <c r="N98" s="1">
        <f t="shared" si="30"/>
        <v>4.498861047835991</v>
      </c>
      <c r="O98" s="1">
        <f t="shared" si="30"/>
        <v>100</v>
      </c>
    </row>
    <row r="99" spans="1:15" ht="12.75">
      <c r="A99" s="9">
        <v>1992</v>
      </c>
      <c r="B99" s="1">
        <f t="shared" si="29"/>
        <v>20.051413881748072</v>
      </c>
      <c r="C99" s="1">
        <f t="shared" si="29"/>
        <v>30.205655526992288</v>
      </c>
      <c r="D99" s="1">
        <f t="shared" si="29"/>
        <v>19.53727506426735</v>
      </c>
      <c r="E99" s="1">
        <f t="shared" si="29"/>
        <v>17.35218508997429</v>
      </c>
      <c r="F99" s="1">
        <f t="shared" si="29"/>
        <v>12.853470437017995</v>
      </c>
      <c r="G99" s="1">
        <f t="shared" si="29"/>
        <v>100</v>
      </c>
      <c r="I99" s="9">
        <v>1992</v>
      </c>
      <c r="J99" s="1">
        <f t="shared" si="30"/>
        <v>20.063839489284085</v>
      </c>
      <c r="K99" s="1">
        <f t="shared" si="30"/>
        <v>30.323757409940722</v>
      </c>
      <c r="L99" s="1">
        <f t="shared" si="30"/>
        <v>12.494300045599635</v>
      </c>
      <c r="M99" s="1">
        <f t="shared" si="30"/>
        <v>28.864569083447332</v>
      </c>
      <c r="N99" s="1">
        <f t="shared" si="30"/>
        <v>8.253533971728226</v>
      </c>
      <c r="O99" s="1">
        <f t="shared" si="30"/>
        <v>100</v>
      </c>
    </row>
    <row r="100" spans="1:15" ht="12.75">
      <c r="A100" s="9">
        <v>1993</v>
      </c>
      <c r="B100" s="1">
        <f t="shared" si="29"/>
        <v>21.215733015494635</v>
      </c>
      <c r="C100" s="1">
        <f t="shared" si="29"/>
        <v>31.346841477949937</v>
      </c>
      <c r="D100" s="1">
        <f t="shared" si="29"/>
        <v>17.163289630512516</v>
      </c>
      <c r="E100" s="1">
        <f t="shared" si="29"/>
        <v>16.090584028605484</v>
      </c>
      <c r="F100" s="1">
        <f t="shared" si="29"/>
        <v>14.183551847437425</v>
      </c>
      <c r="G100" s="1">
        <f t="shared" si="29"/>
        <v>100</v>
      </c>
      <c r="I100" s="9">
        <v>1993</v>
      </c>
      <c r="J100" s="1">
        <f t="shared" si="30"/>
        <v>18.968318440292446</v>
      </c>
      <c r="K100" s="1">
        <f t="shared" si="30"/>
        <v>26.929325751421608</v>
      </c>
      <c r="L100" s="1">
        <f t="shared" si="30"/>
        <v>11.25101543460601</v>
      </c>
      <c r="M100" s="1">
        <f t="shared" si="30"/>
        <v>32.29082047116166</v>
      </c>
      <c r="N100" s="1">
        <f t="shared" si="30"/>
        <v>10.560519902518278</v>
      </c>
      <c r="O100" s="1">
        <f t="shared" si="30"/>
        <v>100</v>
      </c>
    </row>
    <row r="101" spans="1:15" ht="12.75">
      <c r="A101" s="9">
        <v>1994</v>
      </c>
      <c r="B101" s="1">
        <f t="shared" si="29"/>
        <v>19.834710743801654</v>
      </c>
      <c r="C101" s="1">
        <f t="shared" si="29"/>
        <v>33.47107438016529</v>
      </c>
      <c r="D101" s="1">
        <f t="shared" si="29"/>
        <v>16.115702479338843</v>
      </c>
      <c r="E101" s="1">
        <f t="shared" si="29"/>
        <v>17.355371900826448</v>
      </c>
      <c r="F101" s="1">
        <f t="shared" si="29"/>
        <v>13.223140495867769</v>
      </c>
      <c r="G101" s="1">
        <f t="shared" si="29"/>
        <v>100</v>
      </c>
      <c r="I101" s="9">
        <v>1994</v>
      </c>
      <c r="J101" s="1">
        <f t="shared" si="30"/>
        <v>18.432026688907424</v>
      </c>
      <c r="K101" s="1">
        <f t="shared" si="30"/>
        <v>28.023352793994995</v>
      </c>
      <c r="L101" s="1">
        <f t="shared" si="30"/>
        <v>11.21768140116764</v>
      </c>
      <c r="M101" s="1">
        <f t="shared" si="30"/>
        <v>34.02835696413678</v>
      </c>
      <c r="N101" s="1">
        <f t="shared" si="30"/>
        <v>8.29858215179316</v>
      </c>
      <c r="O101" s="1">
        <f t="shared" si="30"/>
        <v>100</v>
      </c>
    </row>
    <row r="102" spans="1:15" ht="12.75">
      <c r="A102" s="9">
        <v>1995</v>
      </c>
      <c r="B102" s="1">
        <f t="shared" si="29"/>
        <v>16.95108077360637</v>
      </c>
      <c r="C102" s="1">
        <f t="shared" si="29"/>
        <v>26.16609783845279</v>
      </c>
      <c r="D102" s="1">
        <f t="shared" si="29"/>
        <v>18.43003412969283</v>
      </c>
      <c r="E102" s="1">
        <f t="shared" si="29"/>
        <v>18.657565415244594</v>
      </c>
      <c r="F102" s="1">
        <f t="shared" si="29"/>
        <v>19.795221843003414</v>
      </c>
      <c r="G102" s="1">
        <f t="shared" si="29"/>
        <v>100</v>
      </c>
      <c r="I102" s="9">
        <v>1995</v>
      </c>
      <c r="J102" s="1">
        <f t="shared" si="30"/>
        <v>19.728975687524912</v>
      </c>
      <c r="K102" s="1">
        <f t="shared" si="30"/>
        <v>27.700278995615786</v>
      </c>
      <c r="L102" s="1">
        <f t="shared" si="30"/>
        <v>11.279394180948584</v>
      </c>
      <c r="M102" s="1">
        <f t="shared" si="30"/>
        <v>30.25109605420486</v>
      </c>
      <c r="N102" s="1">
        <f t="shared" si="30"/>
        <v>11.040255081705858</v>
      </c>
      <c r="O102" s="1">
        <f t="shared" si="30"/>
        <v>100</v>
      </c>
    </row>
    <row r="103" spans="1:15" ht="12.75">
      <c r="A103" s="9">
        <v>1996</v>
      </c>
      <c r="B103" s="1">
        <f t="shared" si="29"/>
        <v>17.118093174431202</v>
      </c>
      <c r="C103" s="1">
        <f t="shared" si="29"/>
        <v>27.085590465872155</v>
      </c>
      <c r="D103" s="1">
        <f t="shared" si="29"/>
        <v>18.201516793066087</v>
      </c>
      <c r="E103" s="1">
        <f t="shared" si="29"/>
        <v>18.30985915492958</v>
      </c>
      <c r="F103" s="1">
        <f t="shared" si="29"/>
        <v>19.284940411700973</v>
      </c>
      <c r="G103" s="1">
        <f t="shared" si="29"/>
        <v>100</v>
      </c>
      <c r="I103" s="9">
        <v>1996</v>
      </c>
      <c r="J103" s="1">
        <f t="shared" si="30"/>
        <v>17.563291139240505</v>
      </c>
      <c r="K103" s="1">
        <f t="shared" si="30"/>
        <v>27.412974683544306</v>
      </c>
      <c r="L103" s="1">
        <f t="shared" si="30"/>
        <v>11.115506329113924</v>
      </c>
      <c r="M103" s="1">
        <f t="shared" si="30"/>
        <v>32.83227848101266</v>
      </c>
      <c r="N103" s="1">
        <f t="shared" si="30"/>
        <v>11.075949367088606</v>
      </c>
      <c r="O103" s="1">
        <f t="shared" si="30"/>
        <v>100</v>
      </c>
    </row>
    <row r="104" spans="1:15" ht="12.75">
      <c r="A104" s="9">
        <v>1997</v>
      </c>
      <c r="B104" s="1">
        <f t="shared" si="29"/>
        <v>14.009216589861751</v>
      </c>
      <c r="C104" s="1">
        <f t="shared" si="29"/>
        <v>29.400921658986174</v>
      </c>
      <c r="D104" s="1">
        <f t="shared" si="29"/>
        <v>17.972350230414747</v>
      </c>
      <c r="E104" s="1">
        <f t="shared" si="29"/>
        <v>18.89400921658986</v>
      </c>
      <c r="F104" s="1">
        <f t="shared" si="29"/>
        <v>19.723502304147466</v>
      </c>
      <c r="G104" s="1">
        <f t="shared" si="29"/>
        <v>100</v>
      </c>
      <c r="I104" s="9">
        <v>1997</v>
      </c>
      <c r="J104" s="1">
        <f t="shared" si="30"/>
        <v>14.412265758091994</v>
      </c>
      <c r="K104" s="1">
        <f t="shared" si="30"/>
        <v>25.008517887563887</v>
      </c>
      <c r="L104" s="1">
        <f t="shared" si="30"/>
        <v>11.754684838160136</v>
      </c>
      <c r="M104" s="1">
        <f t="shared" si="30"/>
        <v>36.08177172061329</v>
      </c>
      <c r="N104" s="1">
        <f t="shared" si="30"/>
        <v>12.742759795570699</v>
      </c>
      <c r="O104" s="1">
        <f t="shared" si="30"/>
        <v>100</v>
      </c>
    </row>
    <row r="105" spans="1:15" ht="12.75">
      <c r="A105" s="9">
        <v>1998</v>
      </c>
      <c r="B105" s="1">
        <f t="shared" si="29"/>
        <v>13.848920863309353</v>
      </c>
      <c r="C105" s="1">
        <f t="shared" si="29"/>
        <v>26.888489208633093</v>
      </c>
      <c r="D105" s="1">
        <f t="shared" si="29"/>
        <v>17.35611510791367</v>
      </c>
      <c r="E105" s="1">
        <f t="shared" si="29"/>
        <v>21.043165467625897</v>
      </c>
      <c r="F105" s="1">
        <f t="shared" si="29"/>
        <v>20.863309352517987</v>
      </c>
      <c r="G105" s="1">
        <f t="shared" si="29"/>
        <v>100</v>
      </c>
      <c r="I105" s="9">
        <v>1998</v>
      </c>
      <c r="J105" s="1">
        <f aca="true" t="shared" si="31" ref="J105:O105">(J85/$O85)*100</f>
        <v>14.365802382620881</v>
      </c>
      <c r="K105" s="1">
        <f t="shared" si="31"/>
        <v>29.117028731604766</v>
      </c>
      <c r="L105" s="1">
        <f t="shared" si="31"/>
        <v>10.371408549404345</v>
      </c>
      <c r="M105" s="1">
        <f t="shared" si="31"/>
        <v>33.56692361597757</v>
      </c>
      <c r="N105" s="1">
        <f t="shared" si="31"/>
        <v>12.578836720392431</v>
      </c>
      <c r="O105" s="1">
        <f t="shared" si="31"/>
        <v>100</v>
      </c>
    </row>
    <row r="106" spans="1:15" ht="12.75">
      <c r="A106" s="9">
        <v>1999</v>
      </c>
      <c r="B106" s="1">
        <f t="shared" si="29"/>
        <v>9.858287122612445</v>
      </c>
      <c r="C106" s="1">
        <f t="shared" si="29"/>
        <v>26.370918052988294</v>
      </c>
      <c r="D106" s="1">
        <f t="shared" si="29"/>
        <v>22.30437461491066</v>
      </c>
      <c r="E106" s="1">
        <f t="shared" si="29"/>
        <v>22.242760320394332</v>
      </c>
      <c r="F106" s="1">
        <f t="shared" si="29"/>
        <v>19.223659889094268</v>
      </c>
      <c r="G106" s="1">
        <f t="shared" si="29"/>
        <v>100</v>
      </c>
      <c r="I106" s="9">
        <v>1999</v>
      </c>
      <c r="J106" s="1">
        <f aca="true" t="shared" si="32" ref="J106:O106">(J86/$O86)*100</f>
        <v>12.57990283814881</v>
      </c>
      <c r="K106" s="1">
        <f t="shared" si="32"/>
        <v>26.003579647149067</v>
      </c>
      <c r="L106" s="1">
        <f t="shared" si="32"/>
        <v>13.62822807466121</v>
      </c>
      <c r="M106" s="1">
        <f t="shared" si="32"/>
        <v>38.07210432114549</v>
      </c>
      <c r="N106" s="1">
        <f t="shared" si="32"/>
        <v>9.716185118895423</v>
      </c>
      <c r="O106" s="1">
        <f t="shared" si="32"/>
        <v>100</v>
      </c>
    </row>
    <row r="108" spans="1:9" ht="12.75">
      <c r="A108" s="4" t="str">
        <f>CONCATENATE("Admissions by Admission-Type, All Races: ",$A$1)</f>
        <v>Admissions by Admission-Type, All Races: MISSISSIPPI</v>
      </c>
      <c r="I108" s="4" t="str">
        <f>CONCATENATE("Percent of Total, Admissions by Admission-Type, All Races: ",$A$1)</f>
        <v>Percent of Total, Admissions by Admission-Type, All Races: MISSISSIPPI</v>
      </c>
    </row>
    <row r="109" spans="1:13" s="4" customFormat="1" ht="12.75">
      <c r="A109" s="18" t="s">
        <v>21</v>
      </c>
      <c r="B109" s="14" t="s">
        <v>25</v>
      </c>
      <c r="C109" s="14" t="s">
        <v>22</v>
      </c>
      <c r="D109" s="14" t="s">
        <v>36</v>
      </c>
      <c r="E109" s="14" t="s">
        <v>23</v>
      </c>
      <c r="F109" s="14" t="s">
        <v>37</v>
      </c>
      <c r="G109" s="14" t="s">
        <v>14</v>
      </c>
      <c r="I109" s="18" t="s">
        <v>21</v>
      </c>
      <c r="J109" s="14" t="s">
        <v>25</v>
      </c>
      <c r="K109" s="14" t="s">
        <v>24</v>
      </c>
      <c r="L109" s="14" t="s">
        <v>23</v>
      </c>
      <c r="M109" s="14" t="s">
        <v>14</v>
      </c>
    </row>
    <row r="110" spans="1:13" ht="12.75">
      <c r="A110" s="9">
        <v>1983</v>
      </c>
      <c r="B110">
        <v>1311</v>
      </c>
      <c r="C110">
        <v>153</v>
      </c>
      <c r="D110">
        <v>6</v>
      </c>
      <c r="E110">
        <v>38</v>
      </c>
      <c r="F110" s="2">
        <f>SUM(C110:D110)</f>
        <v>159</v>
      </c>
      <c r="G110">
        <v>1508</v>
      </c>
      <c r="I110" s="9">
        <v>1983</v>
      </c>
      <c r="J110" s="1">
        <f>(B110/$G110)*100</f>
        <v>86.93633952254642</v>
      </c>
      <c r="K110" s="1">
        <f>((C110+D110)/$G110)*100</f>
        <v>10.543766578249338</v>
      </c>
      <c r="L110" s="1">
        <f>(E110/$G110)*100</f>
        <v>2.519893899204244</v>
      </c>
      <c r="M110" s="1">
        <f>(G110/$G110)*100</f>
        <v>100</v>
      </c>
    </row>
    <row r="111" spans="1:13" ht="12.75">
      <c r="A111" s="9">
        <v>1984</v>
      </c>
      <c r="B111">
        <v>1708</v>
      </c>
      <c r="C111">
        <v>378</v>
      </c>
      <c r="D111">
        <v>0</v>
      </c>
      <c r="E111">
        <v>765</v>
      </c>
      <c r="F111" s="2">
        <f>SUM(C111:D111)</f>
        <v>378</v>
      </c>
      <c r="G111">
        <v>2851</v>
      </c>
      <c r="I111" s="9">
        <v>1984</v>
      </c>
      <c r="J111" s="1">
        <f>(B111/$G111)*100</f>
        <v>59.90880392844616</v>
      </c>
      <c r="K111" s="1">
        <f>((C111+D111)/$G111)*100</f>
        <v>13.258505787443003</v>
      </c>
      <c r="L111" s="1">
        <f>(E111/$G111)*100</f>
        <v>26.83269028411084</v>
      </c>
      <c r="M111" s="1">
        <f>(G111/$G111)*100</f>
        <v>100</v>
      </c>
    </row>
    <row r="112" spans="1:13" ht="12.75">
      <c r="A112" s="9">
        <v>1985</v>
      </c>
      <c r="B112">
        <v>1686</v>
      </c>
      <c r="C112">
        <v>340</v>
      </c>
      <c r="D112">
        <v>0</v>
      </c>
      <c r="E112">
        <v>931</v>
      </c>
      <c r="F112" s="2">
        <f>SUM(C112:D112)</f>
        <v>340</v>
      </c>
      <c r="G112">
        <v>2957</v>
      </c>
      <c r="I112" s="9">
        <v>1985</v>
      </c>
      <c r="J112" s="1">
        <f>(B112/$G112)*100</f>
        <v>57.01724721001015</v>
      </c>
      <c r="K112" s="1">
        <f>((C112+D112)/$G112)*100</f>
        <v>11.498140006763611</v>
      </c>
      <c r="L112" s="1">
        <f>(E112/$G112)*100</f>
        <v>31.48461278322624</v>
      </c>
      <c r="M112" s="1">
        <f>(G112/$G112)*100</f>
        <v>100</v>
      </c>
    </row>
    <row r="113" spans="1:13" ht="12.75">
      <c r="A113" s="9">
        <v>1986</v>
      </c>
      <c r="B113">
        <v>1739</v>
      </c>
      <c r="C113">
        <v>270</v>
      </c>
      <c r="D113">
        <v>0</v>
      </c>
      <c r="E113">
        <v>838</v>
      </c>
      <c r="F113" s="2">
        <f>SUM(C113:D113)</f>
        <v>270</v>
      </c>
      <c r="G113">
        <v>2847</v>
      </c>
      <c r="I113" s="9">
        <v>1986</v>
      </c>
      <c r="J113" s="1">
        <f>(B113/$G113)*100</f>
        <v>61.081840533895324</v>
      </c>
      <c r="K113" s="1">
        <f>((C113+D113)/$G113)*100</f>
        <v>9.483667017913593</v>
      </c>
      <c r="L113" s="1">
        <f>(E113/$G113)*100</f>
        <v>29.43449244819108</v>
      </c>
      <c r="M113" s="1">
        <f>(G113/$G113)*100</f>
        <v>100</v>
      </c>
    </row>
    <row r="114" spans="1:13" ht="12.75">
      <c r="A114" s="9">
        <v>1987</v>
      </c>
      <c r="B114">
        <v>1858</v>
      </c>
      <c r="C114">
        <v>366</v>
      </c>
      <c r="D114">
        <v>0</v>
      </c>
      <c r="E114">
        <v>855</v>
      </c>
      <c r="F114" s="2">
        <f aca="true" t="shared" si="33" ref="F114:F126">SUM(C114:D114)</f>
        <v>366</v>
      </c>
      <c r="G114">
        <v>3079</v>
      </c>
      <c r="I114" s="9">
        <v>1987</v>
      </c>
      <c r="J114" s="1">
        <f aca="true" t="shared" si="34" ref="J114:J126">(B114/$G114)*100</f>
        <v>60.34426761935694</v>
      </c>
      <c r="K114" s="1">
        <f aca="true" t="shared" si="35" ref="K114:K126">((C114+D114)/$G114)*100</f>
        <v>11.886976291003574</v>
      </c>
      <c r="L114" s="1">
        <f aca="true" t="shared" si="36" ref="L114:L126">(E114/$G114)*100</f>
        <v>27.768756089639496</v>
      </c>
      <c r="M114" s="1">
        <f aca="true" t="shared" si="37" ref="M114:M126">(G114/$G114)*100</f>
        <v>100</v>
      </c>
    </row>
    <row r="115" spans="1:13" ht="12.75">
      <c r="A115" s="9">
        <v>1988</v>
      </c>
      <c r="B115">
        <v>1878</v>
      </c>
      <c r="C115">
        <v>177</v>
      </c>
      <c r="D115">
        <v>0</v>
      </c>
      <c r="E115">
        <v>997</v>
      </c>
      <c r="F115" s="2">
        <f t="shared" si="33"/>
        <v>177</v>
      </c>
      <c r="G115">
        <v>3052</v>
      </c>
      <c r="I115" s="9">
        <v>1988</v>
      </c>
      <c r="J115" s="1">
        <f t="shared" si="34"/>
        <v>61.53342070773263</v>
      </c>
      <c r="K115" s="1">
        <f t="shared" si="35"/>
        <v>5.799475753604194</v>
      </c>
      <c r="L115" s="1">
        <f t="shared" si="36"/>
        <v>32.66710353866317</v>
      </c>
      <c r="M115" s="1">
        <f t="shared" si="37"/>
        <v>100</v>
      </c>
    </row>
    <row r="116" spans="1:13" ht="12.75">
      <c r="A116" s="9">
        <v>1989</v>
      </c>
      <c r="B116">
        <v>2325</v>
      </c>
      <c r="C116">
        <v>179</v>
      </c>
      <c r="D116">
        <v>630</v>
      </c>
      <c r="E116">
        <v>444</v>
      </c>
      <c r="F116" s="2">
        <f t="shared" si="33"/>
        <v>809</v>
      </c>
      <c r="G116">
        <v>3578</v>
      </c>
      <c r="I116" s="9">
        <v>1989</v>
      </c>
      <c r="J116" s="1">
        <f t="shared" si="34"/>
        <v>64.98043599776412</v>
      </c>
      <c r="K116" s="1">
        <f t="shared" si="35"/>
        <v>22.61039686975964</v>
      </c>
      <c r="L116" s="1">
        <f t="shared" si="36"/>
        <v>12.409167132476243</v>
      </c>
      <c r="M116" s="1">
        <f t="shared" si="37"/>
        <v>100</v>
      </c>
    </row>
    <row r="117" spans="1:13" ht="12.75">
      <c r="A117" s="9">
        <v>1990</v>
      </c>
      <c r="B117">
        <v>1271</v>
      </c>
      <c r="C117">
        <v>223</v>
      </c>
      <c r="D117">
        <v>367</v>
      </c>
      <c r="E117">
        <v>471</v>
      </c>
      <c r="F117" s="2">
        <f t="shared" si="33"/>
        <v>590</v>
      </c>
      <c r="G117">
        <v>2332</v>
      </c>
      <c r="I117" s="9">
        <v>1990</v>
      </c>
      <c r="J117" s="1">
        <f t="shared" si="34"/>
        <v>54.502572898799315</v>
      </c>
      <c r="K117" s="1">
        <f t="shared" si="35"/>
        <v>25.300171526586624</v>
      </c>
      <c r="L117" s="1">
        <f t="shared" si="36"/>
        <v>20.197255574614065</v>
      </c>
      <c r="M117" s="1">
        <f t="shared" si="37"/>
        <v>100</v>
      </c>
    </row>
    <row r="118" spans="1:13" ht="12.75">
      <c r="A118" s="9">
        <v>1991</v>
      </c>
      <c r="B118">
        <v>2468</v>
      </c>
      <c r="C118">
        <v>210</v>
      </c>
      <c r="D118">
        <v>842</v>
      </c>
      <c r="E118">
        <v>420</v>
      </c>
      <c r="F118" s="2">
        <f t="shared" si="33"/>
        <v>1052</v>
      </c>
      <c r="G118">
        <v>3940</v>
      </c>
      <c r="I118" s="9">
        <v>1991</v>
      </c>
      <c r="J118" s="1">
        <f t="shared" si="34"/>
        <v>62.63959390862944</v>
      </c>
      <c r="K118" s="1">
        <f t="shared" si="35"/>
        <v>26.700507614213198</v>
      </c>
      <c r="L118" s="1">
        <f t="shared" si="36"/>
        <v>10.65989847715736</v>
      </c>
      <c r="M118" s="1">
        <f t="shared" si="37"/>
        <v>100</v>
      </c>
    </row>
    <row r="119" spans="1:13" ht="12.75">
      <c r="A119" s="9">
        <v>1992</v>
      </c>
      <c r="B119">
        <v>2995</v>
      </c>
      <c r="C119">
        <v>168</v>
      </c>
      <c r="D119">
        <v>1067</v>
      </c>
      <c r="E119">
        <v>292</v>
      </c>
      <c r="F119" s="2">
        <f t="shared" si="33"/>
        <v>1235</v>
      </c>
      <c r="G119">
        <v>4522</v>
      </c>
      <c r="I119" s="9">
        <v>1992</v>
      </c>
      <c r="J119" s="1">
        <f t="shared" si="34"/>
        <v>66.23175586023883</v>
      </c>
      <c r="K119" s="1">
        <f t="shared" si="35"/>
        <v>27.310924369747898</v>
      </c>
      <c r="L119" s="1">
        <f t="shared" si="36"/>
        <v>6.457319770013268</v>
      </c>
      <c r="M119" s="1">
        <f t="shared" si="37"/>
        <v>100</v>
      </c>
    </row>
    <row r="120" spans="1:13" ht="12.75">
      <c r="A120" s="9">
        <v>1993</v>
      </c>
      <c r="B120">
        <v>3327</v>
      </c>
      <c r="C120">
        <v>85</v>
      </c>
      <c r="D120">
        <v>1184</v>
      </c>
      <c r="E120">
        <v>109</v>
      </c>
      <c r="F120" s="2">
        <f t="shared" si="33"/>
        <v>1269</v>
      </c>
      <c r="G120">
        <v>4705</v>
      </c>
      <c r="I120" s="9">
        <v>1993</v>
      </c>
      <c r="J120" s="1">
        <f t="shared" si="34"/>
        <v>70.71200850159404</v>
      </c>
      <c r="K120" s="1">
        <f t="shared" si="35"/>
        <v>26.971307120085015</v>
      </c>
      <c r="L120" s="1">
        <f t="shared" si="36"/>
        <v>2.316684378320935</v>
      </c>
      <c r="M120" s="1">
        <f t="shared" si="37"/>
        <v>100</v>
      </c>
    </row>
    <row r="121" spans="1:13" ht="12.75">
      <c r="A121" s="9">
        <v>1994</v>
      </c>
      <c r="B121">
        <v>3163</v>
      </c>
      <c r="C121">
        <v>113</v>
      </c>
      <c r="D121">
        <v>1180</v>
      </c>
      <c r="E121">
        <v>131</v>
      </c>
      <c r="F121" s="2">
        <f t="shared" si="33"/>
        <v>1293</v>
      </c>
      <c r="G121">
        <v>4587</v>
      </c>
      <c r="I121" s="9">
        <v>1994</v>
      </c>
      <c r="J121" s="1">
        <f t="shared" si="34"/>
        <v>68.95574449531284</v>
      </c>
      <c r="K121" s="1">
        <f t="shared" si="35"/>
        <v>28.188358404185742</v>
      </c>
      <c r="L121" s="1">
        <f t="shared" si="36"/>
        <v>2.855897100501417</v>
      </c>
      <c r="M121" s="1">
        <f t="shared" si="37"/>
        <v>100</v>
      </c>
    </row>
    <row r="122" spans="1:13" ht="12.75">
      <c r="A122" s="9">
        <v>1995</v>
      </c>
      <c r="B122">
        <v>3430</v>
      </c>
      <c r="C122">
        <v>139</v>
      </c>
      <c r="D122">
        <v>1301</v>
      </c>
      <c r="E122">
        <v>233</v>
      </c>
      <c r="F122" s="2">
        <f t="shared" si="33"/>
        <v>1440</v>
      </c>
      <c r="G122">
        <v>5103</v>
      </c>
      <c r="I122" s="9">
        <v>1995</v>
      </c>
      <c r="J122" s="1">
        <f t="shared" si="34"/>
        <v>67.2153635116598</v>
      </c>
      <c r="K122" s="1">
        <f t="shared" si="35"/>
        <v>28.21869488536155</v>
      </c>
      <c r="L122" s="1">
        <f t="shared" si="36"/>
        <v>4.56594160297864</v>
      </c>
      <c r="M122" s="1">
        <f t="shared" si="37"/>
        <v>100</v>
      </c>
    </row>
    <row r="123" spans="1:13" ht="12.75">
      <c r="A123" s="9">
        <v>1996</v>
      </c>
      <c r="B123">
        <v>3478</v>
      </c>
      <c r="C123">
        <v>131</v>
      </c>
      <c r="D123">
        <v>1461</v>
      </c>
      <c r="E123">
        <v>298</v>
      </c>
      <c r="F123" s="2">
        <f t="shared" si="33"/>
        <v>1592</v>
      </c>
      <c r="G123">
        <v>5368</v>
      </c>
      <c r="I123" s="9">
        <v>1996</v>
      </c>
      <c r="J123" s="1">
        <f t="shared" si="34"/>
        <v>64.79135618479881</v>
      </c>
      <c r="K123" s="1">
        <f t="shared" si="35"/>
        <v>29.657228017883757</v>
      </c>
      <c r="L123" s="1">
        <f t="shared" si="36"/>
        <v>5.5514157973174365</v>
      </c>
      <c r="M123" s="1">
        <f t="shared" si="37"/>
        <v>100</v>
      </c>
    </row>
    <row r="124" spans="1:13" ht="12.75">
      <c r="A124" s="9">
        <v>1997</v>
      </c>
      <c r="B124">
        <v>4049</v>
      </c>
      <c r="C124">
        <v>115</v>
      </c>
      <c r="D124">
        <v>1530</v>
      </c>
      <c r="E124">
        <v>372</v>
      </c>
      <c r="F124" s="2">
        <f t="shared" si="33"/>
        <v>1645</v>
      </c>
      <c r="G124">
        <v>6066</v>
      </c>
      <c r="I124" s="9">
        <v>1997</v>
      </c>
      <c r="J124" s="1">
        <f t="shared" si="34"/>
        <v>66.74909330695681</v>
      </c>
      <c r="K124" s="1">
        <f t="shared" si="35"/>
        <v>27.118364655456645</v>
      </c>
      <c r="L124" s="1">
        <f t="shared" si="36"/>
        <v>6.132542037586548</v>
      </c>
      <c r="M124" s="1">
        <f t="shared" si="37"/>
        <v>100</v>
      </c>
    </row>
    <row r="125" spans="1:13" ht="12.75">
      <c r="A125" s="9">
        <v>1998</v>
      </c>
      <c r="B125">
        <v>3998</v>
      </c>
      <c r="C125">
        <v>137</v>
      </c>
      <c r="D125">
        <v>1595</v>
      </c>
      <c r="E125">
        <v>404</v>
      </c>
      <c r="F125" s="2">
        <f t="shared" si="33"/>
        <v>1732</v>
      </c>
      <c r="G125">
        <v>6134</v>
      </c>
      <c r="I125" s="9">
        <v>1998</v>
      </c>
      <c r="J125" s="1">
        <f t="shared" si="34"/>
        <v>65.17769807629605</v>
      </c>
      <c r="K125" s="1">
        <f t="shared" si="35"/>
        <v>28.236061297685033</v>
      </c>
      <c r="L125" s="1">
        <f t="shared" si="36"/>
        <v>6.586240626018911</v>
      </c>
      <c r="M125" s="1">
        <f t="shared" si="37"/>
        <v>100</v>
      </c>
    </row>
    <row r="126" spans="1:13" ht="12.75">
      <c r="A126" s="9">
        <v>1999</v>
      </c>
      <c r="B126">
        <v>5570</v>
      </c>
      <c r="C126">
        <v>114</v>
      </c>
      <c r="D126">
        <v>4</v>
      </c>
      <c r="E126">
        <v>529</v>
      </c>
      <c r="F126" s="2">
        <f t="shared" si="33"/>
        <v>118</v>
      </c>
      <c r="G126">
        <v>6217</v>
      </c>
      <c r="I126" s="9">
        <v>1999</v>
      </c>
      <c r="J126" s="1">
        <f t="shared" si="34"/>
        <v>89.59305131092167</v>
      </c>
      <c r="K126" s="1">
        <f t="shared" si="35"/>
        <v>1.8980215538040857</v>
      </c>
      <c r="L126" s="1">
        <f t="shared" si="36"/>
        <v>8.508927135274249</v>
      </c>
      <c r="M126" s="1">
        <f t="shared" si="37"/>
        <v>100</v>
      </c>
    </row>
  </sheetData>
  <mergeCells count="12">
    <mergeCell ref="H3:J3"/>
    <mergeCell ref="K3:M3"/>
    <mergeCell ref="H26:J26"/>
    <mergeCell ref="K26:M26"/>
    <mergeCell ref="B26:D26"/>
    <mergeCell ref="E26:G26"/>
    <mergeCell ref="B3:D3"/>
    <mergeCell ref="E3:G3"/>
    <mergeCell ref="N26:P26"/>
    <mergeCell ref="Q26:S26"/>
    <mergeCell ref="N3:P3"/>
    <mergeCell ref="Q3:S3"/>
  </mergeCells>
  <printOptions/>
  <pageMargins left="0.75" right="0.75" top="1" bottom="1" header="0.5" footer="0.5"/>
  <pageSetup horizontalDpi="600" verticalDpi="600" orientation="landscape" scale="64" r:id="rId1"/>
  <rowBreaks count="2" manualBreakCount="2">
    <brk id="44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7"/>
  <sheetViews>
    <sheetView zoomScale="55" zoomScaleNormal="55" workbookViewId="0" topLeftCell="A1">
      <selection activeCell="B90" sqref="B90:F106"/>
    </sheetView>
  </sheetViews>
  <sheetFormatPr defaultColWidth="9.140625" defaultRowHeight="12.75"/>
  <cols>
    <col min="1" max="1" width="5.8515625" style="0" customWidth="1"/>
    <col min="10" max="10" width="8.140625" style="0" customWidth="1"/>
    <col min="17" max="17" width="9.28125" style="0" bestFit="1" customWidth="1"/>
    <col min="33" max="33" width="10.57421875" style="0" customWidth="1"/>
  </cols>
  <sheetData>
    <row r="1" ht="12.75">
      <c r="A1" s="4" t="s">
        <v>0</v>
      </c>
    </row>
    <row r="2" spans="1:44" ht="12.75">
      <c r="A2" s="30" t="str">
        <f>CONCATENATE("Total Admissions, All Races: ",$A$1)</f>
        <v>Total Admissions, All Races: MISSISSIPPI</v>
      </c>
      <c r="B2" s="30"/>
      <c r="C2" s="30"/>
      <c r="D2" s="30"/>
      <c r="E2" s="30"/>
      <c r="F2" s="30"/>
      <c r="G2" s="30"/>
      <c r="H2" s="30"/>
      <c r="J2" s="30" t="str">
        <f>CONCATENATE("Total Admissions, BW + Balance: ",$A$1)</f>
        <v>Total Admissions, BW + Balance: MISSISSIPPI</v>
      </c>
      <c r="K2" s="30"/>
      <c r="L2" s="30"/>
      <c r="M2" s="30"/>
      <c r="N2" s="30"/>
      <c r="P2" s="30" t="str">
        <f>CONCATENATE("Percent of Total, Total Admissions by Race: ",$A$1)</f>
        <v>Percent of Total, Total Admissions by Race: MISSISSIPPI</v>
      </c>
      <c r="Q2" s="30"/>
      <c r="R2" s="30"/>
      <c r="S2" s="30"/>
      <c r="T2" s="30"/>
      <c r="U2" s="30"/>
      <c r="V2" s="30"/>
      <c r="W2" s="30"/>
      <c r="Z2" s="30" t="str">
        <f>CONCATENATE("Total Population, By Race: ",$A$1)</f>
        <v>Total Population, By Race: MISSISSIPPI</v>
      </c>
      <c r="AA2" s="30"/>
      <c r="AB2" s="30"/>
      <c r="AC2" s="30"/>
      <c r="AD2" s="30"/>
      <c r="AE2" s="30"/>
      <c r="AF2" s="30"/>
      <c r="AG2" s="30"/>
      <c r="AJ2" s="30" t="str">
        <f>CONCATENATE("Total Admissions, per 100,000 By Race: ",$A$1)</f>
        <v>Total Admissions, per 100,000 By Race: MISSISSIPPI</v>
      </c>
      <c r="AK2" s="30"/>
      <c r="AL2" s="30"/>
      <c r="AM2" s="30"/>
      <c r="AN2" s="30"/>
      <c r="AO2" s="30"/>
      <c r="AP2" s="30"/>
      <c r="AQ2" s="30"/>
      <c r="AR2" s="30"/>
    </row>
    <row r="3" spans="1:44" s="5" customFormat="1" ht="12.75">
      <c r="A3" s="20" t="s">
        <v>26</v>
      </c>
      <c r="B3" s="19" t="s">
        <v>12</v>
      </c>
      <c r="C3" s="19" t="s">
        <v>13</v>
      </c>
      <c r="D3" s="19" t="s">
        <v>29</v>
      </c>
      <c r="E3" s="19" t="s">
        <v>30</v>
      </c>
      <c r="F3" s="19" t="s">
        <v>27</v>
      </c>
      <c r="G3" s="19" t="s">
        <v>28</v>
      </c>
      <c r="H3" s="19" t="s">
        <v>14</v>
      </c>
      <c r="J3" s="20" t="s">
        <v>26</v>
      </c>
      <c r="K3" s="19" t="s">
        <v>12</v>
      </c>
      <c r="L3" s="19" t="s">
        <v>13</v>
      </c>
      <c r="M3" s="19" t="s">
        <v>31</v>
      </c>
      <c r="N3" s="19" t="s">
        <v>14</v>
      </c>
      <c r="P3" s="20" t="str">
        <f aca="true" t="shared" si="0" ref="P3:W3">A3</f>
        <v>Year</v>
      </c>
      <c r="Q3" s="19" t="str">
        <f t="shared" si="0"/>
        <v>White, NH</v>
      </c>
      <c r="R3" s="19" t="str">
        <f t="shared" si="0"/>
        <v>Black, NH</v>
      </c>
      <c r="S3" s="19" t="str">
        <f t="shared" si="0"/>
        <v>Amerind, NH</v>
      </c>
      <c r="T3" s="19" t="str">
        <f t="shared" si="0"/>
        <v>Asian/PI, NH</v>
      </c>
      <c r="U3" s="19" t="str">
        <f t="shared" si="0"/>
        <v>Hisp, All</v>
      </c>
      <c r="V3" s="19" t="str">
        <f t="shared" si="0"/>
        <v>Race/Hisp NK</v>
      </c>
      <c r="W3" s="19" t="str">
        <f t="shared" si="0"/>
        <v>Total</v>
      </c>
      <c r="Z3" s="20" t="s">
        <v>26</v>
      </c>
      <c r="AA3" s="19" t="s">
        <v>12</v>
      </c>
      <c r="AB3" s="19" t="s">
        <v>13</v>
      </c>
      <c r="AC3" s="19" t="s">
        <v>29</v>
      </c>
      <c r="AD3" s="19" t="s">
        <v>30</v>
      </c>
      <c r="AE3" s="19" t="s">
        <v>27</v>
      </c>
      <c r="AF3" s="19" t="s">
        <v>28</v>
      </c>
      <c r="AG3" s="19" t="s">
        <v>14</v>
      </c>
      <c r="AJ3" s="20" t="s">
        <v>26</v>
      </c>
      <c r="AK3" s="19" t="s">
        <v>12</v>
      </c>
      <c r="AL3" s="19" t="s">
        <v>13</v>
      </c>
      <c r="AM3" s="19" t="s">
        <v>29</v>
      </c>
      <c r="AN3" s="19" t="s">
        <v>30</v>
      </c>
      <c r="AO3" s="19" t="s">
        <v>27</v>
      </c>
      <c r="AP3" s="19" t="s">
        <v>28</v>
      </c>
      <c r="AQ3" s="19" t="s">
        <v>14</v>
      </c>
      <c r="AR3" s="19" t="s">
        <v>31</v>
      </c>
    </row>
    <row r="4" spans="1:44" ht="12.75">
      <c r="A4" s="9">
        <v>1983</v>
      </c>
      <c r="B4">
        <v>531</v>
      </c>
      <c r="C4">
        <v>974</v>
      </c>
      <c r="D4">
        <v>1</v>
      </c>
      <c r="E4">
        <v>0</v>
      </c>
      <c r="F4">
        <v>2</v>
      </c>
      <c r="H4" s="2">
        <f>SUM(B4:G4)</f>
        <v>1508</v>
      </c>
      <c r="J4" s="9">
        <v>1983</v>
      </c>
      <c r="K4" s="2">
        <f>B4</f>
        <v>531</v>
      </c>
      <c r="L4" s="2">
        <f>C4</f>
        <v>974</v>
      </c>
      <c r="M4" s="2">
        <f aca="true" t="shared" si="1" ref="M4:M21">N4-K4-L4</f>
        <v>3</v>
      </c>
      <c r="N4" s="2">
        <f>H4</f>
        <v>1508</v>
      </c>
      <c r="P4" s="9">
        <f aca="true" t="shared" si="2" ref="P4:P21">A4</f>
        <v>1983</v>
      </c>
      <c r="Q4" s="7">
        <f aca="true" t="shared" si="3" ref="Q4:W7">(B4/$H4)*100</f>
        <v>35.212201591511935</v>
      </c>
      <c r="R4" s="7">
        <f t="shared" si="3"/>
        <v>64.58885941644562</v>
      </c>
      <c r="S4" s="7">
        <f t="shared" si="3"/>
        <v>0.0663129973474801</v>
      </c>
      <c r="T4" s="7">
        <f t="shared" si="3"/>
        <v>0</v>
      </c>
      <c r="U4" s="7">
        <f t="shared" si="3"/>
        <v>0.1326259946949602</v>
      </c>
      <c r="V4" s="7">
        <f t="shared" si="3"/>
        <v>0</v>
      </c>
      <c r="W4" s="7">
        <f t="shared" si="3"/>
        <v>100</v>
      </c>
      <c r="Z4" s="9">
        <v>1983</v>
      </c>
      <c r="AA4">
        <v>1631761</v>
      </c>
      <c r="AB4">
        <v>898820</v>
      </c>
      <c r="AC4">
        <v>6640</v>
      </c>
      <c r="AD4">
        <v>9245</v>
      </c>
      <c r="AE4">
        <v>21271</v>
      </c>
      <c r="AG4">
        <f>SUM(AA4:AE4)</f>
        <v>2567737</v>
      </c>
      <c r="AJ4" s="9">
        <v>1983</v>
      </c>
      <c r="AK4" s="1">
        <f aca="true" t="shared" si="4" ref="AK4:AO7">(B4/AA4)*100000</f>
        <v>32.541530285378805</v>
      </c>
      <c r="AL4" s="1">
        <f t="shared" si="4"/>
        <v>108.3642998598162</v>
      </c>
      <c r="AM4" s="1">
        <f t="shared" si="4"/>
        <v>15.060240963855422</v>
      </c>
      <c r="AN4" s="1">
        <f t="shared" si="4"/>
        <v>0</v>
      </c>
      <c r="AO4" s="1">
        <f t="shared" si="4"/>
        <v>9.402472850359644</v>
      </c>
      <c r="AP4" s="1"/>
      <c r="AQ4" s="1">
        <f>(H4/AG4)*100000</f>
        <v>58.72875609924225</v>
      </c>
      <c r="AR4" s="1">
        <f>(SUM(D4:F4)/SUM(AC4:AE4))*100000</f>
        <v>8.074066099687803</v>
      </c>
    </row>
    <row r="5" spans="1:44" ht="12.75">
      <c r="A5" s="9">
        <v>1984</v>
      </c>
      <c r="B5">
        <v>974</v>
      </c>
      <c r="C5">
        <v>1870</v>
      </c>
      <c r="D5">
        <v>0</v>
      </c>
      <c r="E5">
        <v>5</v>
      </c>
      <c r="F5">
        <v>2</v>
      </c>
      <c r="H5" s="2">
        <f aca="true" t="shared" si="5" ref="H5:H21">SUM(B5:G5)</f>
        <v>2851</v>
      </c>
      <c r="J5" s="9">
        <v>1984</v>
      </c>
      <c r="K5" s="2">
        <f aca="true" t="shared" si="6" ref="K5:L21">B5</f>
        <v>974</v>
      </c>
      <c r="L5" s="2">
        <f t="shared" si="6"/>
        <v>1870</v>
      </c>
      <c r="M5" s="2">
        <f t="shared" si="1"/>
        <v>7</v>
      </c>
      <c r="N5" s="2">
        <f aca="true" t="shared" si="7" ref="N5:N21">H5</f>
        <v>2851</v>
      </c>
      <c r="P5" s="9">
        <f t="shared" si="2"/>
        <v>1984</v>
      </c>
      <c r="Q5" s="7">
        <f t="shared" si="3"/>
        <v>34.16345142055419</v>
      </c>
      <c r="R5" s="7">
        <f t="shared" si="3"/>
        <v>65.59102069449317</v>
      </c>
      <c r="S5" s="7">
        <f t="shared" si="3"/>
        <v>0</v>
      </c>
      <c r="T5" s="7">
        <f t="shared" si="3"/>
        <v>0.175377060680463</v>
      </c>
      <c r="U5" s="7">
        <f t="shared" si="3"/>
        <v>0.07015082427218519</v>
      </c>
      <c r="V5" s="7">
        <f t="shared" si="3"/>
        <v>0</v>
      </c>
      <c r="W5" s="7">
        <f t="shared" si="3"/>
        <v>100</v>
      </c>
      <c r="Z5" s="9">
        <v>1984</v>
      </c>
      <c r="AA5">
        <v>1635175</v>
      </c>
      <c r="AB5">
        <v>905739</v>
      </c>
      <c r="AC5">
        <v>6849</v>
      </c>
      <c r="AD5">
        <v>9708</v>
      </c>
      <c r="AE5">
        <v>20594</v>
      </c>
      <c r="AG5">
        <f>SUM(AA5:AE5)</f>
        <v>2578065</v>
      </c>
      <c r="AJ5" s="9">
        <v>1984</v>
      </c>
      <c r="AK5" s="1">
        <f t="shared" si="4"/>
        <v>59.56548993227025</v>
      </c>
      <c r="AL5" s="1">
        <f t="shared" si="4"/>
        <v>206.461243249987</v>
      </c>
      <c r="AM5" s="1">
        <f t="shared" si="4"/>
        <v>0</v>
      </c>
      <c r="AN5" s="1">
        <f t="shared" si="4"/>
        <v>51.50391429748661</v>
      </c>
      <c r="AO5" s="1">
        <f t="shared" si="4"/>
        <v>9.711566475672527</v>
      </c>
      <c r="AP5" s="1"/>
      <c r="AQ5" s="1">
        <f>(H5/AG5)*100000</f>
        <v>110.58681608105303</v>
      </c>
      <c r="AR5" s="1">
        <f>(SUM(D5:F5)/SUM(AC5:AE5))*100000</f>
        <v>18.84202309493688</v>
      </c>
    </row>
    <row r="6" spans="1:44" ht="12.75">
      <c r="A6" s="9">
        <v>1985</v>
      </c>
      <c r="B6">
        <v>1034</v>
      </c>
      <c r="C6">
        <v>1911</v>
      </c>
      <c r="D6">
        <v>0</v>
      </c>
      <c r="E6">
        <v>4</v>
      </c>
      <c r="F6">
        <v>8</v>
      </c>
      <c r="H6" s="2">
        <f t="shared" si="5"/>
        <v>2957</v>
      </c>
      <c r="J6" s="9">
        <v>1985</v>
      </c>
      <c r="K6" s="2">
        <f t="shared" si="6"/>
        <v>1034</v>
      </c>
      <c r="L6" s="2">
        <f t="shared" si="6"/>
        <v>1911</v>
      </c>
      <c r="M6" s="2">
        <f t="shared" si="1"/>
        <v>12</v>
      </c>
      <c r="N6" s="2">
        <f t="shared" si="7"/>
        <v>2957</v>
      </c>
      <c r="P6" s="9">
        <f t="shared" si="2"/>
        <v>1985</v>
      </c>
      <c r="Q6" s="7">
        <f t="shared" si="3"/>
        <v>34.96787284409875</v>
      </c>
      <c r="R6" s="7">
        <f t="shared" si="3"/>
        <v>64.62631044978018</v>
      </c>
      <c r="S6" s="7">
        <f t="shared" si="3"/>
        <v>0</v>
      </c>
      <c r="T6" s="7">
        <f t="shared" si="3"/>
        <v>0.13527223537368954</v>
      </c>
      <c r="U6" s="7">
        <f t="shared" si="3"/>
        <v>0.2705444707473791</v>
      </c>
      <c r="V6" s="7">
        <f t="shared" si="3"/>
        <v>0</v>
      </c>
      <c r="W6" s="7">
        <f t="shared" si="3"/>
        <v>100</v>
      </c>
      <c r="Z6" s="9">
        <v>1985</v>
      </c>
      <c r="AA6">
        <v>1641516</v>
      </c>
      <c r="AB6">
        <v>909284</v>
      </c>
      <c r="AC6">
        <v>7146</v>
      </c>
      <c r="AD6">
        <v>10310</v>
      </c>
      <c r="AE6">
        <v>19846</v>
      </c>
      <c r="AG6">
        <f>SUM(AA6:AE6)</f>
        <v>2588102</v>
      </c>
      <c r="AJ6" s="9">
        <v>1985</v>
      </c>
      <c r="AK6" s="1">
        <f t="shared" si="4"/>
        <v>62.99055263549061</v>
      </c>
      <c r="AL6" s="1">
        <f t="shared" si="4"/>
        <v>210.16536087734966</v>
      </c>
      <c r="AM6" s="1">
        <f t="shared" si="4"/>
        <v>0</v>
      </c>
      <c r="AN6" s="1">
        <f t="shared" si="4"/>
        <v>38.797284190106694</v>
      </c>
      <c r="AO6" s="1">
        <f t="shared" si="4"/>
        <v>40.31039000302328</v>
      </c>
      <c r="AP6" s="1"/>
      <c r="AQ6" s="1">
        <f>(H6/AG6)*100000</f>
        <v>114.25361133371096</v>
      </c>
      <c r="AR6" s="1">
        <f>(SUM(D6:F6)/SUM(AC6:AE6))*100000</f>
        <v>32.169856844137044</v>
      </c>
    </row>
    <row r="7" spans="1:44" ht="12.75">
      <c r="A7" s="9">
        <v>1986</v>
      </c>
      <c r="B7">
        <v>1025</v>
      </c>
      <c r="C7">
        <v>1818</v>
      </c>
      <c r="D7">
        <v>0</v>
      </c>
      <c r="E7">
        <v>2</v>
      </c>
      <c r="F7">
        <v>2</v>
      </c>
      <c r="H7" s="2">
        <f t="shared" si="5"/>
        <v>2847</v>
      </c>
      <c r="J7" s="9">
        <v>1986</v>
      </c>
      <c r="K7" s="2">
        <f t="shared" si="6"/>
        <v>1025</v>
      </c>
      <c r="L7" s="2">
        <f t="shared" si="6"/>
        <v>1818</v>
      </c>
      <c r="M7" s="2">
        <f t="shared" si="1"/>
        <v>4</v>
      </c>
      <c r="N7" s="2">
        <f t="shared" si="7"/>
        <v>2847</v>
      </c>
      <c r="P7" s="9">
        <f t="shared" si="2"/>
        <v>1986</v>
      </c>
      <c r="Q7" s="7">
        <f t="shared" si="3"/>
        <v>36.00280997541272</v>
      </c>
      <c r="R7" s="7">
        <f t="shared" si="3"/>
        <v>63.856691253951524</v>
      </c>
      <c r="S7" s="7">
        <f t="shared" si="3"/>
        <v>0</v>
      </c>
      <c r="T7" s="7">
        <f t="shared" si="3"/>
        <v>0.07024938531787847</v>
      </c>
      <c r="U7" s="7">
        <f t="shared" si="3"/>
        <v>0.07024938531787847</v>
      </c>
      <c r="V7" s="7">
        <f t="shared" si="3"/>
        <v>0</v>
      </c>
      <c r="W7" s="7">
        <f t="shared" si="3"/>
        <v>100</v>
      </c>
      <c r="Z7" s="9">
        <v>1986</v>
      </c>
      <c r="AA7">
        <v>1645778</v>
      </c>
      <c r="AB7">
        <v>910394</v>
      </c>
      <c r="AC7">
        <v>7444</v>
      </c>
      <c r="AD7">
        <v>10904</v>
      </c>
      <c r="AE7">
        <v>19087</v>
      </c>
      <c r="AG7">
        <f>SUM(AA7:AE7)</f>
        <v>2593607</v>
      </c>
      <c r="AJ7" s="9">
        <v>1986</v>
      </c>
      <c r="AK7" s="1">
        <f t="shared" si="4"/>
        <v>62.280574901353646</v>
      </c>
      <c r="AL7" s="1">
        <f t="shared" si="4"/>
        <v>199.6937589658983</v>
      </c>
      <c r="AM7" s="1">
        <f t="shared" si="4"/>
        <v>0</v>
      </c>
      <c r="AN7" s="1">
        <f t="shared" si="4"/>
        <v>18.34189288334556</v>
      </c>
      <c r="AO7" s="1">
        <f t="shared" si="4"/>
        <v>10.47833604023681</v>
      </c>
      <c r="AP7" s="1"/>
      <c r="AQ7" s="1">
        <f>(H7/AG7)*100000</f>
        <v>109.76990731440807</v>
      </c>
      <c r="AR7" s="1">
        <f>(SUM(D7:F7)/SUM(AC7:AE7))*100000</f>
        <v>10.685187658608253</v>
      </c>
    </row>
    <row r="8" spans="1:44" ht="12.75">
      <c r="A8" s="9">
        <v>1987</v>
      </c>
      <c r="B8">
        <v>1099</v>
      </c>
      <c r="C8">
        <v>1966</v>
      </c>
      <c r="D8">
        <v>0</v>
      </c>
      <c r="E8">
        <v>4</v>
      </c>
      <c r="F8">
        <v>10</v>
      </c>
      <c r="H8" s="2">
        <f t="shared" si="5"/>
        <v>3079</v>
      </c>
      <c r="J8" s="9">
        <v>1987</v>
      </c>
      <c r="K8" s="2">
        <f t="shared" si="6"/>
        <v>1099</v>
      </c>
      <c r="L8" s="2">
        <f t="shared" si="6"/>
        <v>1966</v>
      </c>
      <c r="M8" s="2">
        <f t="shared" si="1"/>
        <v>14</v>
      </c>
      <c r="N8" s="2">
        <f t="shared" si="7"/>
        <v>3079</v>
      </c>
      <c r="P8" s="9">
        <f t="shared" si="2"/>
        <v>1987</v>
      </c>
      <c r="Q8" s="7">
        <f aca="true" t="shared" si="8" ref="Q8:Q21">(B8/$H8)*100</f>
        <v>35.69340695030854</v>
      </c>
      <c r="R8" s="7">
        <f aca="true" t="shared" si="9" ref="R8:W19">(C8/$H8)*100</f>
        <v>63.851899967521916</v>
      </c>
      <c r="S8" s="7">
        <f t="shared" si="9"/>
        <v>0</v>
      </c>
      <c r="T8" s="7">
        <f t="shared" si="9"/>
        <v>0.12991230919129587</v>
      </c>
      <c r="U8" s="7">
        <f t="shared" si="9"/>
        <v>0.3247807729782397</v>
      </c>
      <c r="V8" s="7">
        <f t="shared" si="9"/>
        <v>0</v>
      </c>
      <c r="W8" s="7">
        <f t="shared" si="9"/>
        <v>100</v>
      </c>
      <c r="Z8" s="9">
        <v>1987</v>
      </c>
      <c r="AA8">
        <v>1641933</v>
      </c>
      <c r="AB8">
        <v>909446</v>
      </c>
      <c r="AC8">
        <v>7630</v>
      </c>
      <c r="AD8">
        <v>11285</v>
      </c>
      <c r="AE8">
        <v>18253</v>
      </c>
      <c r="AG8">
        <f aca="true" t="shared" si="10" ref="AG8:AG20">SUM(AA8:AE8)</f>
        <v>2588547</v>
      </c>
      <c r="AJ8" s="9">
        <v>1987</v>
      </c>
      <c r="AK8" s="1">
        <f aca="true" t="shared" si="11" ref="AK8:AK20">(B8/AA8)*100000</f>
        <v>66.93330361226676</v>
      </c>
      <c r="AL8" s="1">
        <f aca="true" t="shared" si="12" ref="AL8:AO19">(C8/AB8)*100000</f>
        <v>216.17556182555094</v>
      </c>
      <c r="AM8" s="1">
        <f t="shared" si="12"/>
        <v>0</v>
      </c>
      <c r="AN8" s="1">
        <f t="shared" si="12"/>
        <v>35.445281346920694</v>
      </c>
      <c r="AO8" s="1">
        <f t="shared" si="12"/>
        <v>54.78551470991069</v>
      </c>
      <c r="AP8" s="1"/>
      <c r="AQ8" s="1">
        <f aca="true" t="shared" si="13" ref="AQ8:AQ20">(H8/AG8)*100000</f>
        <v>118.9470386282343</v>
      </c>
      <c r="AR8" s="1">
        <f aca="true" t="shared" si="14" ref="AR8:AR20">(SUM(D8:F8)/SUM(AC8:AE8))*100000</f>
        <v>37.6668101592768</v>
      </c>
    </row>
    <row r="9" spans="1:44" ht="12.75">
      <c r="A9" s="9">
        <v>1988</v>
      </c>
      <c r="B9">
        <v>1038</v>
      </c>
      <c r="C9">
        <v>2001</v>
      </c>
      <c r="D9">
        <v>0</v>
      </c>
      <c r="E9">
        <v>3</v>
      </c>
      <c r="F9">
        <v>10</v>
      </c>
      <c r="H9" s="2">
        <f t="shared" si="5"/>
        <v>3052</v>
      </c>
      <c r="J9" s="9">
        <v>1988</v>
      </c>
      <c r="K9" s="2">
        <f t="shared" si="6"/>
        <v>1038</v>
      </c>
      <c r="L9" s="2">
        <f t="shared" si="6"/>
        <v>2001</v>
      </c>
      <c r="M9" s="2">
        <f t="shared" si="1"/>
        <v>13</v>
      </c>
      <c r="N9" s="2">
        <f t="shared" si="7"/>
        <v>3052</v>
      </c>
      <c r="P9" s="9">
        <f t="shared" si="2"/>
        <v>1988</v>
      </c>
      <c r="Q9" s="7">
        <f t="shared" si="8"/>
        <v>34.01048492791612</v>
      </c>
      <c r="R9" s="7">
        <f t="shared" si="9"/>
        <v>65.56356487549148</v>
      </c>
      <c r="S9" s="7">
        <f t="shared" si="9"/>
        <v>0</v>
      </c>
      <c r="T9" s="7">
        <f t="shared" si="9"/>
        <v>0.09829619921363039</v>
      </c>
      <c r="U9" s="7">
        <f t="shared" si="9"/>
        <v>0.327653997378768</v>
      </c>
      <c r="V9" s="7">
        <f t="shared" si="9"/>
        <v>0</v>
      </c>
      <c r="W9" s="7">
        <f t="shared" si="9"/>
        <v>100</v>
      </c>
      <c r="Z9" s="9">
        <v>1988</v>
      </c>
      <c r="AA9">
        <v>1634597</v>
      </c>
      <c r="AB9">
        <v>908800</v>
      </c>
      <c r="AC9">
        <v>7862</v>
      </c>
      <c r="AD9">
        <v>11704</v>
      </c>
      <c r="AE9">
        <v>17400</v>
      </c>
      <c r="AG9">
        <f t="shared" si="10"/>
        <v>2580363</v>
      </c>
      <c r="AJ9" s="9">
        <v>1988</v>
      </c>
      <c r="AK9" s="1">
        <f t="shared" si="11"/>
        <v>63.501890680088124</v>
      </c>
      <c r="AL9" s="1">
        <f t="shared" si="12"/>
        <v>220.18045774647885</v>
      </c>
      <c r="AM9" s="1">
        <f t="shared" si="12"/>
        <v>0</v>
      </c>
      <c r="AN9" s="1">
        <f t="shared" si="12"/>
        <v>25.63226247436774</v>
      </c>
      <c r="AO9" s="1">
        <f t="shared" si="12"/>
        <v>57.47126436781609</v>
      </c>
      <c r="AP9" s="1"/>
      <c r="AQ9" s="1">
        <f t="shared" si="13"/>
        <v>118.2779322134134</v>
      </c>
      <c r="AR9" s="1">
        <f t="shared" si="14"/>
        <v>35.16745117134664</v>
      </c>
    </row>
    <row r="10" spans="1:44" ht="12.75">
      <c r="A10" s="9">
        <v>1989</v>
      </c>
      <c r="B10">
        <v>1122</v>
      </c>
      <c r="C10">
        <v>2435</v>
      </c>
      <c r="D10">
        <v>3</v>
      </c>
      <c r="E10">
        <v>6</v>
      </c>
      <c r="F10">
        <v>12</v>
      </c>
      <c r="H10" s="2">
        <f t="shared" si="5"/>
        <v>3578</v>
      </c>
      <c r="J10" s="9">
        <v>1989</v>
      </c>
      <c r="K10" s="2">
        <f t="shared" si="6"/>
        <v>1122</v>
      </c>
      <c r="L10" s="2">
        <f t="shared" si="6"/>
        <v>2435</v>
      </c>
      <c r="M10" s="2">
        <f t="shared" si="1"/>
        <v>21</v>
      </c>
      <c r="N10" s="2">
        <f t="shared" si="7"/>
        <v>3578</v>
      </c>
      <c r="P10" s="9">
        <f t="shared" si="2"/>
        <v>1989</v>
      </c>
      <c r="Q10" s="7">
        <f t="shared" si="8"/>
        <v>31.35830072666294</v>
      </c>
      <c r="R10" s="7">
        <f t="shared" si="9"/>
        <v>68.05477920626049</v>
      </c>
      <c r="S10" s="7">
        <f t="shared" si="9"/>
        <v>0.08384572386808273</v>
      </c>
      <c r="T10" s="7">
        <f t="shared" si="9"/>
        <v>0.16769144773616546</v>
      </c>
      <c r="U10" s="7">
        <f t="shared" si="9"/>
        <v>0.3353828954723309</v>
      </c>
      <c r="V10" s="7">
        <f t="shared" si="9"/>
        <v>0</v>
      </c>
      <c r="W10" s="7">
        <f t="shared" si="9"/>
        <v>100</v>
      </c>
      <c r="Z10" s="9">
        <v>1989</v>
      </c>
      <c r="AA10">
        <v>1627748</v>
      </c>
      <c r="AB10">
        <v>909620</v>
      </c>
      <c r="AC10">
        <v>8131</v>
      </c>
      <c r="AD10">
        <v>12230</v>
      </c>
      <c r="AE10">
        <v>16549</v>
      </c>
      <c r="AG10">
        <f t="shared" si="10"/>
        <v>2574278</v>
      </c>
      <c r="AJ10" s="9">
        <v>1989</v>
      </c>
      <c r="AK10" s="1">
        <f t="shared" si="11"/>
        <v>68.92958860953907</v>
      </c>
      <c r="AL10" s="1">
        <f t="shared" si="12"/>
        <v>267.6942019744509</v>
      </c>
      <c r="AM10" s="1">
        <f t="shared" si="12"/>
        <v>36.89583077112287</v>
      </c>
      <c r="AN10" s="1">
        <f t="shared" si="12"/>
        <v>49.05968928863451</v>
      </c>
      <c r="AO10" s="1">
        <f t="shared" si="12"/>
        <v>72.51193425584627</v>
      </c>
      <c r="AP10" s="1"/>
      <c r="AQ10" s="1">
        <f t="shared" si="13"/>
        <v>138.99042760727474</v>
      </c>
      <c r="AR10" s="1">
        <f t="shared" si="14"/>
        <v>56.89515036575454</v>
      </c>
    </row>
    <row r="11" spans="1:44" ht="12.75">
      <c r="A11" s="9">
        <v>1990</v>
      </c>
      <c r="B11">
        <v>641</v>
      </c>
      <c r="C11">
        <v>1683</v>
      </c>
      <c r="D11">
        <v>1</v>
      </c>
      <c r="E11">
        <v>1</v>
      </c>
      <c r="F11">
        <v>6</v>
      </c>
      <c r="H11" s="2">
        <f t="shared" si="5"/>
        <v>2332</v>
      </c>
      <c r="J11" s="9">
        <v>1990</v>
      </c>
      <c r="K11" s="2">
        <f t="shared" si="6"/>
        <v>641</v>
      </c>
      <c r="L11" s="2">
        <f t="shared" si="6"/>
        <v>1683</v>
      </c>
      <c r="M11" s="2">
        <f t="shared" si="1"/>
        <v>8</v>
      </c>
      <c r="N11" s="2">
        <f t="shared" si="7"/>
        <v>2332</v>
      </c>
      <c r="P11" s="9">
        <f t="shared" si="2"/>
        <v>1990</v>
      </c>
      <c r="Q11" s="7">
        <f t="shared" si="8"/>
        <v>27.48713550600343</v>
      </c>
      <c r="R11" s="7">
        <f t="shared" si="9"/>
        <v>72.16981132075472</v>
      </c>
      <c r="S11" s="7">
        <f t="shared" si="9"/>
        <v>0.04288164665523156</v>
      </c>
      <c r="T11" s="7">
        <f t="shared" si="9"/>
        <v>0.04288164665523156</v>
      </c>
      <c r="U11" s="7">
        <f t="shared" si="9"/>
        <v>0.2572898799313894</v>
      </c>
      <c r="V11" s="7">
        <f t="shared" si="9"/>
        <v>0</v>
      </c>
      <c r="W11" s="7">
        <f t="shared" si="9"/>
        <v>100</v>
      </c>
      <c r="Z11" s="9">
        <v>1990</v>
      </c>
      <c r="AA11">
        <v>1627030</v>
      </c>
      <c r="AB11">
        <v>913316</v>
      </c>
      <c r="AC11">
        <v>8312</v>
      </c>
      <c r="AD11">
        <v>12683</v>
      </c>
      <c r="AE11">
        <v>16085</v>
      </c>
      <c r="AG11">
        <f t="shared" si="10"/>
        <v>2577426</v>
      </c>
      <c r="AJ11" s="9">
        <v>1990</v>
      </c>
      <c r="AK11" s="1">
        <f t="shared" si="11"/>
        <v>39.39693797901698</v>
      </c>
      <c r="AL11" s="1">
        <f t="shared" si="12"/>
        <v>184.27357015534602</v>
      </c>
      <c r="AM11" s="1">
        <f t="shared" si="12"/>
        <v>12.03079884504331</v>
      </c>
      <c r="AN11" s="1">
        <f t="shared" si="12"/>
        <v>7.884569896712135</v>
      </c>
      <c r="AO11" s="1">
        <f t="shared" si="12"/>
        <v>37.30183400683867</v>
      </c>
      <c r="AP11" s="1"/>
      <c r="AQ11" s="1">
        <f t="shared" si="13"/>
        <v>90.47786434993671</v>
      </c>
      <c r="AR11" s="1">
        <f t="shared" si="14"/>
        <v>21.57497303128371</v>
      </c>
    </row>
    <row r="12" spans="1:44" ht="12.75">
      <c r="A12" s="9">
        <v>1991</v>
      </c>
      <c r="B12">
        <v>1086</v>
      </c>
      <c r="C12">
        <v>2829</v>
      </c>
      <c r="D12">
        <v>6</v>
      </c>
      <c r="E12">
        <v>4</v>
      </c>
      <c r="F12">
        <v>15</v>
      </c>
      <c r="H12" s="2">
        <f t="shared" si="5"/>
        <v>3940</v>
      </c>
      <c r="J12" s="9">
        <v>1991</v>
      </c>
      <c r="K12" s="2">
        <f t="shared" si="6"/>
        <v>1086</v>
      </c>
      <c r="L12" s="2">
        <f t="shared" si="6"/>
        <v>2829</v>
      </c>
      <c r="M12" s="2">
        <f t="shared" si="1"/>
        <v>25</v>
      </c>
      <c r="N12" s="2">
        <f t="shared" si="7"/>
        <v>3940</v>
      </c>
      <c r="P12" s="9">
        <f t="shared" si="2"/>
        <v>1991</v>
      </c>
      <c r="Q12" s="7">
        <f t="shared" si="8"/>
        <v>27.563451776649746</v>
      </c>
      <c r="R12" s="7">
        <f t="shared" si="9"/>
        <v>71.80203045685279</v>
      </c>
      <c r="S12" s="7">
        <f t="shared" si="9"/>
        <v>0.15228426395939085</v>
      </c>
      <c r="T12" s="7">
        <f t="shared" si="9"/>
        <v>0.10152284263959391</v>
      </c>
      <c r="U12" s="7">
        <f t="shared" si="9"/>
        <v>0.3807106598984772</v>
      </c>
      <c r="V12" s="7">
        <f t="shared" si="9"/>
        <v>0</v>
      </c>
      <c r="W12" s="7">
        <f t="shared" si="9"/>
        <v>100</v>
      </c>
      <c r="Z12" s="9">
        <v>1991</v>
      </c>
      <c r="AA12">
        <v>1630807</v>
      </c>
      <c r="AB12">
        <v>922772</v>
      </c>
      <c r="AC12">
        <v>8312</v>
      </c>
      <c r="AD12">
        <v>12991</v>
      </c>
      <c r="AE12">
        <v>16348</v>
      </c>
      <c r="AG12">
        <f t="shared" si="10"/>
        <v>2591230</v>
      </c>
      <c r="AJ12" s="9">
        <v>1991</v>
      </c>
      <c r="AK12" s="1">
        <f t="shared" si="11"/>
        <v>66.59279730832648</v>
      </c>
      <c r="AL12" s="1">
        <f t="shared" si="12"/>
        <v>306.57627236197027</v>
      </c>
      <c r="AM12" s="1">
        <f t="shared" si="12"/>
        <v>72.18479307025986</v>
      </c>
      <c r="AN12" s="1">
        <f t="shared" si="12"/>
        <v>30.790547301978293</v>
      </c>
      <c r="AO12" s="1">
        <f t="shared" si="12"/>
        <v>91.75434303890384</v>
      </c>
      <c r="AP12" s="1"/>
      <c r="AQ12" s="1">
        <f t="shared" si="13"/>
        <v>152.0513424126766</v>
      </c>
      <c r="AR12" s="1">
        <f t="shared" si="14"/>
        <v>66.39929882340442</v>
      </c>
    </row>
    <row r="13" spans="1:44" ht="12.75">
      <c r="A13" s="9">
        <v>1992</v>
      </c>
      <c r="B13">
        <v>1115</v>
      </c>
      <c r="C13">
        <v>3378</v>
      </c>
      <c r="D13">
        <v>3</v>
      </c>
      <c r="E13">
        <v>8</v>
      </c>
      <c r="F13">
        <v>18</v>
      </c>
      <c r="H13" s="2">
        <f t="shared" si="5"/>
        <v>4522</v>
      </c>
      <c r="J13" s="9">
        <v>1992</v>
      </c>
      <c r="K13" s="2">
        <f t="shared" si="6"/>
        <v>1115</v>
      </c>
      <c r="L13" s="2">
        <f t="shared" si="6"/>
        <v>3378</v>
      </c>
      <c r="M13" s="2">
        <f t="shared" si="1"/>
        <v>29</v>
      </c>
      <c r="N13" s="2">
        <f t="shared" si="7"/>
        <v>4522</v>
      </c>
      <c r="P13" s="9">
        <f t="shared" si="2"/>
        <v>1992</v>
      </c>
      <c r="Q13" s="7">
        <f t="shared" si="8"/>
        <v>24.657231313578063</v>
      </c>
      <c r="R13" s="7">
        <f t="shared" si="9"/>
        <v>74.70145953118089</v>
      </c>
      <c r="S13" s="7">
        <f t="shared" si="9"/>
        <v>0.06634232640424591</v>
      </c>
      <c r="T13" s="7">
        <f t="shared" si="9"/>
        <v>0.17691287041132242</v>
      </c>
      <c r="U13" s="7">
        <f t="shared" si="9"/>
        <v>0.3980539584254755</v>
      </c>
      <c r="V13" s="7">
        <f t="shared" si="9"/>
        <v>0</v>
      </c>
      <c r="W13" s="7">
        <f t="shared" si="9"/>
        <v>100</v>
      </c>
      <c r="Z13" s="9">
        <v>1992</v>
      </c>
      <c r="AA13">
        <v>1636389</v>
      </c>
      <c r="AB13">
        <v>934652</v>
      </c>
      <c r="AC13">
        <v>8504</v>
      </c>
      <c r="AD13">
        <v>13591</v>
      </c>
      <c r="AE13">
        <v>17057</v>
      </c>
      <c r="AG13">
        <f t="shared" si="10"/>
        <v>2610193</v>
      </c>
      <c r="AJ13" s="9">
        <v>1992</v>
      </c>
      <c r="AK13" s="1">
        <f t="shared" si="11"/>
        <v>68.13783275248123</v>
      </c>
      <c r="AL13" s="1">
        <f t="shared" si="12"/>
        <v>361.41793951117637</v>
      </c>
      <c r="AM13" s="1">
        <f t="shared" si="12"/>
        <v>35.27751646284102</v>
      </c>
      <c r="AN13" s="1">
        <f t="shared" si="12"/>
        <v>58.862482525200505</v>
      </c>
      <c r="AO13" s="1">
        <f t="shared" si="12"/>
        <v>105.52852201442222</v>
      </c>
      <c r="AP13" s="1"/>
      <c r="AQ13" s="1">
        <f t="shared" si="13"/>
        <v>173.24389422544618</v>
      </c>
      <c r="AR13" s="1">
        <f t="shared" si="14"/>
        <v>74.07029015120555</v>
      </c>
    </row>
    <row r="14" spans="1:44" ht="12.75">
      <c r="A14" s="9">
        <v>1993</v>
      </c>
      <c r="B14">
        <v>1205</v>
      </c>
      <c r="C14">
        <v>3468</v>
      </c>
      <c r="D14">
        <v>1</v>
      </c>
      <c r="E14">
        <v>8</v>
      </c>
      <c r="F14">
        <v>23</v>
      </c>
      <c r="H14" s="2">
        <f t="shared" si="5"/>
        <v>4705</v>
      </c>
      <c r="J14" s="9">
        <v>1993</v>
      </c>
      <c r="K14" s="2">
        <f t="shared" si="6"/>
        <v>1205</v>
      </c>
      <c r="L14" s="2">
        <f t="shared" si="6"/>
        <v>3468</v>
      </c>
      <c r="M14" s="2">
        <f t="shared" si="1"/>
        <v>32</v>
      </c>
      <c r="N14" s="2">
        <f t="shared" si="7"/>
        <v>4705</v>
      </c>
      <c r="P14" s="9">
        <f t="shared" si="2"/>
        <v>1993</v>
      </c>
      <c r="Q14" s="7">
        <f t="shared" si="8"/>
        <v>25.61105207226355</v>
      </c>
      <c r="R14" s="7">
        <f t="shared" si="9"/>
        <v>73.70882040382571</v>
      </c>
      <c r="S14" s="7">
        <f t="shared" si="9"/>
        <v>0.021253985122210415</v>
      </c>
      <c r="T14" s="7">
        <f t="shared" si="9"/>
        <v>0.17003188097768332</v>
      </c>
      <c r="U14" s="7">
        <f t="shared" si="9"/>
        <v>0.4888416578108395</v>
      </c>
      <c r="V14" s="7">
        <f t="shared" si="9"/>
        <v>0</v>
      </c>
      <c r="W14" s="7">
        <f t="shared" si="9"/>
        <v>100</v>
      </c>
      <c r="Z14" s="9">
        <v>1993</v>
      </c>
      <c r="AA14">
        <v>1647933</v>
      </c>
      <c r="AB14">
        <v>947022</v>
      </c>
      <c r="AC14">
        <v>8935</v>
      </c>
      <c r="AD14">
        <v>14596</v>
      </c>
      <c r="AE14">
        <v>17088</v>
      </c>
      <c r="AG14">
        <f t="shared" si="10"/>
        <v>2635574</v>
      </c>
      <c r="AJ14" s="9">
        <v>1993</v>
      </c>
      <c r="AK14" s="1">
        <f t="shared" si="11"/>
        <v>73.12190483472325</v>
      </c>
      <c r="AL14" s="1">
        <f t="shared" si="12"/>
        <v>366.2005740098963</v>
      </c>
      <c r="AM14" s="1">
        <f t="shared" si="12"/>
        <v>11.191941801902631</v>
      </c>
      <c r="AN14" s="1">
        <f t="shared" si="12"/>
        <v>54.80953685941354</v>
      </c>
      <c r="AO14" s="1">
        <f t="shared" si="12"/>
        <v>134.59737827715355</v>
      </c>
      <c r="AP14" s="1"/>
      <c r="AQ14" s="1">
        <f t="shared" si="13"/>
        <v>178.51898675582623</v>
      </c>
      <c r="AR14" s="1">
        <f t="shared" si="14"/>
        <v>78.78086609714666</v>
      </c>
    </row>
    <row r="15" spans="1:44" ht="12.75">
      <c r="A15" s="9">
        <v>1994</v>
      </c>
      <c r="B15">
        <v>1134</v>
      </c>
      <c r="C15">
        <v>3410</v>
      </c>
      <c r="D15">
        <v>6</v>
      </c>
      <c r="E15">
        <v>4</v>
      </c>
      <c r="F15">
        <v>33</v>
      </c>
      <c r="H15" s="2">
        <f t="shared" si="5"/>
        <v>4587</v>
      </c>
      <c r="J15" s="9">
        <v>1994</v>
      </c>
      <c r="K15" s="2">
        <f t="shared" si="6"/>
        <v>1134</v>
      </c>
      <c r="L15" s="2">
        <f t="shared" si="6"/>
        <v>3410</v>
      </c>
      <c r="M15" s="2">
        <f t="shared" si="1"/>
        <v>43</v>
      </c>
      <c r="N15" s="2">
        <f t="shared" si="7"/>
        <v>4587</v>
      </c>
      <c r="P15" s="9">
        <f t="shared" si="2"/>
        <v>1994</v>
      </c>
      <c r="Q15" s="7">
        <f t="shared" si="8"/>
        <v>24.72204054937868</v>
      </c>
      <c r="R15" s="7">
        <f t="shared" si="9"/>
        <v>74.34052757793765</v>
      </c>
      <c r="S15" s="7">
        <f t="shared" si="9"/>
        <v>0.13080444735120994</v>
      </c>
      <c r="T15" s="7">
        <f t="shared" si="9"/>
        <v>0.08720296490080662</v>
      </c>
      <c r="U15" s="7">
        <f t="shared" si="9"/>
        <v>0.7194244604316548</v>
      </c>
      <c r="V15" s="7">
        <f t="shared" si="9"/>
        <v>0</v>
      </c>
      <c r="W15" s="7">
        <f t="shared" si="9"/>
        <v>100</v>
      </c>
      <c r="Z15" s="9">
        <v>1994</v>
      </c>
      <c r="AA15">
        <v>1662102</v>
      </c>
      <c r="AB15">
        <v>959150</v>
      </c>
      <c r="AC15">
        <v>8970</v>
      </c>
      <c r="AD15">
        <v>15218</v>
      </c>
      <c r="AE15">
        <v>18010</v>
      </c>
      <c r="AG15">
        <f t="shared" si="10"/>
        <v>2663450</v>
      </c>
      <c r="AJ15" s="9">
        <v>1994</v>
      </c>
      <c r="AK15" s="1">
        <f t="shared" si="11"/>
        <v>68.22685972341048</v>
      </c>
      <c r="AL15" s="1">
        <f t="shared" si="12"/>
        <v>355.5231194286608</v>
      </c>
      <c r="AM15" s="1">
        <f t="shared" si="12"/>
        <v>66.8896321070234</v>
      </c>
      <c r="AN15" s="1">
        <f t="shared" si="12"/>
        <v>26.284662899198317</v>
      </c>
      <c r="AO15" s="1">
        <f t="shared" si="12"/>
        <v>183.2315380344253</v>
      </c>
      <c r="AP15" s="1"/>
      <c r="AQ15" s="1">
        <f t="shared" si="13"/>
        <v>172.22024066530253</v>
      </c>
      <c r="AR15" s="1">
        <f t="shared" si="14"/>
        <v>101.90056400777289</v>
      </c>
    </row>
    <row r="16" spans="1:44" ht="12.75">
      <c r="A16" s="9">
        <v>1995</v>
      </c>
      <c r="B16">
        <v>1346</v>
      </c>
      <c r="C16">
        <v>3707</v>
      </c>
      <c r="D16">
        <v>3</v>
      </c>
      <c r="E16">
        <v>9</v>
      </c>
      <c r="F16">
        <v>38</v>
      </c>
      <c r="H16" s="2">
        <f t="shared" si="5"/>
        <v>5103</v>
      </c>
      <c r="J16" s="9">
        <v>1995</v>
      </c>
      <c r="K16" s="2">
        <f t="shared" si="6"/>
        <v>1346</v>
      </c>
      <c r="L16" s="2">
        <f t="shared" si="6"/>
        <v>3707</v>
      </c>
      <c r="M16" s="2">
        <f t="shared" si="1"/>
        <v>50</v>
      </c>
      <c r="N16" s="2">
        <f t="shared" si="7"/>
        <v>5103</v>
      </c>
      <c r="P16" s="9">
        <f t="shared" si="2"/>
        <v>1995</v>
      </c>
      <c r="Q16" s="7">
        <f t="shared" si="8"/>
        <v>26.376641191456006</v>
      </c>
      <c r="R16" s="7">
        <f t="shared" si="9"/>
        <v>72.64354301391339</v>
      </c>
      <c r="S16" s="7">
        <f t="shared" si="9"/>
        <v>0.058788947677836566</v>
      </c>
      <c r="T16" s="7">
        <f t="shared" si="9"/>
        <v>0.1763668430335097</v>
      </c>
      <c r="U16" s="7">
        <f t="shared" si="9"/>
        <v>0.7446600039192632</v>
      </c>
      <c r="V16" s="7">
        <f t="shared" si="9"/>
        <v>0</v>
      </c>
      <c r="W16" s="7">
        <f t="shared" si="9"/>
        <v>100</v>
      </c>
      <c r="Z16" s="9">
        <v>1995</v>
      </c>
      <c r="AA16">
        <v>1674768</v>
      </c>
      <c r="AB16">
        <v>971519</v>
      </c>
      <c r="AC16">
        <v>9115</v>
      </c>
      <c r="AD16">
        <v>16225</v>
      </c>
      <c r="AE16">
        <v>19161</v>
      </c>
      <c r="AG16">
        <f t="shared" si="10"/>
        <v>2690788</v>
      </c>
      <c r="AJ16" s="9">
        <v>1995</v>
      </c>
      <c r="AK16" s="1">
        <f t="shared" si="11"/>
        <v>80.36934070868323</v>
      </c>
      <c r="AL16" s="1">
        <f t="shared" si="12"/>
        <v>381.5674217385352</v>
      </c>
      <c r="AM16" s="1">
        <f t="shared" si="12"/>
        <v>32.912781130005484</v>
      </c>
      <c r="AN16" s="1">
        <f t="shared" si="12"/>
        <v>55.46995377503852</v>
      </c>
      <c r="AO16" s="1">
        <f t="shared" si="12"/>
        <v>198.31950315745524</v>
      </c>
      <c r="AP16" s="1"/>
      <c r="AQ16" s="1">
        <f t="shared" si="13"/>
        <v>189.64704763065689</v>
      </c>
      <c r="AR16" s="1">
        <f t="shared" si="14"/>
        <v>112.35702568481608</v>
      </c>
    </row>
    <row r="17" spans="1:44" ht="12.75">
      <c r="A17" s="9">
        <v>1996</v>
      </c>
      <c r="B17">
        <v>1447</v>
      </c>
      <c r="C17">
        <v>3887</v>
      </c>
      <c r="D17">
        <v>4</v>
      </c>
      <c r="E17">
        <v>6</v>
      </c>
      <c r="F17">
        <v>24</v>
      </c>
      <c r="H17" s="2">
        <f t="shared" si="5"/>
        <v>5368</v>
      </c>
      <c r="J17" s="9">
        <v>1996</v>
      </c>
      <c r="K17" s="2">
        <f t="shared" si="6"/>
        <v>1447</v>
      </c>
      <c r="L17" s="2">
        <f t="shared" si="6"/>
        <v>3887</v>
      </c>
      <c r="M17" s="2">
        <f t="shared" si="1"/>
        <v>34</v>
      </c>
      <c r="N17" s="2">
        <f t="shared" si="7"/>
        <v>5368</v>
      </c>
      <c r="P17" s="9">
        <f t="shared" si="2"/>
        <v>1996</v>
      </c>
      <c r="Q17" s="7">
        <f t="shared" si="8"/>
        <v>26.956035767511178</v>
      </c>
      <c r="R17" s="7">
        <f t="shared" si="9"/>
        <v>72.41058122205663</v>
      </c>
      <c r="S17" s="7">
        <f t="shared" si="9"/>
        <v>0.07451564828614009</v>
      </c>
      <c r="T17" s="7">
        <f t="shared" si="9"/>
        <v>0.11177347242921014</v>
      </c>
      <c r="U17" s="7">
        <f t="shared" si="9"/>
        <v>0.44709388971684055</v>
      </c>
      <c r="V17" s="7">
        <f t="shared" si="9"/>
        <v>0</v>
      </c>
      <c r="W17" s="7">
        <f t="shared" si="9"/>
        <v>100</v>
      </c>
      <c r="Z17" s="9">
        <v>1996</v>
      </c>
      <c r="AA17">
        <v>1682236</v>
      </c>
      <c r="AB17">
        <v>980933</v>
      </c>
      <c r="AC17">
        <v>9305</v>
      </c>
      <c r="AD17">
        <v>17048</v>
      </c>
      <c r="AE17">
        <v>20403</v>
      </c>
      <c r="AG17">
        <f t="shared" si="10"/>
        <v>2709925</v>
      </c>
      <c r="AJ17" s="9">
        <v>1996</v>
      </c>
      <c r="AK17" s="1">
        <f t="shared" si="11"/>
        <v>86.0164685573249</v>
      </c>
      <c r="AL17" s="1">
        <f t="shared" si="12"/>
        <v>396.2554017450733</v>
      </c>
      <c r="AM17" s="1">
        <f t="shared" si="12"/>
        <v>42.98764105319721</v>
      </c>
      <c r="AN17" s="1">
        <f t="shared" si="12"/>
        <v>35.19474425152511</v>
      </c>
      <c r="AO17" s="1">
        <f t="shared" si="12"/>
        <v>117.62976032936334</v>
      </c>
      <c r="AP17" s="1"/>
      <c r="AQ17" s="1">
        <f t="shared" si="13"/>
        <v>198.0866629150253</v>
      </c>
      <c r="AR17" s="1">
        <f t="shared" si="14"/>
        <v>72.71793994353666</v>
      </c>
    </row>
    <row r="18" spans="1:44" ht="12.75">
      <c r="A18" s="9">
        <v>1997</v>
      </c>
      <c r="B18">
        <v>1684</v>
      </c>
      <c r="C18">
        <v>4345</v>
      </c>
      <c r="D18">
        <v>8</v>
      </c>
      <c r="E18">
        <v>5</v>
      </c>
      <c r="F18">
        <v>24</v>
      </c>
      <c r="H18" s="2">
        <f t="shared" si="5"/>
        <v>6066</v>
      </c>
      <c r="J18" s="9">
        <v>1997</v>
      </c>
      <c r="K18" s="2">
        <f t="shared" si="6"/>
        <v>1684</v>
      </c>
      <c r="L18" s="2">
        <f t="shared" si="6"/>
        <v>4345</v>
      </c>
      <c r="M18" s="2">
        <f t="shared" si="1"/>
        <v>37</v>
      </c>
      <c r="N18" s="2">
        <f t="shared" si="7"/>
        <v>6066</v>
      </c>
      <c r="P18" s="9">
        <f t="shared" si="2"/>
        <v>1997</v>
      </c>
      <c r="Q18" s="7">
        <f t="shared" si="8"/>
        <v>27.76129244971975</v>
      </c>
      <c r="R18" s="7">
        <f t="shared" si="9"/>
        <v>71.6287504121332</v>
      </c>
      <c r="S18" s="7">
        <f t="shared" si="9"/>
        <v>0.13188262446422683</v>
      </c>
      <c r="T18" s="7">
        <f t="shared" si="9"/>
        <v>0.08242664029014178</v>
      </c>
      <c r="U18" s="7">
        <f t="shared" si="9"/>
        <v>0.3956478733926805</v>
      </c>
      <c r="V18" s="7">
        <f t="shared" si="9"/>
        <v>0</v>
      </c>
      <c r="W18" s="7">
        <f t="shared" si="9"/>
        <v>100</v>
      </c>
      <c r="Z18" s="9">
        <v>1997</v>
      </c>
      <c r="AA18">
        <v>1692465</v>
      </c>
      <c r="AB18">
        <v>990171</v>
      </c>
      <c r="AC18">
        <v>9498</v>
      </c>
      <c r="AD18">
        <v>17969</v>
      </c>
      <c r="AE18">
        <v>21723</v>
      </c>
      <c r="AG18">
        <f t="shared" si="10"/>
        <v>2731826</v>
      </c>
      <c r="AJ18" s="9">
        <v>1997</v>
      </c>
      <c r="AK18" s="1">
        <f t="shared" si="11"/>
        <v>99.49984194650997</v>
      </c>
      <c r="AL18" s="1">
        <f t="shared" si="12"/>
        <v>438.81309389994254</v>
      </c>
      <c r="AM18" s="1">
        <f t="shared" si="12"/>
        <v>84.22825858075385</v>
      </c>
      <c r="AN18" s="1">
        <f t="shared" si="12"/>
        <v>27.825699816350383</v>
      </c>
      <c r="AO18" s="1">
        <f t="shared" si="12"/>
        <v>110.48197762739953</v>
      </c>
      <c r="AP18" s="1"/>
      <c r="AQ18" s="1">
        <f t="shared" si="13"/>
        <v>222.0492813231882</v>
      </c>
      <c r="AR18" s="1">
        <f t="shared" si="14"/>
        <v>75.21854035373043</v>
      </c>
    </row>
    <row r="19" spans="1:44" ht="12.75">
      <c r="A19" s="9">
        <v>1998</v>
      </c>
      <c r="B19">
        <v>1732</v>
      </c>
      <c r="C19">
        <v>4365</v>
      </c>
      <c r="D19">
        <v>10</v>
      </c>
      <c r="E19">
        <v>4</v>
      </c>
      <c r="F19">
        <v>23</v>
      </c>
      <c r="H19" s="2">
        <f t="shared" si="5"/>
        <v>6134</v>
      </c>
      <c r="J19" s="9">
        <v>1998</v>
      </c>
      <c r="K19" s="2">
        <f t="shared" si="6"/>
        <v>1732</v>
      </c>
      <c r="L19" s="2">
        <f t="shared" si="6"/>
        <v>4365</v>
      </c>
      <c r="M19" s="2">
        <f t="shared" si="1"/>
        <v>37</v>
      </c>
      <c r="N19" s="2">
        <f t="shared" si="7"/>
        <v>6134</v>
      </c>
      <c r="P19" s="9">
        <f t="shared" si="2"/>
        <v>1998</v>
      </c>
      <c r="Q19" s="7">
        <f t="shared" si="8"/>
        <v>28.236061297685033</v>
      </c>
      <c r="R19" s="7">
        <f t="shared" si="9"/>
        <v>71.1607433974568</v>
      </c>
      <c r="S19" s="7">
        <f t="shared" si="9"/>
        <v>0.16302575806977504</v>
      </c>
      <c r="T19" s="7">
        <f t="shared" si="9"/>
        <v>0.06521030322791001</v>
      </c>
      <c r="U19" s="7">
        <f t="shared" si="9"/>
        <v>0.37495924356048255</v>
      </c>
      <c r="V19" s="7">
        <f t="shared" si="9"/>
        <v>0</v>
      </c>
      <c r="W19" s="7">
        <f t="shared" si="9"/>
        <v>100</v>
      </c>
      <c r="Z19" s="9">
        <v>1998</v>
      </c>
      <c r="AA19">
        <v>1701607</v>
      </c>
      <c r="AB19">
        <v>998773</v>
      </c>
      <c r="AC19">
        <v>9774</v>
      </c>
      <c r="AD19">
        <v>18382</v>
      </c>
      <c r="AE19">
        <v>22799</v>
      </c>
      <c r="AG19">
        <f t="shared" si="10"/>
        <v>2751335</v>
      </c>
      <c r="AJ19" s="9">
        <v>1998</v>
      </c>
      <c r="AK19" s="1">
        <f t="shared" si="11"/>
        <v>101.78613510640237</v>
      </c>
      <c r="AL19" s="1">
        <f t="shared" si="12"/>
        <v>437.03624347073855</v>
      </c>
      <c r="AM19" s="1">
        <f t="shared" si="12"/>
        <v>102.31225700838961</v>
      </c>
      <c r="AN19" s="1">
        <f t="shared" si="12"/>
        <v>21.76041780002176</v>
      </c>
      <c r="AO19" s="1">
        <f t="shared" si="12"/>
        <v>100.88161761480767</v>
      </c>
      <c r="AP19" s="1"/>
      <c r="AQ19" s="1">
        <f t="shared" si="13"/>
        <v>222.94631515246238</v>
      </c>
      <c r="AR19" s="1">
        <f t="shared" si="14"/>
        <v>72.6130899813561</v>
      </c>
    </row>
    <row r="20" spans="1:44" ht="12.75">
      <c r="A20" s="9">
        <v>1999</v>
      </c>
      <c r="B20">
        <v>1812</v>
      </c>
      <c r="C20">
        <v>4366</v>
      </c>
      <c r="D20">
        <v>4</v>
      </c>
      <c r="E20">
        <v>9</v>
      </c>
      <c r="F20">
        <v>26</v>
      </c>
      <c r="H20" s="2">
        <f t="shared" si="5"/>
        <v>6217</v>
      </c>
      <c r="J20" s="9">
        <v>1999</v>
      </c>
      <c r="K20" s="2">
        <f t="shared" si="6"/>
        <v>1812</v>
      </c>
      <c r="L20" s="2">
        <f t="shared" si="6"/>
        <v>4366</v>
      </c>
      <c r="M20" s="2">
        <f t="shared" si="1"/>
        <v>39</v>
      </c>
      <c r="N20" s="2">
        <f t="shared" si="7"/>
        <v>6217</v>
      </c>
      <c r="P20" s="9">
        <f t="shared" si="2"/>
        <v>1999</v>
      </c>
      <c r="Q20" s="7">
        <f t="shared" si="8"/>
        <v>29.145890300788164</v>
      </c>
      <c r="R20" s="7">
        <f aca="true" t="shared" si="15" ref="R20:W21">(C20/$H20)*100</f>
        <v>70.22679749075117</v>
      </c>
      <c r="S20" s="7">
        <f t="shared" si="15"/>
        <v>0.0643397136882741</v>
      </c>
      <c r="T20" s="7">
        <f t="shared" si="15"/>
        <v>0.1447643557986167</v>
      </c>
      <c r="U20" s="7">
        <f t="shared" si="15"/>
        <v>0.41820813897378156</v>
      </c>
      <c r="V20" s="7">
        <f t="shared" si="15"/>
        <v>0</v>
      </c>
      <c r="W20" s="7">
        <f t="shared" si="15"/>
        <v>100</v>
      </c>
      <c r="Z20" s="9">
        <v>1999</v>
      </c>
      <c r="AA20">
        <v>1708949</v>
      </c>
      <c r="AB20">
        <v>1006905</v>
      </c>
      <c r="AC20">
        <v>9906</v>
      </c>
      <c r="AD20">
        <v>18884</v>
      </c>
      <c r="AE20">
        <v>23975</v>
      </c>
      <c r="AG20">
        <f t="shared" si="10"/>
        <v>2768619</v>
      </c>
      <c r="AJ20" s="9">
        <v>1999</v>
      </c>
      <c r="AK20" s="1">
        <f t="shared" si="11"/>
        <v>106.03008047636295</v>
      </c>
      <c r="AL20" s="1">
        <f>(C20/AB20)*100000</f>
        <v>433.6059509089735</v>
      </c>
      <c r="AM20" s="1">
        <f>(D20/AC20)*100000</f>
        <v>40.379567938623055</v>
      </c>
      <c r="AN20" s="1">
        <f>(E20/AD20)*100000</f>
        <v>47.65939419614488</v>
      </c>
      <c r="AO20" s="1">
        <f>(F20/AE20)*100000</f>
        <v>108.44629822732011</v>
      </c>
      <c r="AP20" s="1"/>
      <c r="AQ20" s="1">
        <f t="shared" si="13"/>
        <v>224.55238514219545</v>
      </c>
      <c r="AR20" s="1">
        <f t="shared" si="14"/>
        <v>73.91263147920023</v>
      </c>
    </row>
    <row r="21" spans="1:23" s="4" customFormat="1" ht="12.75">
      <c r="A21" s="13" t="s">
        <v>14</v>
      </c>
      <c r="B21" s="21">
        <f aca="true" t="shared" si="16" ref="B21:G21">SUM(B4:B20)</f>
        <v>20025</v>
      </c>
      <c r="C21" s="21">
        <f t="shared" si="16"/>
        <v>48413</v>
      </c>
      <c r="D21" s="21">
        <f t="shared" si="16"/>
        <v>50</v>
      </c>
      <c r="E21" s="21">
        <f t="shared" si="16"/>
        <v>82</v>
      </c>
      <c r="F21" s="21">
        <f t="shared" si="16"/>
        <v>276</v>
      </c>
      <c r="G21" s="21">
        <f t="shared" si="16"/>
        <v>0</v>
      </c>
      <c r="H21" s="21">
        <f t="shared" si="5"/>
        <v>68846</v>
      </c>
      <c r="J21" s="13" t="s">
        <v>14</v>
      </c>
      <c r="K21" s="21">
        <f t="shared" si="6"/>
        <v>20025</v>
      </c>
      <c r="L21" s="21">
        <f t="shared" si="6"/>
        <v>48413</v>
      </c>
      <c r="M21" s="21">
        <f t="shared" si="1"/>
        <v>408</v>
      </c>
      <c r="N21" s="21">
        <f t="shared" si="7"/>
        <v>68846</v>
      </c>
      <c r="P21" s="13" t="str">
        <f t="shared" si="2"/>
        <v>Total</v>
      </c>
      <c r="Q21" s="22">
        <f t="shared" si="8"/>
        <v>29.08665717688755</v>
      </c>
      <c r="R21" s="22">
        <f t="shared" si="15"/>
        <v>70.32071580048223</v>
      </c>
      <c r="S21" s="22">
        <f t="shared" si="15"/>
        <v>0.0726258606164483</v>
      </c>
      <c r="T21" s="22">
        <f t="shared" si="15"/>
        <v>0.11910641141097522</v>
      </c>
      <c r="U21" s="22">
        <f t="shared" si="15"/>
        <v>0.40089475060279467</v>
      </c>
      <c r="V21" s="22">
        <f t="shared" si="15"/>
        <v>0</v>
      </c>
      <c r="W21" s="22">
        <f t="shared" si="15"/>
        <v>100</v>
      </c>
    </row>
    <row r="23" spans="1:44" ht="12.75">
      <c r="A23" s="30" t="str">
        <f>CONCATENATE("New Admissions, All Races: ",$A$1)</f>
        <v>New Admissions, All Races: MISSISSIPPI</v>
      </c>
      <c r="B23" s="30"/>
      <c r="C23" s="30"/>
      <c r="D23" s="30"/>
      <c r="E23" s="30"/>
      <c r="F23" s="30"/>
      <c r="G23" s="30"/>
      <c r="H23" s="30"/>
      <c r="J23" s="30" t="str">
        <f>CONCATENATE("New Admissions, BW + Balance: ",$A$1)</f>
        <v>New Admissions, BW + Balance: MISSISSIPPI</v>
      </c>
      <c r="K23" s="30"/>
      <c r="L23" s="30"/>
      <c r="M23" s="30"/>
      <c r="N23" s="30"/>
      <c r="P23" s="30" t="str">
        <f>CONCATENATE("Percent of Total, New Admissions by Race: ",$A$1)</f>
        <v>Percent of Total, New Admissions by Race: MISSISSIPPI</v>
      </c>
      <c r="Q23" s="30"/>
      <c r="R23" s="30"/>
      <c r="S23" s="30"/>
      <c r="T23" s="30"/>
      <c r="U23" s="30"/>
      <c r="V23" s="30"/>
      <c r="W23" s="30"/>
      <c r="Z23" s="30" t="str">
        <f>CONCATENATE("Total Population, By Race: ",$A$1)</f>
        <v>Total Population, By Race: MISSISSIPPI</v>
      </c>
      <c r="AA23" s="30"/>
      <c r="AB23" s="30"/>
      <c r="AC23" s="30"/>
      <c r="AD23" s="30"/>
      <c r="AE23" s="30"/>
      <c r="AF23" s="30"/>
      <c r="AG23" s="30"/>
      <c r="AJ23" s="30" t="str">
        <f>CONCATENATE("New Admissions, per 100,000 By Race: ",$A$1)</f>
        <v>New Admissions, per 100,000 By Race: MISSISSIPPI</v>
      </c>
      <c r="AK23" s="30"/>
      <c r="AL23" s="30"/>
      <c r="AM23" s="30"/>
      <c r="AN23" s="30"/>
      <c r="AO23" s="30"/>
      <c r="AP23" s="30"/>
      <c r="AQ23" s="30"/>
      <c r="AR23" s="30"/>
    </row>
    <row r="24" spans="1:44" s="4" customFormat="1" ht="12.75">
      <c r="A24" s="20" t="s">
        <v>26</v>
      </c>
      <c r="B24" s="19" t="s">
        <v>12</v>
      </c>
      <c r="C24" s="19" t="s">
        <v>13</v>
      </c>
      <c r="D24" s="19" t="s">
        <v>29</v>
      </c>
      <c r="E24" s="19" t="s">
        <v>30</v>
      </c>
      <c r="F24" s="19" t="s">
        <v>27</v>
      </c>
      <c r="G24" s="19" t="s">
        <v>28</v>
      </c>
      <c r="H24" s="19" t="s">
        <v>14</v>
      </c>
      <c r="J24" s="20" t="s">
        <v>26</v>
      </c>
      <c r="K24" s="19" t="s">
        <v>12</v>
      </c>
      <c r="L24" s="19" t="s">
        <v>13</v>
      </c>
      <c r="M24" s="19" t="s">
        <v>31</v>
      </c>
      <c r="N24" s="19" t="s">
        <v>14</v>
      </c>
      <c r="P24" s="20" t="str">
        <f>A24</f>
        <v>Year</v>
      </c>
      <c r="Q24" s="19" t="str">
        <f aca="true" t="shared" si="17" ref="Q24:W24">B24</f>
        <v>White, NH</v>
      </c>
      <c r="R24" s="19" t="str">
        <f t="shared" si="17"/>
        <v>Black, NH</v>
      </c>
      <c r="S24" s="19" t="str">
        <f t="shared" si="17"/>
        <v>Amerind, NH</v>
      </c>
      <c r="T24" s="19" t="str">
        <f t="shared" si="17"/>
        <v>Asian/PI, NH</v>
      </c>
      <c r="U24" s="19" t="str">
        <f t="shared" si="17"/>
        <v>Hisp, All</v>
      </c>
      <c r="V24" s="19" t="str">
        <f t="shared" si="17"/>
        <v>Race/Hisp NK</v>
      </c>
      <c r="W24" s="19" t="str">
        <f t="shared" si="17"/>
        <v>Total</v>
      </c>
      <c r="Z24" s="20" t="s">
        <v>26</v>
      </c>
      <c r="AA24" s="19" t="s">
        <v>12</v>
      </c>
      <c r="AB24" s="19" t="s">
        <v>13</v>
      </c>
      <c r="AC24" s="19" t="s">
        <v>29</v>
      </c>
      <c r="AD24" s="19" t="s">
        <v>30</v>
      </c>
      <c r="AE24" s="19" t="s">
        <v>27</v>
      </c>
      <c r="AF24" s="19" t="s">
        <v>28</v>
      </c>
      <c r="AG24" s="19" t="s">
        <v>14</v>
      </c>
      <c r="AJ24" s="20" t="s">
        <v>26</v>
      </c>
      <c r="AK24" s="19" t="s">
        <v>12</v>
      </c>
      <c r="AL24" s="19" t="s">
        <v>13</v>
      </c>
      <c r="AM24" s="19" t="s">
        <v>29</v>
      </c>
      <c r="AN24" s="19" t="s">
        <v>30</v>
      </c>
      <c r="AO24" s="19" t="s">
        <v>27</v>
      </c>
      <c r="AP24" s="19" t="s">
        <v>28</v>
      </c>
      <c r="AQ24" s="19" t="s">
        <v>14</v>
      </c>
      <c r="AR24" s="19" t="s">
        <v>31</v>
      </c>
    </row>
    <row r="25" spans="1:44" ht="12.75">
      <c r="A25" s="9">
        <v>1983</v>
      </c>
      <c r="B25">
        <v>461</v>
      </c>
      <c r="C25">
        <v>847</v>
      </c>
      <c r="D25">
        <v>1</v>
      </c>
      <c r="E25">
        <v>0</v>
      </c>
      <c r="F25">
        <v>2</v>
      </c>
      <c r="H25" s="2">
        <f>SUM(B25:G25)</f>
        <v>1311</v>
      </c>
      <c r="J25" s="9">
        <v>1983</v>
      </c>
      <c r="K25" s="2">
        <f>B25</f>
        <v>461</v>
      </c>
      <c r="L25" s="2">
        <f>C25</f>
        <v>847</v>
      </c>
      <c r="M25" s="2">
        <f aca="true" t="shared" si="18" ref="M25:M42">N25-K25-L25</f>
        <v>3</v>
      </c>
      <c r="N25" s="2">
        <f>H25</f>
        <v>1311</v>
      </c>
      <c r="P25" s="9">
        <f aca="true" t="shared" si="19" ref="P25:P42">A25</f>
        <v>1983</v>
      </c>
      <c r="Q25" s="2">
        <f aca="true" t="shared" si="20" ref="Q25:W28">(B25/$H25)*100</f>
        <v>35.163996948893974</v>
      </c>
      <c r="R25" s="2">
        <f t="shared" si="20"/>
        <v>64.60717009916095</v>
      </c>
      <c r="S25" s="1">
        <f t="shared" si="20"/>
        <v>0.07627765064836003</v>
      </c>
      <c r="T25" s="1">
        <f t="shared" si="20"/>
        <v>0</v>
      </c>
      <c r="U25" s="1">
        <f t="shared" si="20"/>
        <v>0.15255530129672007</v>
      </c>
      <c r="V25" s="1">
        <f t="shared" si="20"/>
        <v>0</v>
      </c>
      <c r="W25" s="2">
        <f t="shared" si="20"/>
        <v>100</v>
      </c>
      <c r="Z25" s="9">
        <v>1983</v>
      </c>
      <c r="AA25" s="2">
        <f>AA4</f>
        <v>1631761</v>
      </c>
      <c r="AB25" s="2">
        <f>AB4</f>
        <v>898820</v>
      </c>
      <c r="AC25" s="1">
        <f>AC4</f>
        <v>6640</v>
      </c>
      <c r="AD25" s="1">
        <f>AD4</f>
        <v>9245</v>
      </c>
      <c r="AE25" s="1">
        <f>AE4</f>
        <v>21271</v>
      </c>
      <c r="AF25" s="1"/>
      <c r="AG25" s="2">
        <f aca="true" t="shared" si="21" ref="AG25:AG41">AG4</f>
        <v>2567737</v>
      </c>
      <c r="AJ25" s="9">
        <v>1983</v>
      </c>
      <c r="AK25" s="1">
        <f aca="true" t="shared" si="22" ref="AK25:AO28">(B25/AA25)*100000</f>
        <v>28.25168636828555</v>
      </c>
      <c r="AL25" s="1">
        <f t="shared" si="22"/>
        <v>94.23466322511737</v>
      </c>
      <c r="AM25" s="1">
        <f t="shared" si="22"/>
        <v>15.060240963855422</v>
      </c>
      <c r="AN25" s="1">
        <f t="shared" si="22"/>
        <v>0</v>
      </c>
      <c r="AO25" s="1">
        <f t="shared" si="22"/>
        <v>9.402472850359644</v>
      </c>
      <c r="AP25" s="1"/>
      <c r="AQ25" s="1">
        <f>(H25/AG25)*100000</f>
        <v>51.05663079980543</v>
      </c>
      <c r="AR25" s="1">
        <f>(SUM(D25:F25)/SUM(AC25:AE25))*100000</f>
        <v>8.074066099687803</v>
      </c>
    </row>
    <row r="26" spans="1:44" ht="12.75">
      <c r="A26" s="9">
        <v>1984</v>
      </c>
      <c r="B26">
        <v>583</v>
      </c>
      <c r="C26">
        <v>1119</v>
      </c>
      <c r="D26">
        <v>0</v>
      </c>
      <c r="E26">
        <v>4</v>
      </c>
      <c r="F26">
        <v>2</v>
      </c>
      <c r="H26" s="2">
        <f aca="true" t="shared" si="23" ref="H26:H42">SUM(B26:G26)</f>
        <v>1708</v>
      </c>
      <c r="J26" s="9">
        <v>1984</v>
      </c>
      <c r="K26" s="2">
        <f aca="true" t="shared" si="24" ref="K26:L41">B26</f>
        <v>583</v>
      </c>
      <c r="L26" s="2">
        <f t="shared" si="24"/>
        <v>1119</v>
      </c>
      <c r="M26" s="2">
        <f t="shared" si="18"/>
        <v>6</v>
      </c>
      <c r="N26" s="2">
        <f aca="true" t="shared" si="25" ref="N26:N41">H26</f>
        <v>1708</v>
      </c>
      <c r="P26" s="9">
        <f t="shared" si="19"/>
        <v>1984</v>
      </c>
      <c r="Q26" s="2">
        <f t="shared" si="20"/>
        <v>34.133489461358316</v>
      </c>
      <c r="R26" s="2">
        <f t="shared" si="20"/>
        <v>65.5152224824356</v>
      </c>
      <c r="S26" s="1">
        <f t="shared" si="20"/>
        <v>0</v>
      </c>
      <c r="T26" s="1">
        <f t="shared" si="20"/>
        <v>0.234192037470726</v>
      </c>
      <c r="U26" s="1">
        <f t="shared" si="20"/>
        <v>0.117096018735363</v>
      </c>
      <c r="V26" s="1">
        <f t="shared" si="20"/>
        <v>0</v>
      </c>
      <c r="W26" s="2">
        <f t="shared" si="20"/>
        <v>100</v>
      </c>
      <c r="Z26" s="9">
        <v>1984</v>
      </c>
      <c r="AA26" s="2">
        <f aca="true" t="shared" si="26" ref="AA26:AE41">AA5</f>
        <v>1635175</v>
      </c>
      <c r="AB26" s="2">
        <f t="shared" si="26"/>
        <v>905739</v>
      </c>
      <c r="AC26" s="1">
        <f t="shared" si="26"/>
        <v>6849</v>
      </c>
      <c r="AD26" s="1">
        <f t="shared" si="26"/>
        <v>9708</v>
      </c>
      <c r="AE26" s="1">
        <f t="shared" si="26"/>
        <v>20594</v>
      </c>
      <c r="AF26" s="1"/>
      <c r="AG26" s="2">
        <f t="shared" si="21"/>
        <v>2578065</v>
      </c>
      <c r="AJ26" s="9">
        <v>1984</v>
      </c>
      <c r="AK26" s="1">
        <f t="shared" si="22"/>
        <v>35.653676212026234</v>
      </c>
      <c r="AL26" s="1">
        <f t="shared" si="22"/>
        <v>123.54552470413662</v>
      </c>
      <c r="AM26" s="1">
        <f t="shared" si="22"/>
        <v>0</v>
      </c>
      <c r="AN26" s="1">
        <f t="shared" si="22"/>
        <v>41.203131437989285</v>
      </c>
      <c r="AO26" s="1">
        <f t="shared" si="22"/>
        <v>9.711566475672527</v>
      </c>
      <c r="AP26" s="1"/>
      <c r="AQ26" s="1">
        <f>(H26/AG26)*100000</f>
        <v>66.25123881670943</v>
      </c>
      <c r="AR26" s="1">
        <f>(SUM(D26:F26)/SUM(AC26:AE26))*100000</f>
        <v>16.1503055099459</v>
      </c>
    </row>
    <row r="27" spans="1:44" ht="12.75">
      <c r="A27" s="9">
        <v>1985</v>
      </c>
      <c r="B27">
        <v>611</v>
      </c>
      <c r="C27">
        <v>1066</v>
      </c>
      <c r="D27">
        <v>0</v>
      </c>
      <c r="E27">
        <v>2</v>
      </c>
      <c r="F27">
        <v>7</v>
      </c>
      <c r="H27" s="2">
        <f t="shared" si="23"/>
        <v>1686</v>
      </c>
      <c r="J27" s="9">
        <v>1985</v>
      </c>
      <c r="K27" s="2">
        <f t="shared" si="24"/>
        <v>611</v>
      </c>
      <c r="L27" s="2">
        <f t="shared" si="24"/>
        <v>1066</v>
      </c>
      <c r="M27" s="2">
        <f t="shared" si="18"/>
        <v>9</v>
      </c>
      <c r="N27" s="2">
        <f t="shared" si="25"/>
        <v>1686</v>
      </c>
      <c r="P27" s="9">
        <f t="shared" si="19"/>
        <v>1985</v>
      </c>
      <c r="Q27" s="2">
        <f t="shared" si="20"/>
        <v>36.23962040332147</v>
      </c>
      <c r="R27" s="2">
        <f t="shared" si="20"/>
        <v>63.22657176749703</v>
      </c>
      <c r="S27" s="1">
        <f t="shared" si="20"/>
        <v>0</v>
      </c>
      <c r="T27" s="1">
        <f t="shared" si="20"/>
        <v>0.11862396204033215</v>
      </c>
      <c r="U27" s="1">
        <f t="shared" si="20"/>
        <v>0.41518386714116245</v>
      </c>
      <c r="V27" s="1">
        <f t="shared" si="20"/>
        <v>0</v>
      </c>
      <c r="W27" s="2">
        <f t="shared" si="20"/>
        <v>100</v>
      </c>
      <c r="Z27" s="9">
        <v>1985</v>
      </c>
      <c r="AA27" s="2">
        <f t="shared" si="26"/>
        <v>1641516</v>
      </c>
      <c r="AB27" s="2">
        <f t="shared" si="26"/>
        <v>909284</v>
      </c>
      <c r="AC27" s="1">
        <f t="shared" si="26"/>
        <v>7146</v>
      </c>
      <c r="AD27" s="1">
        <f t="shared" si="26"/>
        <v>10310</v>
      </c>
      <c r="AE27" s="1">
        <f t="shared" si="26"/>
        <v>19846</v>
      </c>
      <c r="AF27" s="1"/>
      <c r="AG27" s="2">
        <f t="shared" si="21"/>
        <v>2588102</v>
      </c>
      <c r="AJ27" s="9">
        <v>1985</v>
      </c>
      <c r="AK27" s="1">
        <f t="shared" si="22"/>
        <v>37.221690193699</v>
      </c>
      <c r="AL27" s="1">
        <f t="shared" si="22"/>
        <v>117.23509926491614</v>
      </c>
      <c r="AM27" s="1">
        <f t="shared" si="22"/>
        <v>0</v>
      </c>
      <c r="AN27" s="1">
        <f t="shared" si="22"/>
        <v>19.398642095053347</v>
      </c>
      <c r="AO27" s="1">
        <f t="shared" si="22"/>
        <v>35.271591252645365</v>
      </c>
      <c r="AP27" s="1"/>
      <c r="AQ27" s="1">
        <f>(H27/AG27)*100000</f>
        <v>65.14426402050616</v>
      </c>
      <c r="AR27" s="1">
        <f>(SUM(D27:F27)/SUM(AC27:AE27))*100000</f>
        <v>24.127392633102783</v>
      </c>
    </row>
    <row r="28" spans="1:44" ht="12.75">
      <c r="A28" s="9">
        <v>1986</v>
      </c>
      <c r="B28">
        <v>663</v>
      </c>
      <c r="C28">
        <v>1072</v>
      </c>
      <c r="D28">
        <v>0</v>
      </c>
      <c r="E28">
        <v>2</v>
      </c>
      <c r="F28">
        <v>2</v>
      </c>
      <c r="H28" s="2">
        <f t="shared" si="23"/>
        <v>1739</v>
      </c>
      <c r="J28" s="9">
        <v>1986</v>
      </c>
      <c r="K28" s="2">
        <f t="shared" si="24"/>
        <v>663</v>
      </c>
      <c r="L28" s="2">
        <f t="shared" si="24"/>
        <v>1072</v>
      </c>
      <c r="M28" s="2">
        <f t="shared" si="18"/>
        <v>4</v>
      </c>
      <c r="N28" s="2">
        <f t="shared" si="25"/>
        <v>1739</v>
      </c>
      <c r="P28" s="9">
        <f t="shared" si="19"/>
        <v>1986</v>
      </c>
      <c r="Q28" s="2">
        <f t="shared" si="20"/>
        <v>38.125359401955144</v>
      </c>
      <c r="R28" s="2">
        <f t="shared" si="20"/>
        <v>61.644623346751004</v>
      </c>
      <c r="S28" s="1">
        <f t="shared" si="20"/>
        <v>0</v>
      </c>
      <c r="T28" s="1">
        <f t="shared" si="20"/>
        <v>0.11500862564692352</v>
      </c>
      <c r="U28" s="1">
        <f t="shared" si="20"/>
        <v>0.11500862564692352</v>
      </c>
      <c r="V28" s="1">
        <f t="shared" si="20"/>
        <v>0</v>
      </c>
      <c r="W28" s="2">
        <f t="shared" si="20"/>
        <v>100</v>
      </c>
      <c r="Z28" s="9">
        <v>1986</v>
      </c>
      <c r="AA28" s="2">
        <f t="shared" si="26"/>
        <v>1645778</v>
      </c>
      <c r="AB28" s="2">
        <f t="shared" si="26"/>
        <v>910394</v>
      </c>
      <c r="AC28" s="1">
        <f t="shared" si="26"/>
        <v>7444</v>
      </c>
      <c r="AD28" s="1">
        <f t="shared" si="26"/>
        <v>10904</v>
      </c>
      <c r="AE28" s="1">
        <f t="shared" si="26"/>
        <v>19087</v>
      </c>
      <c r="AF28" s="1"/>
      <c r="AG28" s="2">
        <f t="shared" si="21"/>
        <v>2593607</v>
      </c>
      <c r="AJ28" s="9">
        <v>1986</v>
      </c>
      <c r="AK28" s="1">
        <f t="shared" si="22"/>
        <v>40.28489869229021</v>
      </c>
      <c r="AL28" s="1">
        <f t="shared" si="22"/>
        <v>117.75121540783442</v>
      </c>
      <c r="AM28" s="1">
        <f t="shared" si="22"/>
        <v>0</v>
      </c>
      <c r="AN28" s="1">
        <f t="shared" si="22"/>
        <v>18.34189288334556</v>
      </c>
      <c r="AO28" s="1">
        <f t="shared" si="22"/>
        <v>10.47833604023681</v>
      </c>
      <c r="AP28" s="1"/>
      <c r="AQ28" s="1">
        <f>(H28/AG28)*100000</f>
        <v>67.04947973999144</v>
      </c>
      <c r="AR28" s="1">
        <f>(SUM(D28:F28)/SUM(AC28:AE28))*100000</f>
        <v>10.685187658608253</v>
      </c>
    </row>
    <row r="29" spans="1:44" ht="12.75">
      <c r="A29" s="9">
        <v>1987</v>
      </c>
      <c r="B29">
        <v>701</v>
      </c>
      <c r="C29">
        <v>1145</v>
      </c>
      <c r="D29">
        <v>0</v>
      </c>
      <c r="E29">
        <v>3</v>
      </c>
      <c r="F29">
        <v>9</v>
      </c>
      <c r="H29" s="2">
        <f t="shared" si="23"/>
        <v>1858</v>
      </c>
      <c r="J29" s="9">
        <v>1987</v>
      </c>
      <c r="K29" s="2">
        <f t="shared" si="24"/>
        <v>701</v>
      </c>
      <c r="L29" s="2">
        <f t="shared" si="24"/>
        <v>1145</v>
      </c>
      <c r="M29" s="2">
        <f t="shared" si="18"/>
        <v>12</v>
      </c>
      <c r="N29" s="2">
        <f t="shared" si="25"/>
        <v>1858</v>
      </c>
      <c r="P29" s="9">
        <f t="shared" si="19"/>
        <v>1987</v>
      </c>
      <c r="Q29" s="2">
        <f aca="true" t="shared" si="27" ref="Q29:Q42">(B29/$H29)*100</f>
        <v>37.72874058127018</v>
      </c>
      <c r="R29" s="2">
        <f aca="true" t="shared" si="28" ref="R29:W40">(C29/$H29)*100</f>
        <v>61.6254036598493</v>
      </c>
      <c r="S29" s="1">
        <f t="shared" si="28"/>
        <v>0</v>
      </c>
      <c r="T29" s="1">
        <f t="shared" si="28"/>
        <v>0.16146393972012918</v>
      </c>
      <c r="U29" s="1">
        <f t="shared" si="28"/>
        <v>0.48439181916038754</v>
      </c>
      <c r="V29" s="1">
        <f t="shared" si="28"/>
        <v>0</v>
      </c>
      <c r="W29" s="2">
        <f t="shared" si="28"/>
        <v>100</v>
      </c>
      <c r="Z29" s="9">
        <v>1987</v>
      </c>
      <c r="AA29" s="2">
        <f t="shared" si="26"/>
        <v>1641933</v>
      </c>
      <c r="AB29" s="2">
        <f t="shared" si="26"/>
        <v>909446</v>
      </c>
      <c r="AC29" s="1">
        <f t="shared" si="26"/>
        <v>7630</v>
      </c>
      <c r="AD29" s="1">
        <f t="shared" si="26"/>
        <v>11285</v>
      </c>
      <c r="AE29" s="1">
        <f t="shared" si="26"/>
        <v>18253</v>
      </c>
      <c r="AF29" s="1"/>
      <c r="AG29" s="2">
        <f t="shared" si="21"/>
        <v>2588547</v>
      </c>
      <c r="AJ29" s="9">
        <v>1987</v>
      </c>
      <c r="AK29" s="1">
        <f aca="true" t="shared" si="29" ref="AK29:AK41">(B29/AA29)*100000</f>
        <v>42.69358128498544</v>
      </c>
      <c r="AL29" s="1">
        <f aca="true" t="shared" si="30" ref="AL29:AL40">(C29/AB29)*100000</f>
        <v>125.90082313848211</v>
      </c>
      <c r="AM29" s="1">
        <f aca="true" t="shared" si="31" ref="AM29:AM40">(D29/AC29)*100000</f>
        <v>0</v>
      </c>
      <c r="AN29" s="1">
        <f aca="true" t="shared" si="32" ref="AN29:AN40">(E29/AD29)*100000</f>
        <v>26.583961010190517</v>
      </c>
      <c r="AO29" s="1">
        <f aca="true" t="shared" si="33" ref="AO29:AO40">(F29/AE29)*100000</f>
        <v>49.30696323891963</v>
      </c>
      <c r="AP29" s="1"/>
      <c r="AQ29" s="1">
        <f aca="true" t="shared" si="34" ref="AQ29:AQ41">(H29/AG29)*100000</f>
        <v>71.77771931512157</v>
      </c>
      <c r="AR29" s="1">
        <f aca="true" t="shared" si="35" ref="AR29:AR41">(SUM(D29:F29)/SUM(AC29:AE29))*100000</f>
        <v>32.28583727938011</v>
      </c>
    </row>
    <row r="30" spans="1:44" ht="12.75">
      <c r="A30" s="9">
        <v>1988</v>
      </c>
      <c r="B30">
        <v>668</v>
      </c>
      <c r="C30">
        <v>1198</v>
      </c>
      <c r="D30">
        <v>0</v>
      </c>
      <c r="E30">
        <v>2</v>
      </c>
      <c r="F30">
        <v>10</v>
      </c>
      <c r="H30" s="2">
        <f t="shared" si="23"/>
        <v>1878</v>
      </c>
      <c r="J30" s="9">
        <v>1988</v>
      </c>
      <c r="K30" s="2">
        <f t="shared" si="24"/>
        <v>668</v>
      </c>
      <c r="L30" s="2">
        <f t="shared" si="24"/>
        <v>1198</v>
      </c>
      <c r="M30" s="2">
        <f t="shared" si="18"/>
        <v>12</v>
      </c>
      <c r="N30" s="2">
        <f t="shared" si="25"/>
        <v>1878</v>
      </c>
      <c r="P30" s="9">
        <f t="shared" si="19"/>
        <v>1988</v>
      </c>
      <c r="Q30" s="2">
        <f t="shared" si="27"/>
        <v>35.56975505857295</v>
      </c>
      <c r="R30" s="2">
        <f t="shared" si="28"/>
        <v>63.791267305644304</v>
      </c>
      <c r="S30" s="1">
        <f t="shared" si="28"/>
        <v>0</v>
      </c>
      <c r="T30" s="1">
        <f t="shared" si="28"/>
        <v>0.10649627263045794</v>
      </c>
      <c r="U30" s="1">
        <f t="shared" si="28"/>
        <v>0.5324813631522897</v>
      </c>
      <c r="V30" s="1">
        <f t="shared" si="28"/>
        <v>0</v>
      </c>
      <c r="W30" s="2">
        <f t="shared" si="28"/>
        <v>100</v>
      </c>
      <c r="Z30" s="9">
        <v>1988</v>
      </c>
      <c r="AA30" s="2">
        <f t="shared" si="26"/>
        <v>1634597</v>
      </c>
      <c r="AB30" s="2">
        <f t="shared" si="26"/>
        <v>908800</v>
      </c>
      <c r="AC30" s="1">
        <f t="shared" si="26"/>
        <v>7862</v>
      </c>
      <c r="AD30" s="1">
        <f t="shared" si="26"/>
        <v>11704</v>
      </c>
      <c r="AE30" s="1">
        <f t="shared" si="26"/>
        <v>17400</v>
      </c>
      <c r="AF30" s="1"/>
      <c r="AG30" s="2">
        <f t="shared" si="21"/>
        <v>2580363</v>
      </c>
      <c r="AJ30" s="9">
        <v>1988</v>
      </c>
      <c r="AK30" s="1">
        <f t="shared" si="29"/>
        <v>40.86634197909331</v>
      </c>
      <c r="AL30" s="1">
        <f t="shared" si="30"/>
        <v>131.82218309859155</v>
      </c>
      <c r="AM30" s="1">
        <f t="shared" si="31"/>
        <v>0</v>
      </c>
      <c r="AN30" s="1">
        <f t="shared" si="32"/>
        <v>17.088174982911827</v>
      </c>
      <c r="AO30" s="1">
        <f t="shared" si="33"/>
        <v>57.47126436781609</v>
      </c>
      <c r="AP30" s="1"/>
      <c r="AQ30" s="1">
        <f t="shared" si="34"/>
        <v>72.78045763328647</v>
      </c>
      <c r="AR30" s="1">
        <f t="shared" si="35"/>
        <v>32.462262619704596</v>
      </c>
    </row>
    <row r="31" spans="1:44" ht="12.75">
      <c r="A31" s="9">
        <v>1989</v>
      </c>
      <c r="B31">
        <v>737</v>
      </c>
      <c r="C31">
        <v>1571</v>
      </c>
      <c r="D31">
        <v>0</v>
      </c>
      <c r="E31">
        <v>5</v>
      </c>
      <c r="F31">
        <v>12</v>
      </c>
      <c r="H31" s="2">
        <f t="shared" si="23"/>
        <v>2325</v>
      </c>
      <c r="J31" s="9">
        <v>1989</v>
      </c>
      <c r="K31" s="2">
        <f t="shared" si="24"/>
        <v>737</v>
      </c>
      <c r="L31" s="2">
        <f t="shared" si="24"/>
        <v>1571</v>
      </c>
      <c r="M31" s="2">
        <f t="shared" si="18"/>
        <v>17</v>
      </c>
      <c r="N31" s="2">
        <f t="shared" si="25"/>
        <v>2325</v>
      </c>
      <c r="P31" s="9">
        <f t="shared" si="19"/>
        <v>1989</v>
      </c>
      <c r="Q31" s="2">
        <f t="shared" si="27"/>
        <v>31.6989247311828</v>
      </c>
      <c r="R31" s="2">
        <f t="shared" si="28"/>
        <v>67.56989247311827</v>
      </c>
      <c r="S31" s="1">
        <f t="shared" si="28"/>
        <v>0</v>
      </c>
      <c r="T31" s="1">
        <f t="shared" si="28"/>
        <v>0.21505376344086022</v>
      </c>
      <c r="U31" s="1">
        <f t="shared" si="28"/>
        <v>0.5161290322580645</v>
      </c>
      <c r="V31" s="1">
        <f t="shared" si="28"/>
        <v>0</v>
      </c>
      <c r="W31" s="2">
        <f t="shared" si="28"/>
        <v>100</v>
      </c>
      <c r="Z31" s="9">
        <v>1989</v>
      </c>
      <c r="AA31" s="2">
        <f t="shared" si="26"/>
        <v>1627748</v>
      </c>
      <c r="AB31" s="2">
        <f t="shared" si="26"/>
        <v>909620</v>
      </c>
      <c r="AC31" s="1">
        <f t="shared" si="26"/>
        <v>8131</v>
      </c>
      <c r="AD31" s="1">
        <f t="shared" si="26"/>
        <v>12230</v>
      </c>
      <c r="AE31" s="1">
        <f t="shared" si="26"/>
        <v>16549</v>
      </c>
      <c r="AF31" s="1"/>
      <c r="AG31" s="2">
        <f t="shared" si="21"/>
        <v>2574278</v>
      </c>
      <c r="AJ31" s="9">
        <v>1989</v>
      </c>
      <c r="AK31" s="1">
        <f t="shared" si="29"/>
        <v>45.277278792540365</v>
      </c>
      <c r="AL31" s="1">
        <f t="shared" si="30"/>
        <v>172.70948308084695</v>
      </c>
      <c r="AM31" s="1">
        <f t="shared" si="31"/>
        <v>0</v>
      </c>
      <c r="AN31" s="1">
        <f t="shared" si="32"/>
        <v>40.88307440719542</v>
      </c>
      <c r="AO31" s="1">
        <f t="shared" si="33"/>
        <v>72.51193425584627</v>
      </c>
      <c r="AP31" s="1"/>
      <c r="AQ31" s="1">
        <f t="shared" si="34"/>
        <v>90.31658585436382</v>
      </c>
      <c r="AR31" s="1">
        <f t="shared" si="35"/>
        <v>46.05797886751558</v>
      </c>
    </row>
    <row r="32" spans="1:44" ht="12.75">
      <c r="A32" s="9">
        <v>1990</v>
      </c>
      <c r="B32">
        <v>362</v>
      </c>
      <c r="C32">
        <v>904</v>
      </c>
      <c r="D32">
        <v>1</v>
      </c>
      <c r="E32">
        <v>0</v>
      </c>
      <c r="F32">
        <v>4</v>
      </c>
      <c r="H32" s="2">
        <f t="shared" si="23"/>
        <v>1271</v>
      </c>
      <c r="J32" s="9">
        <v>1990</v>
      </c>
      <c r="K32" s="2">
        <f t="shared" si="24"/>
        <v>362</v>
      </c>
      <c r="L32" s="2">
        <f t="shared" si="24"/>
        <v>904</v>
      </c>
      <c r="M32" s="2">
        <f t="shared" si="18"/>
        <v>5</v>
      </c>
      <c r="N32" s="2">
        <f t="shared" si="25"/>
        <v>1271</v>
      </c>
      <c r="P32" s="9">
        <f t="shared" si="19"/>
        <v>1990</v>
      </c>
      <c r="Q32" s="2">
        <f t="shared" si="27"/>
        <v>28.481510621557828</v>
      </c>
      <c r="R32" s="2">
        <f t="shared" si="28"/>
        <v>71.12509834775767</v>
      </c>
      <c r="S32" s="1">
        <f t="shared" si="28"/>
        <v>0.07867820613690008</v>
      </c>
      <c r="T32" s="1">
        <f t="shared" si="28"/>
        <v>0</v>
      </c>
      <c r="U32" s="1">
        <f t="shared" si="28"/>
        <v>0.3147128245476003</v>
      </c>
      <c r="V32" s="1">
        <f t="shared" si="28"/>
        <v>0</v>
      </c>
      <c r="W32" s="2">
        <f t="shared" si="28"/>
        <v>100</v>
      </c>
      <c r="Z32" s="9">
        <v>1990</v>
      </c>
      <c r="AA32" s="2">
        <f t="shared" si="26"/>
        <v>1627030</v>
      </c>
      <c r="AB32" s="2">
        <f t="shared" si="26"/>
        <v>913316</v>
      </c>
      <c r="AC32" s="1">
        <f t="shared" si="26"/>
        <v>8312</v>
      </c>
      <c r="AD32" s="1">
        <f t="shared" si="26"/>
        <v>12683</v>
      </c>
      <c r="AE32" s="1">
        <f t="shared" si="26"/>
        <v>16085</v>
      </c>
      <c r="AF32" s="1"/>
      <c r="AG32" s="2">
        <f t="shared" si="21"/>
        <v>2577426</v>
      </c>
      <c r="AJ32" s="9">
        <v>1990</v>
      </c>
      <c r="AK32" s="1">
        <f t="shared" si="29"/>
        <v>22.249128780661696</v>
      </c>
      <c r="AL32" s="1">
        <f t="shared" si="30"/>
        <v>98.97998064196838</v>
      </c>
      <c r="AM32" s="1">
        <f t="shared" si="31"/>
        <v>12.03079884504331</v>
      </c>
      <c r="AN32" s="1">
        <f t="shared" si="32"/>
        <v>0</v>
      </c>
      <c r="AO32" s="1">
        <f t="shared" si="33"/>
        <v>24.867889337892446</v>
      </c>
      <c r="AP32" s="1"/>
      <c r="AQ32" s="1">
        <f t="shared" si="34"/>
        <v>49.31276397460102</v>
      </c>
      <c r="AR32" s="1">
        <f t="shared" si="35"/>
        <v>13.484358144552319</v>
      </c>
    </row>
    <row r="33" spans="1:44" ht="12.75">
      <c r="A33" s="9">
        <v>1991</v>
      </c>
      <c r="B33">
        <v>690</v>
      </c>
      <c r="C33">
        <v>1756</v>
      </c>
      <c r="D33">
        <v>5</v>
      </c>
      <c r="E33">
        <v>3</v>
      </c>
      <c r="F33">
        <v>14</v>
      </c>
      <c r="H33" s="2">
        <f t="shared" si="23"/>
        <v>2468</v>
      </c>
      <c r="J33" s="9">
        <v>1991</v>
      </c>
      <c r="K33" s="2">
        <f t="shared" si="24"/>
        <v>690</v>
      </c>
      <c r="L33" s="2">
        <f t="shared" si="24"/>
        <v>1756</v>
      </c>
      <c r="M33" s="2">
        <f t="shared" si="18"/>
        <v>22</v>
      </c>
      <c r="N33" s="2">
        <f t="shared" si="25"/>
        <v>2468</v>
      </c>
      <c r="P33" s="9">
        <f t="shared" si="19"/>
        <v>1991</v>
      </c>
      <c r="Q33" s="2">
        <f t="shared" si="27"/>
        <v>27.957860615883305</v>
      </c>
      <c r="R33" s="2">
        <f t="shared" si="28"/>
        <v>71.15072933549432</v>
      </c>
      <c r="S33" s="1">
        <f t="shared" si="28"/>
        <v>0.2025931928687196</v>
      </c>
      <c r="T33" s="1">
        <f t="shared" si="28"/>
        <v>0.12155591572123178</v>
      </c>
      <c r="U33" s="1">
        <f t="shared" si="28"/>
        <v>0.5672609400324149</v>
      </c>
      <c r="V33" s="1">
        <f t="shared" si="28"/>
        <v>0</v>
      </c>
      <c r="W33" s="2">
        <f t="shared" si="28"/>
        <v>100</v>
      </c>
      <c r="Z33" s="9">
        <v>1991</v>
      </c>
      <c r="AA33" s="2">
        <f t="shared" si="26"/>
        <v>1630807</v>
      </c>
      <c r="AB33" s="2">
        <f t="shared" si="26"/>
        <v>922772</v>
      </c>
      <c r="AC33" s="1">
        <f t="shared" si="26"/>
        <v>8312</v>
      </c>
      <c r="AD33" s="1">
        <f t="shared" si="26"/>
        <v>12991</v>
      </c>
      <c r="AE33" s="1">
        <f t="shared" si="26"/>
        <v>16348</v>
      </c>
      <c r="AF33" s="1"/>
      <c r="AG33" s="2">
        <f t="shared" si="21"/>
        <v>2591230</v>
      </c>
      <c r="AJ33" s="9">
        <v>1991</v>
      </c>
      <c r="AK33" s="1">
        <f t="shared" si="29"/>
        <v>42.310340831257164</v>
      </c>
      <c r="AL33" s="1">
        <f t="shared" si="30"/>
        <v>190.29619450958634</v>
      </c>
      <c r="AM33" s="1">
        <f t="shared" si="31"/>
        <v>60.15399422521655</v>
      </c>
      <c r="AN33" s="1">
        <f t="shared" si="32"/>
        <v>23.09291047648372</v>
      </c>
      <c r="AO33" s="1">
        <f t="shared" si="33"/>
        <v>85.63738683631026</v>
      </c>
      <c r="AP33" s="1"/>
      <c r="AQ33" s="1">
        <f t="shared" si="34"/>
        <v>95.24434341992027</v>
      </c>
      <c r="AR33" s="1">
        <f t="shared" si="35"/>
        <v>58.4313829645959</v>
      </c>
    </row>
    <row r="34" spans="1:44" ht="12.75">
      <c r="A34" s="9">
        <v>1992</v>
      </c>
      <c r="B34">
        <v>778</v>
      </c>
      <c r="C34">
        <v>2193</v>
      </c>
      <c r="D34">
        <v>2</v>
      </c>
      <c r="E34">
        <v>7</v>
      </c>
      <c r="F34">
        <v>15</v>
      </c>
      <c r="H34" s="2">
        <f t="shared" si="23"/>
        <v>2995</v>
      </c>
      <c r="J34" s="9">
        <v>1992</v>
      </c>
      <c r="K34" s="2">
        <f t="shared" si="24"/>
        <v>778</v>
      </c>
      <c r="L34" s="2">
        <f t="shared" si="24"/>
        <v>2193</v>
      </c>
      <c r="M34" s="2">
        <f t="shared" si="18"/>
        <v>24</v>
      </c>
      <c r="N34" s="2">
        <f t="shared" si="25"/>
        <v>2995</v>
      </c>
      <c r="P34" s="9">
        <f t="shared" si="19"/>
        <v>1992</v>
      </c>
      <c r="Q34" s="2">
        <f t="shared" si="27"/>
        <v>25.97662771285476</v>
      </c>
      <c r="R34" s="2">
        <f t="shared" si="28"/>
        <v>73.2220367278798</v>
      </c>
      <c r="S34" s="1">
        <f t="shared" si="28"/>
        <v>0.0667779632721202</v>
      </c>
      <c r="T34" s="1">
        <f t="shared" si="28"/>
        <v>0.23372287145242068</v>
      </c>
      <c r="U34" s="1">
        <f t="shared" si="28"/>
        <v>0.5008347245409015</v>
      </c>
      <c r="V34" s="1">
        <f t="shared" si="28"/>
        <v>0</v>
      </c>
      <c r="W34" s="2">
        <f t="shared" si="28"/>
        <v>100</v>
      </c>
      <c r="Z34" s="9">
        <v>1992</v>
      </c>
      <c r="AA34" s="2">
        <f t="shared" si="26"/>
        <v>1636389</v>
      </c>
      <c r="AB34" s="2">
        <f t="shared" si="26"/>
        <v>934652</v>
      </c>
      <c r="AC34" s="1">
        <f t="shared" si="26"/>
        <v>8504</v>
      </c>
      <c r="AD34" s="1">
        <f t="shared" si="26"/>
        <v>13591</v>
      </c>
      <c r="AE34" s="1">
        <f t="shared" si="26"/>
        <v>17057</v>
      </c>
      <c r="AF34" s="1"/>
      <c r="AG34" s="2">
        <f t="shared" si="21"/>
        <v>2610193</v>
      </c>
      <c r="AJ34" s="9">
        <v>1992</v>
      </c>
      <c r="AK34" s="1">
        <f t="shared" si="29"/>
        <v>47.54370751697793</v>
      </c>
      <c r="AL34" s="1">
        <f t="shared" si="30"/>
        <v>234.63278311071926</v>
      </c>
      <c r="AM34" s="1">
        <f t="shared" si="31"/>
        <v>23.51834430856068</v>
      </c>
      <c r="AN34" s="1">
        <f t="shared" si="32"/>
        <v>51.50467220955044</v>
      </c>
      <c r="AO34" s="1">
        <f t="shared" si="33"/>
        <v>87.94043501201853</v>
      </c>
      <c r="AP34" s="1"/>
      <c r="AQ34" s="1">
        <f t="shared" si="34"/>
        <v>114.74247306616792</v>
      </c>
      <c r="AR34" s="1">
        <f t="shared" si="35"/>
        <v>61.29955046996322</v>
      </c>
    </row>
    <row r="35" spans="1:44" ht="12.75">
      <c r="A35" s="9">
        <v>1993</v>
      </c>
      <c r="B35">
        <v>839</v>
      </c>
      <c r="C35">
        <v>2462</v>
      </c>
      <c r="D35">
        <v>1</v>
      </c>
      <c r="E35">
        <v>5</v>
      </c>
      <c r="F35">
        <v>20</v>
      </c>
      <c r="H35" s="2">
        <f t="shared" si="23"/>
        <v>3327</v>
      </c>
      <c r="J35" s="9">
        <v>1993</v>
      </c>
      <c r="K35" s="2">
        <f t="shared" si="24"/>
        <v>839</v>
      </c>
      <c r="L35" s="2">
        <f t="shared" si="24"/>
        <v>2462</v>
      </c>
      <c r="M35" s="2">
        <f t="shared" si="18"/>
        <v>26</v>
      </c>
      <c r="N35" s="2">
        <f t="shared" si="25"/>
        <v>3327</v>
      </c>
      <c r="P35" s="9">
        <f t="shared" si="19"/>
        <v>1993</v>
      </c>
      <c r="Q35" s="2">
        <f t="shared" si="27"/>
        <v>25.21791403666967</v>
      </c>
      <c r="R35" s="2">
        <f t="shared" si="28"/>
        <v>74.00060114217013</v>
      </c>
      <c r="S35" s="1">
        <f t="shared" si="28"/>
        <v>0.030057108506161705</v>
      </c>
      <c r="T35" s="1">
        <f t="shared" si="28"/>
        <v>0.15028554253080853</v>
      </c>
      <c r="U35" s="1">
        <f t="shared" si="28"/>
        <v>0.6011421701232341</v>
      </c>
      <c r="V35" s="1">
        <f t="shared" si="28"/>
        <v>0</v>
      </c>
      <c r="W35" s="2">
        <f t="shared" si="28"/>
        <v>100</v>
      </c>
      <c r="Z35" s="9">
        <v>1993</v>
      </c>
      <c r="AA35" s="2">
        <f t="shared" si="26"/>
        <v>1647933</v>
      </c>
      <c r="AB35" s="2">
        <f t="shared" si="26"/>
        <v>947022</v>
      </c>
      <c r="AC35" s="1">
        <f t="shared" si="26"/>
        <v>8935</v>
      </c>
      <c r="AD35" s="1">
        <f t="shared" si="26"/>
        <v>14596</v>
      </c>
      <c r="AE35" s="1">
        <f t="shared" si="26"/>
        <v>17088</v>
      </c>
      <c r="AF35" s="1"/>
      <c r="AG35" s="2">
        <f t="shared" si="21"/>
        <v>2635574</v>
      </c>
      <c r="AJ35" s="9">
        <v>1993</v>
      </c>
      <c r="AK35" s="1">
        <f t="shared" si="29"/>
        <v>50.91226403015171</v>
      </c>
      <c r="AL35" s="1">
        <f t="shared" si="30"/>
        <v>259.9728411800359</v>
      </c>
      <c r="AM35" s="1">
        <f t="shared" si="31"/>
        <v>11.191941801902631</v>
      </c>
      <c r="AN35" s="1">
        <f t="shared" si="32"/>
        <v>34.25596053713346</v>
      </c>
      <c r="AO35" s="1">
        <f t="shared" si="33"/>
        <v>117.04119850187266</v>
      </c>
      <c r="AP35" s="1"/>
      <c r="AQ35" s="1">
        <f t="shared" si="34"/>
        <v>126.23436109173942</v>
      </c>
      <c r="AR35" s="1">
        <f t="shared" si="35"/>
        <v>64.00945370393165</v>
      </c>
    </row>
    <row r="36" spans="1:44" ht="12.75">
      <c r="A36" s="9">
        <v>1994</v>
      </c>
      <c r="B36">
        <v>726</v>
      </c>
      <c r="C36">
        <v>2398</v>
      </c>
      <c r="D36">
        <v>6</v>
      </c>
      <c r="E36">
        <v>1</v>
      </c>
      <c r="F36">
        <v>32</v>
      </c>
      <c r="H36" s="2">
        <f t="shared" si="23"/>
        <v>3163</v>
      </c>
      <c r="J36" s="9">
        <v>1994</v>
      </c>
      <c r="K36" s="2">
        <f t="shared" si="24"/>
        <v>726</v>
      </c>
      <c r="L36" s="2">
        <f t="shared" si="24"/>
        <v>2398</v>
      </c>
      <c r="M36" s="2">
        <f t="shared" si="18"/>
        <v>39</v>
      </c>
      <c r="N36" s="2">
        <f t="shared" si="25"/>
        <v>3163</v>
      </c>
      <c r="P36" s="9">
        <f t="shared" si="19"/>
        <v>1994</v>
      </c>
      <c r="Q36" s="2">
        <f t="shared" si="27"/>
        <v>22.952892823269046</v>
      </c>
      <c r="R36" s="2">
        <f t="shared" si="28"/>
        <v>75.81410053746444</v>
      </c>
      <c r="S36" s="1">
        <f t="shared" si="28"/>
        <v>0.18969332911792602</v>
      </c>
      <c r="T36" s="1">
        <f t="shared" si="28"/>
        <v>0.03161555485298767</v>
      </c>
      <c r="U36" s="1">
        <f t="shared" si="28"/>
        <v>1.0116977552956055</v>
      </c>
      <c r="V36" s="1">
        <f t="shared" si="28"/>
        <v>0</v>
      </c>
      <c r="W36" s="2">
        <f t="shared" si="28"/>
        <v>100</v>
      </c>
      <c r="Z36" s="9">
        <v>1994</v>
      </c>
      <c r="AA36" s="2">
        <f t="shared" si="26"/>
        <v>1662102</v>
      </c>
      <c r="AB36" s="2">
        <f t="shared" si="26"/>
        <v>959150</v>
      </c>
      <c r="AC36" s="1">
        <f t="shared" si="26"/>
        <v>8970</v>
      </c>
      <c r="AD36" s="1">
        <f t="shared" si="26"/>
        <v>15218</v>
      </c>
      <c r="AE36" s="1">
        <f t="shared" si="26"/>
        <v>18010</v>
      </c>
      <c r="AF36" s="1"/>
      <c r="AG36" s="2">
        <f t="shared" si="21"/>
        <v>2663450</v>
      </c>
      <c r="AJ36" s="9">
        <v>1994</v>
      </c>
      <c r="AK36" s="1">
        <f t="shared" si="29"/>
        <v>43.67962977001412</v>
      </c>
      <c r="AL36" s="1">
        <f t="shared" si="30"/>
        <v>250.01303237241305</v>
      </c>
      <c r="AM36" s="1">
        <f t="shared" si="31"/>
        <v>66.8896321070234</v>
      </c>
      <c r="AN36" s="1">
        <f t="shared" si="32"/>
        <v>6.571165724799579</v>
      </c>
      <c r="AO36" s="1">
        <f t="shared" si="33"/>
        <v>177.6790671848973</v>
      </c>
      <c r="AP36" s="1"/>
      <c r="AQ36" s="1">
        <f t="shared" si="34"/>
        <v>118.75574912237887</v>
      </c>
      <c r="AR36" s="1">
        <f t="shared" si="35"/>
        <v>92.42144177449168</v>
      </c>
    </row>
    <row r="37" spans="1:44" ht="12.75">
      <c r="A37" s="9">
        <v>1995</v>
      </c>
      <c r="B37">
        <v>879</v>
      </c>
      <c r="C37">
        <v>2509</v>
      </c>
      <c r="D37">
        <v>2</v>
      </c>
      <c r="E37">
        <v>7</v>
      </c>
      <c r="F37">
        <v>33</v>
      </c>
      <c r="H37" s="2">
        <f t="shared" si="23"/>
        <v>3430</v>
      </c>
      <c r="J37" s="9">
        <v>1995</v>
      </c>
      <c r="K37" s="2">
        <f t="shared" si="24"/>
        <v>879</v>
      </c>
      <c r="L37" s="2">
        <f t="shared" si="24"/>
        <v>2509</v>
      </c>
      <c r="M37" s="2">
        <f t="shared" si="18"/>
        <v>42</v>
      </c>
      <c r="N37" s="2">
        <f t="shared" si="25"/>
        <v>3430</v>
      </c>
      <c r="P37" s="9">
        <f t="shared" si="19"/>
        <v>1995</v>
      </c>
      <c r="Q37" s="2">
        <f t="shared" si="27"/>
        <v>25.626822157434404</v>
      </c>
      <c r="R37" s="2">
        <f t="shared" si="28"/>
        <v>73.14868804664722</v>
      </c>
      <c r="S37" s="1">
        <f t="shared" si="28"/>
        <v>0.05830903790087463</v>
      </c>
      <c r="T37" s="1">
        <f t="shared" si="28"/>
        <v>0.20408163265306123</v>
      </c>
      <c r="U37" s="1">
        <f t="shared" si="28"/>
        <v>0.9620991253644314</v>
      </c>
      <c r="V37" s="1">
        <f t="shared" si="28"/>
        <v>0</v>
      </c>
      <c r="W37" s="2">
        <f t="shared" si="28"/>
        <v>100</v>
      </c>
      <c r="Z37" s="9">
        <v>1995</v>
      </c>
      <c r="AA37" s="2">
        <f t="shared" si="26"/>
        <v>1674768</v>
      </c>
      <c r="AB37" s="2">
        <f t="shared" si="26"/>
        <v>971519</v>
      </c>
      <c r="AC37" s="1">
        <f t="shared" si="26"/>
        <v>9115</v>
      </c>
      <c r="AD37" s="1">
        <f t="shared" si="26"/>
        <v>16225</v>
      </c>
      <c r="AE37" s="1">
        <f t="shared" si="26"/>
        <v>19161</v>
      </c>
      <c r="AF37" s="1"/>
      <c r="AG37" s="2">
        <f t="shared" si="21"/>
        <v>2690788</v>
      </c>
      <c r="AJ37" s="9">
        <v>1995</v>
      </c>
      <c r="AK37" s="1">
        <f t="shared" si="29"/>
        <v>52.48488148806282</v>
      </c>
      <c r="AL37" s="1">
        <f t="shared" si="30"/>
        <v>258.25537122794304</v>
      </c>
      <c r="AM37" s="1">
        <f t="shared" si="31"/>
        <v>21.941854086670325</v>
      </c>
      <c r="AN37" s="1">
        <f t="shared" si="32"/>
        <v>43.143297380585516</v>
      </c>
      <c r="AO37" s="1">
        <f t="shared" si="33"/>
        <v>172.22483168936904</v>
      </c>
      <c r="AP37" s="1"/>
      <c r="AQ37" s="1">
        <f t="shared" si="34"/>
        <v>127.47195245407664</v>
      </c>
      <c r="AR37" s="1">
        <f t="shared" si="35"/>
        <v>94.37990157524551</v>
      </c>
    </row>
    <row r="38" spans="1:44" ht="12.75">
      <c r="A38" s="9">
        <v>1996</v>
      </c>
      <c r="B38">
        <v>923</v>
      </c>
      <c r="C38">
        <v>2528</v>
      </c>
      <c r="D38">
        <v>3</v>
      </c>
      <c r="E38">
        <v>4</v>
      </c>
      <c r="F38">
        <v>20</v>
      </c>
      <c r="H38" s="2">
        <f t="shared" si="23"/>
        <v>3478</v>
      </c>
      <c r="J38" s="9">
        <v>1996</v>
      </c>
      <c r="K38" s="2">
        <f t="shared" si="24"/>
        <v>923</v>
      </c>
      <c r="L38" s="2">
        <f t="shared" si="24"/>
        <v>2528</v>
      </c>
      <c r="M38" s="2">
        <f t="shared" si="18"/>
        <v>27</v>
      </c>
      <c r="N38" s="2">
        <f t="shared" si="25"/>
        <v>3478</v>
      </c>
      <c r="P38" s="9">
        <f t="shared" si="19"/>
        <v>1996</v>
      </c>
      <c r="Q38" s="2">
        <f t="shared" si="27"/>
        <v>26.538240368027605</v>
      </c>
      <c r="R38" s="2">
        <f t="shared" si="28"/>
        <v>72.68545140885566</v>
      </c>
      <c r="S38" s="1">
        <f t="shared" si="28"/>
        <v>0.08625646923519263</v>
      </c>
      <c r="T38" s="1">
        <f t="shared" si="28"/>
        <v>0.11500862564692352</v>
      </c>
      <c r="U38" s="1">
        <f t="shared" si="28"/>
        <v>0.5750431282346177</v>
      </c>
      <c r="V38" s="1">
        <f t="shared" si="28"/>
        <v>0</v>
      </c>
      <c r="W38" s="2">
        <f t="shared" si="28"/>
        <v>100</v>
      </c>
      <c r="Z38" s="9">
        <v>1996</v>
      </c>
      <c r="AA38" s="2">
        <f t="shared" si="26"/>
        <v>1682236</v>
      </c>
      <c r="AB38" s="2">
        <f t="shared" si="26"/>
        <v>980933</v>
      </c>
      <c r="AC38" s="1">
        <f t="shared" si="26"/>
        <v>9305</v>
      </c>
      <c r="AD38" s="1">
        <f t="shared" si="26"/>
        <v>17048</v>
      </c>
      <c r="AE38" s="1">
        <f t="shared" si="26"/>
        <v>20403</v>
      </c>
      <c r="AF38" s="1"/>
      <c r="AG38" s="2">
        <f t="shared" si="21"/>
        <v>2709925</v>
      </c>
      <c r="AJ38" s="9">
        <v>1996</v>
      </c>
      <c r="AK38" s="1">
        <f t="shared" si="29"/>
        <v>54.867450226959825</v>
      </c>
      <c r="AL38" s="1">
        <f t="shared" si="30"/>
        <v>257.7138295887691</v>
      </c>
      <c r="AM38" s="1">
        <f t="shared" si="31"/>
        <v>32.2407307898979</v>
      </c>
      <c r="AN38" s="1">
        <f t="shared" si="32"/>
        <v>23.46316283435007</v>
      </c>
      <c r="AO38" s="1">
        <f t="shared" si="33"/>
        <v>98.02480027446944</v>
      </c>
      <c r="AP38" s="1"/>
      <c r="AQ38" s="1">
        <f t="shared" si="34"/>
        <v>128.34303532385584</v>
      </c>
      <c r="AR38" s="1">
        <f t="shared" si="35"/>
        <v>57.74659936692617</v>
      </c>
    </row>
    <row r="39" spans="1:44" ht="12.75">
      <c r="A39" s="9">
        <v>1997</v>
      </c>
      <c r="B39">
        <v>1085</v>
      </c>
      <c r="C39">
        <v>2935</v>
      </c>
      <c r="D39">
        <v>5</v>
      </c>
      <c r="E39">
        <v>2</v>
      </c>
      <c r="F39">
        <v>22</v>
      </c>
      <c r="H39" s="2">
        <f t="shared" si="23"/>
        <v>4049</v>
      </c>
      <c r="J39" s="9">
        <v>1997</v>
      </c>
      <c r="K39" s="2">
        <f t="shared" si="24"/>
        <v>1085</v>
      </c>
      <c r="L39" s="2">
        <f t="shared" si="24"/>
        <v>2935</v>
      </c>
      <c r="M39" s="2">
        <f t="shared" si="18"/>
        <v>29</v>
      </c>
      <c r="N39" s="2">
        <f t="shared" si="25"/>
        <v>4049</v>
      </c>
      <c r="P39" s="9">
        <f t="shared" si="19"/>
        <v>1997</v>
      </c>
      <c r="Q39" s="2">
        <f t="shared" si="27"/>
        <v>26.79673993578661</v>
      </c>
      <c r="R39" s="2">
        <f t="shared" si="28"/>
        <v>72.48703383551495</v>
      </c>
      <c r="S39" s="1">
        <f t="shared" si="28"/>
        <v>0.12348728081007657</v>
      </c>
      <c r="T39" s="1">
        <f t="shared" si="28"/>
        <v>0.04939491232403062</v>
      </c>
      <c r="U39" s="1">
        <f t="shared" si="28"/>
        <v>0.5433440355643369</v>
      </c>
      <c r="V39" s="1">
        <f t="shared" si="28"/>
        <v>0</v>
      </c>
      <c r="W39" s="2">
        <f t="shared" si="28"/>
        <v>100</v>
      </c>
      <c r="Z39" s="9">
        <v>1997</v>
      </c>
      <c r="AA39" s="2">
        <f t="shared" si="26"/>
        <v>1692465</v>
      </c>
      <c r="AB39" s="2">
        <f t="shared" si="26"/>
        <v>990171</v>
      </c>
      <c r="AC39" s="1">
        <f t="shared" si="26"/>
        <v>9498</v>
      </c>
      <c r="AD39" s="1">
        <f t="shared" si="26"/>
        <v>17969</v>
      </c>
      <c r="AE39" s="1">
        <f t="shared" si="26"/>
        <v>21723</v>
      </c>
      <c r="AF39" s="1"/>
      <c r="AG39" s="2">
        <f t="shared" si="21"/>
        <v>2731826</v>
      </c>
      <c r="AJ39" s="9">
        <v>1997</v>
      </c>
      <c r="AK39" s="1">
        <f t="shared" si="29"/>
        <v>64.10767726363618</v>
      </c>
      <c r="AL39" s="1">
        <f t="shared" si="30"/>
        <v>296.41344777821206</v>
      </c>
      <c r="AM39" s="1">
        <f t="shared" si="31"/>
        <v>52.64266161297116</v>
      </c>
      <c r="AN39" s="1">
        <f t="shared" si="32"/>
        <v>11.130279926540153</v>
      </c>
      <c r="AO39" s="1">
        <f t="shared" si="33"/>
        <v>101.27514615844957</v>
      </c>
      <c r="AP39" s="1"/>
      <c r="AQ39" s="1">
        <f t="shared" si="34"/>
        <v>148.21588197784195</v>
      </c>
      <c r="AR39" s="1">
        <f t="shared" si="35"/>
        <v>58.95507216914007</v>
      </c>
    </row>
    <row r="40" spans="1:44" ht="12.75">
      <c r="A40" s="9">
        <v>1998</v>
      </c>
      <c r="B40">
        <v>1112</v>
      </c>
      <c r="C40">
        <v>2854</v>
      </c>
      <c r="D40">
        <v>9</v>
      </c>
      <c r="E40">
        <v>1</v>
      </c>
      <c r="F40">
        <v>22</v>
      </c>
      <c r="H40" s="2">
        <f t="shared" si="23"/>
        <v>3998</v>
      </c>
      <c r="J40" s="9">
        <v>1998</v>
      </c>
      <c r="K40" s="2">
        <f t="shared" si="24"/>
        <v>1112</v>
      </c>
      <c r="L40" s="2">
        <f t="shared" si="24"/>
        <v>2854</v>
      </c>
      <c r="M40" s="2">
        <f t="shared" si="18"/>
        <v>32</v>
      </c>
      <c r="N40" s="2">
        <f t="shared" si="25"/>
        <v>3998</v>
      </c>
      <c r="P40" s="9">
        <f t="shared" si="19"/>
        <v>1998</v>
      </c>
      <c r="Q40" s="2">
        <f t="shared" si="27"/>
        <v>27.813906953476735</v>
      </c>
      <c r="R40" s="2">
        <f t="shared" si="28"/>
        <v>71.38569284642321</v>
      </c>
      <c r="S40" s="1">
        <f t="shared" si="28"/>
        <v>0.22511255627813906</v>
      </c>
      <c r="T40" s="1">
        <f t="shared" si="28"/>
        <v>0.02501250625312656</v>
      </c>
      <c r="U40" s="1">
        <f t="shared" si="28"/>
        <v>0.5502751375687844</v>
      </c>
      <c r="V40" s="1">
        <f t="shared" si="28"/>
        <v>0</v>
      </c>
      <c r="W40" s="2">
        <f t="shared" si="28"/>
        <v>100</v>
      </c>
      <c r="Z40" s="9">
        <v>1998</v>
      </c>
      <c r="AA40" s="2">
        <f t="shared" si="26"/>
        <v>1701607</v>
      </c>
      <c r="AB40" s="2">
        <f t="shared" si="26"/>
        <v>998773</v>
      </c>
      <c r="AC40" s="1">
        <f t="shared" si="26"/>
        <v>9774</v>
      </c>
      <c r="AD40" s="1">
        <f t="shared" si="26"/>
        <v>18382</v>
      </c>
      <c r="AE40" s="1">
        <f t="shared" si="26"/>
        <v>22799</v>
      </c>
      <c r="AF40" s="1"/>
      <c r="AG40" s="2">
        <f t="shared" si="21"/>
        <v>2751335</v>
      </c>
      <c r="AJ40" s="9">
        <v>1998</v>
      </c>
      <c r="AK40" s="1">
        <f t="shared" si="29"/>
        <v>65.34998974498812</v>
      </c>
      <c r="AL40" s="1">
        <f t="shared" si="30"/>
        <v>285.75061600583916</v>
      </c>
      <c r="AM40" s="1">
        <f t="shared" si="31"/>
        <v>92.08103130755065</v>
      </c>
      <c r="AN40" s="1">
        <f t="shared" si="32"/>
        <v>5.44010445000544</v>
      </c>
      <c r="AO40" s="1">
        <f t="shared" si="33"/>
        <v>96.49546032720733</v>
      </c>
      <c r="AP40" s="1"/>
      <c r="AQ40" s="1">
        <f t="shared" si="34"/>
        <v>145.3112761622994</v>
      </c>
      <c r="AR40" s="1">
        <f t="shared" si="35"/>
        <v>62.80051025414581</v>
      </c>
    </row>
    <row r="41" spans="1:44" ht="12.75">
      <c r="A41" s="9">
        <v>1999</v>
      </c>
      <c r="B41">
        <v>1623</v>
      </c>
      <c r="C41">
        <v>3911</v>
      </c>
      <c r="D41">
        <v>4</v>
      </c>
      <c r="E41">
        <v>8</v>
      </c>
      <c r="F41">
        <v>24</v>
      </c>
      <c r="H41" s="2">
        <f t="shared" si="23"/>
        <v>5570</v>
      </c>
      <c r="J41" s="9">
        <v>1999</v>
      </c>
      <c r="K41" s="2">
        <f t="shared" si="24"/>
        <v>1623</v>
      </c>
      <c r="L41" s="2">
        <f t="shared" si="24"/>
        <v>3911</v>
      </c>
      <c r="M41" s="2">
        <f t="shared" si="18"/>
        <v>36</v>
      </c>
      <c r="N41" s="2">
        <f t="shared" si="25"/>
        <v>5570</v>
      </c>
      <c r="P41" s="9">
        <f t="shared" si="19"/>
        <v>1999</v>
      </c>
      <c r="Q41" s="2">
        <f t="shared" si="27"/>
        <v>29.138240574506284</v>
      </c>
      <c r="R41" s="2">
        <f aca="true" t="shared" si="36" ref="R41:W42">(C41/$H41)*100</f>
        <v>70.21543985637344</v>
      </c>
      <c r="S41" s="1">
        <f t="shared" si="36"/>
        <v>0.0718132854578097</v>
      </c>
      <c r="T41" s="1">
        <f t="shared" si="36"/>
        <v>0.1436265709156194</v>
      </c>
      <c r="U41" s="1">
        <f t="shared" si="36"/>
        <v>0.43087971274685816</v>
      </c>
      <c r="V41" s="1">
        <f t="shared" si="36"/>
        <v>0</v>
      </c>
      <c r="W41" s="2">
        <f t="shared" si="36"/>
        <v>100</v>
      </c>
      <c r="Z41" s="9">
        <v>1999</v>
      </c>
      <c r="AA41" s="2">
        <f t="shared" si="26"/>
        <v>1708949</v>
      </c>
      <c r="AB41" s="2">
        <f t="shared" si="26"/>
        <v>1006905</v>
      </c>
      <c r="AC41" s="1">
        <f t="shared" si="26"/>
        <v>9906</v>
      </c>
      <c r="AD41" s="1">
        <f t="shared" si="26"/>
        <v>18884</v>
      </c>
      <c r="AE41" s="1">
        <f t="shared" si="26"/>
        <v>23975</v>
      </c>
      <c r="AF41" s="1"/>
      <c r="AG41" s="2">
        <f t="shared" si="21"/>
        <v>2768619</v>
      </c>
      <c r="AJ41" s="9">
        <v>1999</v>
      </c>
      <c r="AK41" s="1">
        <f t="shared" si="29"/>
        <v>94.97065155250391</v>
      </c>
      <c r="AL41" s="1">
        <f>(C41/AB41)*100000</f>
        <v>388.41797389028756</v>
      </c>
      <c r="AM41" s="1">
        <f>(D41/AC41)*100000</f>
        <v>40.379567938623055</v>
      </c>
      <c r="AN41" s="1">
        <f>(E41/AD41)*100000</f>
        <v>42.36390595212879</v>
      </c>
      <c r="AO41" s="1">
        <f>(F41/AE41)*100000</f>
        <v>100.10427528675703</v>
      </c>
      <c r="AP41" s="1"/>
      <c r="AQ41" s="1">
        <f t="shared" si="34"/>
        <v>201.1833336403456</v>
      </c>
      <c r="AR41" s="1">
        <f t="shared" si="35"/>
        <v>68.22704444233867</v>
      </c>
    </row>
    <row r="42" spans="1:23" s="4" customFormat="1" ht="12.75">
      <c r="A42" s="13" t="s">
        <v>14</v>
      </c>
      <c r="B42" s="21">
        <f aca="true" t="shared" si="37" ref="B42:G42">SUM(B25:B41)</f>
        <v>13441</v>
      </c>
      <c r="C42" s="21">
        <f t="shared" si="37"/>
        <v>32468</v>
      </c>
      <c r="D42" s="21">
        <f t="shared" si="37"/>
        <v>39</v>
      </c>
      <c r="E42" s="21">
        <f t="shared" si="37"/>
        <v>56</v>
      </c>
      <c r="F42" s="21">
        <f t="shared" si="37"/>
        <v>250</v>
      </c>
      <c r="G42" s="21">
        <f t="shared" si="37"/>
        <v>0</v>
      </c>
      <c r="H42" s="21">
        <f t="shared" si="23"/>
        <v>46254</v>
      </c>
      <c r="J42" s="13" t="s">
        <v>14</v>
      </c>
      <c r="K42" s="21">
        <f>B42</f>
        <v>13441</v>
      </c>
      <c r="L42" s="21">
        <f>C42</f>
        <v>32468</v>
      </c>
      <c r="M42" s="21">
        <f t="shared" si="18"/>
        <v>345</v>
      </c>
      <c r="N42" s="21">
        <f>H42</f>
        <v>46254</v>
      </c>
      <c r="P42" s="13" t="str">
        <f t="shared" si="19"/>
        <v>Total</v>
      </c>
      <c r="Q42" s="21">
        <f t="shared" si="27"/>
        <v>29.05910840143555</v>
      </c>
      <c r="R42" s="21">
        <f t="shared" si="36"/>
        <v>70.19501016128335</v>
      </c>
      <c r="S42" s="23">
        <f t="shared" si="36"/>
        <v>0.08431703204047217</v>
      </c>
      <c r="T42" s="23">
        <f t="shared" si="36"/>
        <v>0.12107061010939593</v>
      </c>
      <c r="U42" s="23">
        <f t="shared" si="36"/>
        <v>0.5404937951312319</v>
      </c>
      <c r="V42" s="23">
        <f t="shared" si="36"/>
        <v>0</v>
      </c>
      <c r="W42" s="21">
        <f t="shared" si="36"/>
        <v>100</v>
      </c>
    </row>
    <row r="43" spans="2:23" ht="12.75">
      <c r="B43" s="2"/>
      <c r="C43" s="2"/>
      <c r="K43" s="2"/>
      <c r="L43" s="2"/>
      <c r="M43" s="2"/>
      <c r="Q43" s="3"/>
      <c r="R43" s="3"/>
      <c r="S43" s="3"/>
      <c r="T43" s="3"/>
      <c r="U43" s="3"/>
      <c r="V43" s="3"/>
      <c r="W43" s="3"/>
    </row>
    <row r="45" spans="1:44" ht="12.75">
      <c r="A45" s="30" t="str">
        <f>CONCATENATE("Admissions Balance, All Races: ",$A$1)</f>
        <v>Admissions Balance, All Races: MISSISSIPPI</v>
      </c>
      <c r="B45" s="30"/>
      <c r="C45" s="30"/>
      <c r="D45" s="30"/>
      <c r="E45" s="30"/>
      <c r="F45" s="30"/>
      <c r="G45" s="30"/>
      <c r="H45" s="30"/>
      <c r="J45" s="30" t="str">
        <f>CONCATENATE("Admissions Balance, BW + Balance: ",$A$1)</f>
        <v>Admissions Balance, BW + Balance: MISSISSIPPI</v>
      </c>
      <c r="K45" s="30"/>
      <c r="L45" s="30"/>
      <c r="M45" s="30"/>
      <c r="N45" s="30"/>
      <c r="P45" s="30" t="str">
        <f>CONCATENATE("Percent of Total, Admissions Balance by Race: ",$A$1)</f>
        <v>Percent of Total, Admissions Balance by Race: MISSISSIPPI</v>
      </c>
      <c r="Q45" s="30"/>
      <c r="R45" s="30"/>
      <c r="S45" s="30"/>
      <c r="T45" s="30"/>
      <c r="U45" s="30"/>
      <c r="V45" s="30"/>
      <c r="W45" s="30"/>
      <c r="Z45" s="30" t="str">
        <f>CONCATENATE("Total Population, By Race: ",$A$1)</f>
        <v>Total Population, By Race: MISSISSIPPI</v>
      </c>
      <c r="AA45" s="30"/>
      <c r="AB45" s="30"/>
      <c r="AC45" s="30"/>
      <c r="AD45" s="30"/>
      <c r="AE45" s="30"/>
      <c r="AF45" s="30"/>
      <c r="AG45" s="30"/>
      <c r="AJ45" s="30" t="str">
        <f>CONCATENATE("Admissions Balance, per 100,000 By Race: ",$A$1)</f>
        <v>Admissions Balance, per 100,000 By Race: MISSISSIPPI</v>
      </c>
      <c r="AK45" s="30"/>
      <c r="AL45" s="30"/>
      <c r="AM45" s="30"/>
      <c r="AN45" s="30"/>
      <c r="AO45" s="30"/>
      <c r="AP45" s="30"/>
      <c r="AQ45" s="30"/>
      <c r="AR45" s="30"/>
    </row>
    <row r="46" spans="1:44" ht="12.75">
      <c r="A46" s="20" t="s">
        <v>26</v>
      </c>
      <c r="B46" s="19" t="s">
        <v>12</v>
      </c>
      <c r="C46" s="19" t="s">
        <v>13</v>
      </c>
      <c r="D46" s="19" t="s">
        <v>29</v>
      </c>
      <c r="E46" s="19" t="s">
        <v>30</v>
      </c>
      <c r="F46" s="19" t="s">
        <v>27</v>
      </c>
      <c r="G46" s="19" t="s">
        <v>28</v>
      </c>
      <c r="H46" s="19" t="s">
        <v>14</v>
      </c>
      <c r="J46" s="20" t="s">
        <v>26</v>
      </c>
      <c r="K46" s="19" t="s">
        <v>12</v>
      </c>
      <c r="L46" s="19" t="s">
        <v>13</v>
      </c>
      <c r="M46" s="19" t="s">
        <v>31</v>
      </c>
      <c r="N46" s="19" t="s">
        <v>14</v>
      </c>
      <c r="P46" s="20" t="str">
        <f aca="true" t="shared" si="38" ref="P46:W46">A46</f>
        <v>Year</v>
      </c>
      <c r="Q46" s="19" t="str">
        <f t="shared" si="38"/>
        <v>White, NH</v>
      </c>
      <c r="R46" s="19" t="str">
        <f t="shared" si="38"/>
        <v>Black, NH</v>
      </c>
      <c r="S46" s="19" t="str">
        <f t="shared" si="38"/>
        <v>Amerind, NH</v>
      </c>
      <c r="T46" s="19" t="str">
        <f t="shared" si="38"/>
        <v>Asian/PI, NH</v>
      </c>
      <c r="U46" s="19" t="str">
        <f t="shared" si="38"/>
        <v>Hisp, All</v>
      </c>
      <c r="V46" s="19" t="str">
        <f t="shared" si="38"/>
        <v>Race/Hisp NK</v>
      </c>
      <c r="W46" s="19" t="str">
        <f t="shared" si="38"/>
        <v>Total</v>
      </c>
      <c r="Z46" s="20" t="s">
        <v>26</v>
      </c>
      <c r="AA46" s="19" t="s">
        <v>12</v>
      </c>
      <c r="AB46" s="19" t="s">
        <v>13</v>
      </c>
      <c r="AC46" s="19" t="s">
        <v>29</v>
      </c>
      <c r="AD46" s="19" t="s">
        <v>30</v>
      </c>
      <c r="AE46" s="19" t="s">
        <v>27</v>
      </c>
      <c r="AF46" s="19" t="s">
        <v>28</v>
      </c>
      <c r="AG46" s="19" t="s">
        <v>14</v>
      </c>
      <c r="AJ46" s="20" t="s">
        <v>26</v>
      </c>
      <c r="AK46" s="19" t="s">
        <v>12</v>
      </c>
      <c r="AL46" s="19" t="s">
        <v>13</v>
      </c>
      <c r="AM46" s="19" t="s">
        <v>29</v>
      </c>
      <c r="AN46" s="19" t="s">
        <v>30</v>
      </c>
      <c r="AO46" s="19" t="s">
        <v>27</v>
      </c>
      <c r="AP46" s="19" t="s">
        <v>28</v>
      </c>
      <c r="AQ46" s="19" t="s">
        <v>14</v>
      </c>
      <c r="AR46" s="19" t="s">
        <v>31</v>
      </c>
    </row>
    <row r="47" spans="1:44" ht="12.75">
      <c r="A47" s="9">
        <v>1983</v>
      </c>
      <c r="B47" s="2">
        <f aca="true" t="shared" si="39" ref="B47:H56">B4-B25</f>
        <v>70</v>
      </c>
      <c r="C47" s="2">
        <f t="shared" si="39"/>
        <v>127</v>
      </c>
      <c r="D47">
        <f t="shared" si="39"/>
        <v>0</v>
      </c>
      <c r="E47">
        <f t="shared" si="39"/>
        <v>0</v>
      </c>
      <c r="F47">
        <f t="shared" si="39"/>
        <v>0</v>
      </c>
      <c r="H47" s="2">
        <f t="shared" si="39"/>
        <v>197</v>
      </c>
      <c r="J47" s="9">
        <v>1983</v>
      </c>
      <c r="K47" s="2">
        <f aca="true" t="shared" si="40" ref="K47:N64">K4-K25</f>
        <v>70</v>
      </c>
      <c r="L47" s="2">
        <f t="shared" si="40"/>
        <v>127</v>
      </c>
      <c r="M47" s="2">
        <f t="shared" si="40"/>
        <v>0</v>
      </c>
      <c r="N47" s="2">
        <f t="shared" si="40"/>
        <v>197</v>
      </c>
      <c r="P47" s="9">
        <f>A47</f>
        <v>1983</v>
      </c>
      <c r="Q47" s="2">
        <f aca="true" t="shared" si="41" ref="Q47:W50">(B47/$H47)*100</f>
        <v>35.53299492385787</v>
      </c>
      <c r="R47" s="2">
        <f t="shared" si="41"/>
        <v>64.46700507614213</v>
      </c>
      <c r="S47" s="1">
        <f t="shared" si="41"/>
        <v>0</v>
      </c>
      <c r="T47" s="1">
        <f t="shared" si="41"/>
        <v>0</v>
      </c>
      <c r="U47" s="1">
        <f t="shared" si="41"/>
        <v>0</v>
      </c>
      <c r="V47" s="1">
        <f t="shared" si="41"/>
        <v>0</v>
      </c>
      <c r="W47" s="2">
        <f t="shared" si="41"/>
        <v>100</v>
      </c>
      <c r="Z47" s="9">
        <v>1983</v>
      </c>
      <c r="AA47" s="2">
        <f>AA25</f>
        <v>1631761</v>
      </c>
      <c r="AB47" s="2">
        <f aca="true" t="shared" si="42" ref="AB47:AG47">AB25</f>
        <v>898820</v>
      </c>
      <c r="AC47" s="1">
        <f t="shared" si="42"/>
        <v>6640</v>
      </c>
      <c r="AD47" s="1">
        <f t="shared" si="42"/>
        <v>9245</v>
      </c>
      <c r="AE47" s="1">
        <f t="shared" si="42"/>
        <v>21271</v>
      </c>
      <c r="AF47" s="1"/>
      <c r="AG47" s="2">
        <f t="shared" si="42"/>
        <v>2567737</v>
      </c>
      <c r="AJ47" s="9">
        <v>1983</v>
      </c>
      <c r="AK47" s="1">
        <f aca="true" t="shared" si="43" ref="AK47:AO50">(B47/AA47)*100000</f>
        <v>4.2898439170932505</v>
      </c>
      <c r="AL47" s="1">
        <f t="shared" si="43"/>
        <v>14.129636634698826</v>
      </c>
      <c r="AM47" s="1">
        <f t="shared" si="43"/>
        <v>0</v>
      </c>
      <c r="AN47" s="1">
        <f t="shared" si="43"/>
        <v>0</v>
      </c>
      <c r="AO47" s="1">
        <f t="shared" si="43"/>
        <v>0</v>
      </c>
      <c r="AP47" s="1"/>
      <c r="AQ47" s="1">
        <f>(H47/AG47)*100000</f>
        <v>7.67212529943682</v>
      </c>
      <c r="AR47" s="1">
        <f>(SUM(D47:F47)/SUM(AC47:AE47))*100000</f>
        <v>0</v>
      </c>
    </row>
    <row r="48" spans="1:44" ht="12.75">
      <c r="A48" s="9">
        <v>1984</v>
      </c>
      <c r="B48" s="2">
        <f t="shared" si="39"/>
        <v>391</v>
      </c>
      <c r="C48" s="2">
        <f t="shared" si="39"/>
        <v>751</v>
      </c>
      <c r="D48">
        <f t="shared" si="39"/>
        <v>0</v>
      </c>
      <c r="E48">
        <f t="shared" si="39"/>
        <v>1</v>
      </c>
      <c r="F48">
        <f t="shared" si="39"/>
        <v>0</v>
      </c>
      <c r="H48" s="2">
        <f t="shared" si="39"/>
        <v>1143</v>
      </c>
      <c r="J48" s="9">
        <v>1984</v>
      </c>
      <c r="K48" s="2">
        <f t="shared" si="40"/>
        <v>391</v>
      </c>
      <c r="L48" s="2">
        <f t="shared" si="40"/>
        <v>751</v>
      </c>
      <c r="M48" s="2">
        <f t="shared" si="40"/>
        <v>1</v>
      </c>
      <c r="N48" s="2">
        <f t="shared" si="40"/>
        <v>1143</v>
      </c>
      <c r="P48" s="9">
        <f aca="true" t="shared" si="44" ref="P48:P64">A48</f>
        <v>1984</v>
      </c>
      <c r="Q48" s="2">
        <f t="shared" si="41"/>
        <v>34.2082239720035</v>
      </c>
      <c r="R48" s="2">
        <f t="shared" si="41"/>
        <v>65.7042869641295</v>
      </c>
      <c r="S48" s="1">
        <f t="shared" si="41"/>
        <v>0</v>
      </c>
      <c r="T48" s="1">
        <f t="shared" si="41"/>
        <v>0.08748906386701663</v>
      </c>
      <c r="U48" s="1">
        <f t="shared" si="41"/>
        <v>0</v>
      </c>
      <c r="V48" s="1">
        <f t="shared" si="41"/>
        <v>0</v>
      </c>
      <c r="W48" s="2">
        <f t="shared" si="41"/>
        <v>100</v>
      </c>
      <c r="Z48" s="9">
        <v>1984</v>
      </c>
      <c r="AA48" s="2">
        <f aca="true" t="shared" si="45" ref="AA48:AG63">AA26</f>
        <v>1635175</v>
      </c>
      <c r="AB48" s="2">
        <f t="shared" si="45"/>
        <v>905739</v>
      </c>
      <c r="AC48" s="1">
        <f t="shared" si="45"/>
        <v>6849</v>
      </c>
      <c r="AD48" s="1">
        <f t="shared" si="45"/>
        <v>9708</v>
      </c>
      <c r="AE48" s="1">
        <f t="shared" si="45"/>
        <v>20594</v>
      </c>
      <c r="AF48" s="1"/>
      <c r="AG48" s="2">
        <f t="shared" si="45"/>
        <v>2578065</v>
      </c>
      <c r="AJ48" s="9">
        <v>1984</v>
      </c>
      <c r="AK48" s="1">
        <f t="shared" si="43"/>
        <v>23.911813720244012</v>
      </c>
      <c r="AL48" s="1">
        <f t="shared" si="43"/>
        <v>82.91571854585041</v>
      </c>
      <c r="AM48" s="1">
        <f t="shared" si="43"/>
        <v>0</v>
      </c>
      <c r="AN48" s="1">
        <f t="shared" si="43"/>
        <v>10.300782859497321</v>
      </c>
      <c r="AO48" s="1">
        <f t="shared" si="43"/>
        <v>0</v>
      </c>
      <c r="AP48" s="1"/>
      <c r="AQ48" s="1">
        <f>(H48/AG48)*100000</f>
        <v>44.335577264343605</v>
      </c>
      <c r="AR48" s="1">
        <f>(SUM(D48:F48)/SUM(AC48:AE48))*100000</f>
        <v>2.691717584990983</v>
      </c>
    </row>
    <row r="49" spans="1:44" ht="12.75">
      <c r="A49" s="9">
        <v>1985</v>
      </c>
      <c r="B49" s="2">
        <f t="shared" si="39"/>
        <v>423</v>
      </c>
      <c r="C49" s="2">
        <f t="shared" si="39"/>
        <v>845</v>
      </c>
      <c r="D49">
        <f t="shared" si="39"/>
        <v>0</v>
      </c>
      <c r="E49">
        <f t="shared" si="39"/>
        <v>2</v>
      </c>
      <c r="F49">
        <f t="shared" si="39"/>
        <v>1</v>
      </c>
      <c r="H49" s="2">
        <f t="shared" si="39"/>
        <v>1271</v>
      </c>
      <c r="J49" s="9">
        <v>1985</v>
      </c>
      <c r="K49" s="2">
        <f t="shared" si="40"/>
        <v>423</v>
      </c>
      <c r="L49" s="2">
        <f t="shared" si="40"/>
        <v>845</v>
      </c>
      <c r="M49" s="2">
        <f t="shared" si="40"/>
        <v>3</v>
      </c>
      <c r="N49" s="2">
        <f t="shared" si="40"/>
        <v>1271</v>
      </c>
      <c r="O49" s="2"/>
      <c r="P49" s="9">
        <f t="shared" si="44"/>
        <v>1985</v>
      </c>
      <c r="Q49" s="2">
        <f t="shared" si="41"/>
        <v>33.280881195908734</v>
      </c>
      <c r="R49" s="2">
        <f t="shared" si="41"/>
        <v>66.48308418568057</v>
      </c>
      <c r="S49" s="1">
        <f t="shared" si="41"/>
        <v>0</v>
      </c>
      <c r="T49" s="1">
        <f t="shared" si="41"/>
        <v>0.15735641227380015</v>
      </c>
      <c r="U49" s="1">
        <f t="shared" si="41"/>
        <v>0.07867820613690008</v>
      </c>
      <c r="V49" s="1">
        <f t="shared" si="41"/>
        <v>0</v>
      </c>
      <c r="W49" s="2">
        <f t="shared" si="41"/>
        <v>100</v>
      </c>
      <c r="Z49" s="9">
        <v>1985</v>
      </c>
      <c r="AA49" s="2">
        <f t="shared" si="45"/>
        <v>1641516</v>
      </c>
      <c r="AB49" s="2">
        <f t="shared" si="45"/>
        <v>909284</v>
      </c>
      <c r="AC49" s="1">
        <f t="shared" si="45"/>
        <v>7146</v>
      </c>
      <c r="AD49" s="1">
        <f t="shared" si="45"/>
        <v>10310</v>
      </c>
      <c r="AE49" s="1">
        <f t="shared" si="45"/>
        <v>19846</v>
      </c>
      <c r="AF49" s="1"/>
      <c r="AG49" s="2">
        <f t="shared" si="45"/>
        <v>2588102</v>
      </c>
      <c r="AJ49" s="9">
        <v>1985</v>
      </c>
      <c r="AK49" s="1">
        <f t="shared" si="43"/>
        <v>25.768862441791615</v>
      </c>
      <c r="AL49" s="1">
        <f t="shared" si="43"/>
        <v>92.93026161243351</v>
      </c>
      <c r="AM49" s="1">
        <f t="shared" si="43"/>
        <v>0</v>
      </c>
      <c r="AN49" s="1">
        <f t="shared" si="43"/>
        <v>19.398642095053347</v>
      </c>
      <c r="AO49" s="1">
        <f t="shared" si="43"/>
        <v>5.03879875037791</v>
      </c>
      <c r="AP49" s="1"/>
      <c r="AQ49" s="1">
        <f>(H49/AG49)*100000</f>
        <v>49.109347313204815</v>
      </c>
      <c r="AR49" s="1">
        <f>(SUM(D49:F49)/SUM(AC49:AE49))*100000</f>
        <v>8.042464211034261</v>
      </c>
    </row>
    <row r="50" spans="1:44" ht="12.75">
      <c r="A50" s="9">
        <v>1986</v>
      </c>
      <c r="B50" s="2">
        <f t="shared" si="39"/>
        <v>362</v>
      </c>
      <c r="C50" s="2">
        <f t="shared" si="39"/>
        <v>746</v>
      </c>
      <c r="D50">
        <f t="shared" si="39"/>
        <v>0</v>
      </c>
      <c r="E50">
        <f t="shared" si="39"/>
        <v>0</v>
      </c>
      <c r="F50">
        <f t="shared" si="39"/>
        <v>0</v>
      </c>
      <c r="H50" s="2">
        <f t="shared" si="39"/>
        <v>1108</v>
      </c>
      <c r="J50" s="9">
        <v>1986</v>
      </c>
      <c r="K50" s="2">
        <f t="shared" si="40"/>
        <v>362</v>
      </c>
      <c r="L50" s="2">
        <f t="shared" si="40"/>
        <v>746</v>
      </c>
      <c r="M50" s="2">
        <f t="shared" si="40"/>
        <v>0</v>
      </c>
      <c r="N50" s="2">
        <f t="shared" si="40"/>
        <v>1108</v>
      </c>
      <c r="O50" s="2"/>
      <c r="P50" s="9">
        <f t="shared" si="44"/>
        <v>1986</v>
      </c>
      <c r="Q50" s="2">
        <f t="shared" si="41"/>
        <v>32.67148014440433</v>
      </c>
      <c r="R50" s="2">
        <f t="shared" si="41"/>
        <v>67.32851985559567</v>
      </c>
      <c r="S50" s="1">
        <f t="shared" si="41"/>
        <v>0</v>
      </c>
      <c r="T50" s="1">
        <f t="shared" si="41"/>
        <v>0</v>
      </c>
      <c r="U50" s="1">
        <f t="shared" si="41"/>
        <v>0</v>
      </c>
      <c r="V50" s="1">
        <f t="shared" si="41"/>
        <v>0</v>
      </c>
      <c r="W50" s="2">
        <f t="shared" si="41"/>
        <v>100</v>
      </c>
      <c r="Z50" s="9">
        <v>1986</v>
      </c>
      <c r="AA50" s="2">
        <f t="shared" si="45"/>
        <v>1645778</v>
      </c>
      <c r="AB50" s="2">
        <f t="shared" si="45"/>
        <v>910394</v>
      </c>
      <c r="AC50" s="1">
        <f t="shared" si="45"/>
        <v>7444</v>
      </c>
      <c r="AD50" s="1">
        <f t="shared" si="45"/>
        <v>10904</v>
      </c>
      <c r="AE50" s="1">
        <f t="shared" si="45"/>
        <v>19087</v>
      </c>
      <c r="AF50" s="1"/>
      <c r="AG50" s="2">
        <f t="shared" si="45"/>
        <v>2593607</v>
      </c>
      <c r="AJ50" s="9">
        <v>1986</v>
      </c>
      <c r="AK50" s="1">
        <f t="shared" si="43"/>
        <v>21.995676209063433</v>
      </c>
      <c r="AL50" s="1">
        <f t="shared" si="43"/>
        <v>81.94254355806387</v>
      </c>
      <c r="AM50" s="1">
        <f t="shared" si="43"/>
        <v>0</v>
      </c>
      <c r="AN50" s="1">
        <f t="shared" si="43"/>
        <v>0</v>
      </c>
      <c r="AO50" s="1">
        <f t="shared" si="43"/>
        <v>0</v>
      </c>
      <c r="AP50" s="1"/>
      <c r="AQ50" s="1">
        <f>(H50/AG50)*100000</f>
        <v>42.72042757441663</v>
      </c>
      <c r="AR50" s="1">
        <f>(SUM(D50:F50)/SUM(AC50:AE50))*100000</f>
        <v>0</v>
      </c>
    </row>
    <row r="51" spans="1:44" ht="12.75">
      <c r="A51" s="9">
        <v>1987</v>
      </c>
      <c r="B51" s="2">
        <f t="shared" si="39"/>
        <v>398</v>
      </c>
      <c r="C51" s="2">
        <f t="shared" si="39"/>
        <v>821</v>
      </c>
      <c r="D51">
        <f t="shared" si="39"/>
        <v>0</v>
      </c>
      <c r="E51">
        <f t="shared" si="39"/>
        <v>1</v>
      </c>
      <c r="F51">
        <f t="shared" si="39"/>
        <v>1</v>
      </c>
      <c r="H51" s="2">
        <f t="shared" si="39"/>
        <v>1221</v>
      </c>
      <c r="J51" s="9">
        <v>1987</v>
      </c>
      <c r="K51" s="2">
        <f t="shared" si="40"/>
        <v>398</v>
      </c>
      <c r="L51" s="2">
        <f t="shared" si="40"/>
        <v>821</v>
      </c>
      <c r="M51" s="2">
        <f t="shared" si="40"/>
        <v>2</v>
      </c>
      <c r="N51" s="2">
        <f t="shared" si="40"/>
        <v>1221</v>
      </c>
      <c r="O51" s="2"/>
      <c r="P51" s="9">
        <f t="shared" si="44"/>
        <v>1987</v>
      </c>
      <c r="Q51" s="2">
        <f aca="true" t="shared" si="46" ref="Q51:Q64">(B51/$H51)*100</f>
        <v>32.596232596232596</v>
      </c>
      <c r="R51" s="2">
        <f aca="true" t="shared" si="47" ref="R51:R64">(C51/$H51)*100</f>
        <v>67.23996723996723</v>
      </c>
      <c r="S51" s="1">
        <f aca="true" t="shared" si="48" ref="S51:S64">(D51/$H51)*100</f>
        <v>0</v>
      </c>
      <c r="T51" s="1">
        <f aca="true" t="shared" si="49" ref="T51:T64">(E51/$H51)*100</f>
        <v>0.08190008190008191</v>
      </c>
      <c r="U51" s="1">
        <f aca="true" t="shared" si="50" ref="U51:U64">(F51/$H51)*100</f>
        <v>0.08190008190008191</v>
      </c>
      <c r="V51" s="1">
        <f aca="true" t="shared" si="51" ref="V51:V64">(G51/$H51)*100</f>
        <v>0</v>
      </c>
      <c r="W51" s="2">
        <f aca="true" t="shared" si="52" ref="W51:W64">(H51/$H51)*100</f>
        <v>100</v>
      </c>
      <c r="Z51" s="9">
        <v>1987</v>
      </c>
      <c r="AA51" s="2">
        <f t="shared" si="45"/>
        <v>1641933</v>
      </c>
      <c r="AB51" s="2">
        <f t="shared" si="45"/>
        <v>909446</v>
      </c>
      <c r="AC51" s="1">
        <f t="shared" si="45"/>
        <v>7630</v>
      </c>
      <c r="AD51" s="1">
        <f t="shared" si="45"/>
        <v>11285</v>
      </c>
      <c r="AE51" s="1">
        <f t="shared" si="45"/>
        <v>18253</v>
      </c>
      <c r="AF51" s="1"/>
      <c r="AG51" s="2">
        <f t="shared" si="45"/>
        <v>2588547</v>
      </c>
      <c r="AJ51" s="9">
        <v>1987</v>
      </c>
      <c r="AK51" s="1">
        <f aca="true" t="shared" si="53" ref="AK51:AK63">(B51/AA51)*100000</f>
        <v>24.23972232728132</v>
      </c>
      <c r="AL51" s="1">
        <f aca="true" t="shared" si="54" ref="AL51:AL62">(C51/AB51)*100000</f>
        <v>90.27473868706883</v>
      </c>
      <c r="AM51" s="1">
        <f aca="true" t="shared" si="55" ref="AM51:AM62">(D51/AC51)*100000</f>
        <v>0</v>
      </c>
      <c r="AN51" s="1">
        <f aca="true" t="shared" si="56" ref="AN51:AN62">(E51/AD51)*100000</f>
        <v>8.861320336730174</v>
      </c>
      <c r="AO51" s="1">
        <f aca="true" t="shared" si="57" ref="AO51:AO62">(F51/AE51)*100000</f>
        <v>5.47855147099107</v>
      </c>
      <c r="AP51" s="1"/>
      <c r="AQ51" s="1">
        <f aca="true" t="shared" si="58" ref="AQ51:AQ63">(H51/AG51)*100000</f>
        <v>47.16931931311272</v>
      </c>
      <c r="AR51" s="1">
        <f aca="true" t="shared" si="59" ref="AR51:AR63">(SUM(D51:F51)/SUM(AC51:AE51))*100000</f>
        <v>5.380972879896685</v>
      </c>
    </row>
    <row r="52" spans="1:44" ht="12.75">
      <c r="A52" s="9">
        <v>1988</v>
      </c>
      <c r="B52" s="2">
        <f t="shared" si="39"/>
        <v>370</v>
      </c>
      <c r="C52" s="2">
        <f t="shared" si="39"/>
        <v>803</v>
      </c>
      <c r="D52">
        <f t="shared" si="39"/>
        <v>0</v>
      </c>
      <c r="E52">
        <f t="shared" si="39"/>
        <v>1</v>
      </c>
      <c r="F52">
        <f t="shared" si="39"/>
        <v>0</v>
      </c>
      <c r="H52" s="2">
        <f t="shared" si="39"/>
        <v>1174</v>
      </c>
      <c r="J52" s="9">
        <v>1988</v>
      </c>
      <c r="K52" s="2">
        <f t="shared" si="40"/>
        <v>370</v>
      </c>
      <c r="L52" s="2">
        <f t="shared" si="40"/>
        <v>803</v>
      </c>
      <c r="M52" s="2">
        <f t="shared" si="40"/>
        <v>1</v>
      </c>
      <c r="N52" s="2">
        <f t="shared" si="40"/>
        <v>1174</v>
      </c>
      <c r="O52" s="2"/>
      <c r="P52" s="9">
        <f t="shared" si="44"/>
        <v>1988</v>
      </c>
      <c r="Q52" s="2">
        <f t="shared" si="46"/>
        <v>31.51618398637138</v>
      </c>
      <c r="R52" s="2">
        <f t="shared" si="47"/>
        <v>68.39863713798978</v>
      </c>
      <c r="S52" s="1">
        <f t="shared" si="48"/>
        <v>0</v>
      </c>
      <c r="T52" s="1">
        <f t="shared" si="49"/>
        <v>0.08517887563884156</v>
      </c>
      <c r="U52" s="1">
        <f t="shared" si="50"/>
        <v>0</v>
      </c>
      <c r="V52" s="1">
        <f t="shared" si="51"/>
        <v>0</v>
      </c>
      <c r="W52" s="2">
        <f t="shared" si="52"/>
        <v>100</v>
      </c>
      <c r="Z52" s="9">
        <v>1988</v>
      </c>
      <c r="AA52" s="2">
        <f t="shared" si="45"/>
        <v>1634597</v>
      </c>
      <c r="AB52" s="2">
        <f t="shared" si="45"/>
        <v>908800</v>
      </c>
      <c r="AC52" s="1">
        <f t="shared" si="45"/>
        <v>7862</v>
      </c>
      <c r="AD52" s="1">
        <f t="shared" si="45"/>
        <v>11704</v>
      </c>
      <c r="AE52" s="1">
        <f t="shared" si="45"/>
        <v>17400</v>
      </c>
      <c r="AF52" s="1"/>
      <c r="AG52" s="2">
        <f t="shared" si="45"/>
        <v>2580363</v>
      </c>
      <c r="AJ52" s="9">
        <v>1988</v>
      </c>
      <c r="AK52" s="1">
        <f t="shared" si="53"/>
        <v>22.635548700994804</v>
      </c>
      <c r="AL52" s="1">
        <f t="shared" si="54"/>
        <v>88.35827464788733</v>
      </c>
      <c r="AM52" s="1">
        <f t="shared" si="55"/>
        <v>0</v>
      </c>
      <c r="AN52" s="1">
        <f t="shared" si="56"/>
        <v>8.544087491455914</v>
      </c>
      <c r="AO52" s="1">
        <f t="shared" si="57"/>
        <v>0</v>
      </c>
      <c r="AP52" s="1"/>
      <c r="AQ52" s="1">
        <f t="shared" si="58"/>
        <v>45.497474580126905</v>
      </c>
      <c r="AR52" s="1">
        <f t="shared" si="59"/>
        <v>2.7051885516420495</v>
      </c>
    </row>
    <row r="53" spans="1:44" ht="12.75">
      <c r="A53" s="9">
        <v>1989</v>
      </c>
      <c r="B53" s="2">
        <f t="shared" si="39"/>
        <v>385</v>
      </c>
      <c r="C53" s="2">
        <f t="shared" si="39"/>
        <v>864</v>
      </c>
      <c r="D53">
        <f t="shared" si="39"/>
        <v>3</v>
      </c>
      <c r="E53">
        <f t="shared" si="39"/>
        <v>1</v>
      </c>
      <c r="F53">
        <f t="shared" si="39"/>
        <v>0</v>
      </c>
      <c r="H53" s="2">
        <f t="shared" si="39"/>
        <v>1253</v>
      </c>
      <c r="J53" s="9">
        <v>1989</v>
      </c>
      <c r="K53" s="2">
        <f t="shared" si="40"/>
        <v>385</v>
      </c>
      <c r="L53" s="2">
        <f t="shared" si="40"/>
        <v>864</v>
      </c>
      <c r="M53" s="2">
        <f t="shared" si="40"/>
        <v>4</v>
      </c>
      <c r="N53" s="2">
        <f t="shared" si="40"/>
        <v>1253</v>
      </c>
      <c r="O53" s="2"/>
      <c r="P53" s="9">
        <f t="shared" si="44"/>
        <v>1989</v>
      </c>
      <c r="Q53" s="2">
        <f t="shared" si="46"/>
        <v>30.726256983240223</v>
      </c>
      <c r="R53" s="2">
        <f t="shared" si="47"/>
        <v>68.95450917797287</v>
      </c>
      <c r="S53" s="1">
        <f t="shared" si="48"/>
        <v>0.23942537909018355</v>
      </c>
      <c r="T53" s="1">
        <f t="shared" si="49"/>
        <v>0.07980845969672785</v>
      </c>
      <c r="U53" s="1">
        <f t="shared" si="50"/>
        <v>0</v>
      </c>
      <c r="V53" s="1">
        <f t="shared" si="51"/>
        <v>0</v>
      </c>
      <c r="W53" s="2">
        <f t="shared" si="52"/>
        <v>100</v>
      </c>
      <c r="Z53" s="9">
        <v>1989</v>
      </c>
      <c r="AA53" s="2">
        <f t="shared" si="45"/>
        <v>1627748</v>
      </c>
      <c r="AB53" s="2">
        <f t="shared" si="45"/>
        <v>909620</v>
      </c>
      <c r="AC53" s="1">
        <f t="shared" si="45"/>
        <v>8131</v>
      </c>
      <c r="AD53" s="1">
        <f t="shared" si="45"/>
        <v>12230</v>
      </c>
      <c r="AE53" s="1">
        <f t="shared" si="45"/>
        <v>16549</v>
      </c>
      <c r="AF53" s="1"/>
      <c r="AG53" s="2">
        <f t="shared" si="45"/>
        <v>2574278</v>
      </c>
      <c r="AJ53" s="9">
        <v>1989</v>
      </c>
      <c r="AK53" s="1">
        <f t="shared" si="53"/>
        <v>23.6523098169987</v>
      </c>
      <c r="AL53" s="1">
        <f t="shared" si="54"/>
        <v>94.98471889360393</v>
      </c>
      <c r="AM53" s="1">
        <f t="shared" si="55"/>
        <v>36.89583077112287</v>
      </c>
      <c r="AN53" s="1">
        <f t="shared" si="56"/>
        <v>8.176614881439084</v>
      </c>
      <c r="AO53" s="1">
        <f t="shared" si="57"/>
        <v>0</v>
      </c>
      <c r="AP53" s="1"/>
      <c r="AQ53" s="1">
        <f t="shared" si="58"/>
        <v>48.67384175291091</v>
      </c>
      <c r="AR53" s="1">
        <f t="shared" si="59"/>
        <v>10.83717149823896</v>
      </c>
    </row>
    <row r="54" spans="1:44" ht="12.75">
      <c r="A54" s="9">
        <v>1990</v>
      </c>
      <c r="B54" s="2">
        <f t="shared" si="39"/>
        <v>279</v>
      </c>
      <c r="C54" s="2">
        <f t="shared" si="39"/>
        <v>779</v>
      </c>
      <c r="D54">
        <f t="shared" si="39"/>
        <v>0</v>
      </c>
      <c r="E54">
        <f t="shared" si="39"/>
        <v>1</v>
      </c>
      <c r="F54">
        <f t="shared" si="39"/>
        <v>2</v>
      </c>
      <c r="H54" s="2">
        <f t="shared" si="39"/>
        <v>1061</v>
      </c>
      <c r="J54" s="9">
        <v>1990</v>
      </c>
      <c r="K54" s="2">
        <f t="shared" si="40"/>
        <v>279</v>
      </c>
      <c r="L54" s="2">
        <f t="shared" si="40"/>
        <v>779</v>
      </c>
      <c r="M54" s="2">
        <f t="shared" si="40"/>
        <v>3</v>
      </c>
      <c r="N54" s="2">
        <f t="shared" si="40"/>
        <v>1061</v>
      </c>
      <c r="O54" s="2"/>
      <c r="P54" s="9">
        <f t="shared" si="44"/>
        <v>1990</v>
      </c>
      <c r="Q54" s="2">
        <f t="shared" si="46"/>
        <v>26.295947219604148</v>
      </c>
      <c r="R54" s="2">
        <f t="shared" si="47"/>
        <v>73.42130065975495</v>
      </c>
      <c r="S54" s="1">
        <f t="shared" si="48"/>
        <v>0</v>
      </c>
      <c r="T54" s="1">
        <f t="shared" si="49"/>
        <v>0.0942507068803016</v>
      </c>
      <c r="U54" s="1">
        <f t="shared" si="50"/>
        <v>0.1885014137606032</v>
      </c>
      <c r="V54" s="1">
        <f t="shared" si="51"/>
        <v>0</v>
      </c>
      <c r="W54" s="2">
        <f t="shared" si="52"/>
        <v>100</v>
      </c>
      <c r="Z54" s="9">
        <v>1990</v>
      </c>
      <c r="AA54" s="2">
        <f t="shared" si="45"/>
        <v>1627030</v>
      </c>
      <c r="AB54" s="2">
        <f t="shared" si="45"/>
        <v>913316</v>
      </c>
      <c r="AC54" s="1">
        <f t="shared" si="45"/>
        <v>8312</v>
      </c>
      <c r="AD54" s="1">
        <f t="shared" si="45"/>
        <v>12683</v>
      </c>
      <c r="AE54" s="1">
        <f t="shared" si="45"/>
        <v>16085</v>
      </c>
      <c r="AF54" s="1"/>
      <c r="AG54" s="2">
        <f t="shared" si="45"/>
        <v>2577426</v>
      </c>
      <c r="AJ54" s="9">
        <v>1990</v>
      </c>
      <c r="AK54" s="1">
        <f t="shared" si="53"/>
        <v>17.147809198355286</v>
      </c>
      <c r="AL54" s="1">
        <f t="shared" si="54"/>
        <v>85.29358951337763</v>
      </c>
      <c r="AM54" s="1">
        <f t="shared" si="55"/>
        <v>0</v>
      </c>
      <c r="AN54" s="1">
        <f t="shared" si="56"/>
        <v>7.884569896712135</v>
      </c>
      <c r="AO54" s="1">
        <f t="shared" si="57"/>
        <v>12.433944668946223</v>
      </c>
      <c r="AP54" s="1"/>
      <c r="AQ54" s="1">
        <f t="shared" si="58"/>
        <v>41.165100375335705</v>
      </c>
      <c r="AR54" s="1">
        <f t="shared" si="59"/>
        <v>8.090614886731391</v>
      </c>
    </row>
    <row r="55" spans="1:44" ht="12.75">
      <c r="A55" s="9">
        <v>1991</v>
      </c>
      <c r="B55" s="2">
        <f t="shared" si="39"/>
        <v>396</v>
      </c>
      <c r="C55" s="2">
        <f t="shared" si="39"/>
        <v>1073</v>
      </c>
      <c r="D55">
        <f t="shared" si="39"/>
        <v>1</v>
      </c>
      <c r="E55">
        <f t="shared" si="39"/>
        <v>1</v>
      </c>
      <c r="F55">
        <f t="shared" si="39"/>
        <v>1</v>
      </c>
      <c r="H55" s="2">
        <f t="shared" si="39"/>
        <v>1472</v>
      </c>
      <c r="J55" s="9">
        <v>1991</v>
      </c>
      <c r="K55" s="2">
        <f t="shared" si="40"/>
        <v>396</v>
      </c>
      <c r="L55" s="2">
        <f t="shared" si="40"/>
        <v>1073</v>
      </c>
      <c r="M55" s="2">
        <f t="shared" si="40"/>
        <v>3</v>
      </c>
      <c r="N55" s="2">
        <f t="shared" si="40"/>
        <v>1472</v>
      </c>
      <c r="O55" s="2"/>
      <c r="P55" s="9">
        <f t="shared" si="44"/>
        <v>1991</v>
      </c>
      <c r="Q55" s="2">
        <f t="shared" si="46"/>
        <v>26.902173913043477</v>
      </c>
      <c r="R55" s="2">
        <f t="shared" si="47"/>
        <v>72.89402173913044</v>
      </c>
      <c r="S55" s="1">
        <f t="shared" si="48"/>
        <v>0.06793478260869565</v>
      </c>
      <c r="T55" s="1">
        <f t="shared" si="49"/>
        <v>0.06793478260869565</v>
      </c>
      <c r="U55" s="1">
        <f t="shared" si="50"/>
        <v>0.06793478260869565</v>
      </c>
      <c r="V55" s="1">
        <f t="shared" si="51"/>
        <v>0</v>
      </c>
      <c r="W55" s="2">
        <f t="shared" si="52"/>
        <v>100</v>
      </c>
      <c r="Z55" s="9">
        <v>1991</v>
      </c>
      <c r="AA55" s="2">
        <f t="shared" si="45"/>
        <v>1630807</v>
      </c>
      <c r="AB55" s="2">
        <f t="shared" si="45"/>
        <v>922772</v>
      </c>
      <c r="AC55" s="1">
        <f t="shared" si="45"/>
        <v>8312</v>
      </c>
      <c r="AD55" s="1">
        <f t="shared" si="45"/>
        <v>12991</v>
      </c>
      <c r="AE55" s="1">
        <f t="shared" si="45"/>
        <v>16348</v>
      </c>
      <c r="AF55" s="1"/>
      <c r="AG55" s="2">
        <f t="shared" si="45"/>
        <v>2591230</v>
      </c>
      <c r="AJ55" s="9">
        <v>1991</v>
      </c>
      <c r="AK55" s="1">
        <f t="shared" si="53"/>
        <v>24.282456477069328</v>
      </c>
      <c r="AL55" s="1">
        <f t="shared" si="54"/>
        <v>116.2800778523839</v>
      </c>
      <c r="AM55" s="1">
        <f t="shared" si="55"/>
        <v>12.03079884504331</v>
      </c>
      <c r="AN55" s="1">
        <f t="shared" si="56"/>
        <v>7.697636825494573</v>
      </c>
      <c r="AO55" s="1">
        <f t="shared" si="57"/>
        <v>6.116956202593589</v>
      </c>
      <c r="AP55" s="1"/>
      <c r="AQ55" s="1">
        <f t="shared" si="58"/>
        <v>56.806998992756334</v>
      </c>
      <c r="AR55" s="1">
        <f t="shared" si="59"/>
        <v>7.9679158588085315</v>
      </c>
    </row>
    <row r="56" spans="1:44" ht="12.75">
      <c r="A56" s="9">
        <v>1992</v>
      </c>
      <c r="B56" s="2">
        <f t="shared" si="39"/>
        <v>337</v>
      </c>
      <c r="C56" s="2">
        <f t="shared" si="39"/>
        <v>1185</v>
      </c>
      <c r="D56">
        <f t="shared" si="39"/>
        <v>1</v>
      </c>
      <c r="E56">
        <f t="shared" si="39"/>
        <v>1</v>
      </c>
      <c r="F56">
        <f t="shared" si="39"/>
        <v>3</v>
      </c>
      <c r="H56" s="2">
        <f t="shared" si="39"/>
        <v>1527</v>
      </c>
      <c r="J56" s="9">
        <v>1992</v>
      </c>
      <c r="K56" s="2">
        <f t="shared" si="40"/>
        <v>337</v>
      </c>
      <c r="L56" s="2">
        <f t="shared" si="40"/>
        <v>1185</v>
      </c>
      <c r="M56" s="2">
        <f t="shared" si="40"/>
        <v>5</v>
      </c>
      <c r="N56" s="2">
        <f t="shared" si="40"/>
        <v>1527</v>
      </c>
      <c r="O56" s="2"/>
      <c r="P56" s="9">
        <f t="shared" si="44"/>
        <v>1992</v>
      </c>
      <c r="Q56" s="2">
        <f t="shared" si="46"/>
        <v>22.069417157825804</v>
      </c>
      <c r="R56" s="2">
        <f t="shared" si="47"/>
        <v>77.60314341846758</v>
      </c>
      <c r="S56" s="1">
        <f t="shared" si="48"/>
        <v>0.06548788474132286</v>
      </c>
      <c r="T56" s="1">
        <f t="shared" si="49"/>
        <v>0.06548788474132286</v>
      </c>
      <c r="U56" s="1">
        <f t="shared" si="50"/>
        <v>0.19646365422396855</v>
      </c>
      <c r="V56" s="1">
        <f t="shared" si="51"/>
        <v>0</v>
      </c>
      <c r="W56" s="2">
        <f t="shared" si="52"/>
        <v>100</v>
      </c>
      <c r="Z56" s="9">
        <v>1992</v>
      </c>
      <c r="AA56" s="2">
        <f t="shared" si="45"/>
        <v>1636389</v>
      </c>
      <c r="AB56" s="2">
        <f t="shared" si="45"/>
        <v>934652</v>
      </c>
      <c r="AC56" s="1">
        <f t="shared" si="45"/>
        <v>8504</v>
      </c>
      <c r="AD56" s="1">
        <f t="shared" si="45"/>
        <v>13591</v>
      </c>
      <c r="AE56" s="1">
        <f t="shared" si="45"/>
        <v>17057</v>
      </c>
      <c r="AF56" s="1"/>
      <c r="AG56" s="2">
        <f t="shared" si="45"/>
        <v>2610193</v>
      </c>
      <c r="AJ56" s="9">
        <v>1992</v>
      </c>
      <c r="AK56" s="1">
        <f t="shared" si="53"/>
        <v>20.59412523550329</v>
      </c>
      <c r="AL56" s="1">
        <f t="shared" si="54"/>
        <v>126.78515640045707</v>
      </c>
      <c r="AM56" s="1">
        <f t="shared" si="55"/>
        <v>11.75917215428034</v>
      </c>
      <c r="AN56" s="1">
        <f t="shared" si="56"/>
        <v>7.357810315650063</v>
      </c>
      <c r="AO56" s="1">
        <f t="shared" si="57"/>
        <v>17.588087002403707</v>
      </c>
      <c r="AP56" s="1"/>
      <c r="AQ56" s="1">
        <f t="shared" si="58"/>
        <v>58.50142115927826</v>
      </c>
      <c r="AR56" s="1">
        <f t="shared" si="59"/>
        <v>12.770739681242338</v>
      </c>
    </row>
    <row r="57" spans="1:44" ht="12.75">
      <c r="A57" s="9">
        <v>1993</v>
      </c>
      <c r="B57" s="2">
        <f aca="true" t="shared" si="60" ref="B57:H64">B14-B35</f>
        <v>366</v>
      </c>
      <c r="C57" s="2">
        <f t="shared" si="60"/>
        <v>1006</v>
      </c>
      <c r="D57">
        <f t="shared" si="60"/>
        <v>0</v>
      </c>
      <c r="E57">
        <f t="shared" si="60"/>
        <v>3</v>
      </c>
      <c r="F57">
        <f t="shared" si="60"/>
        <v>3</v>
      </c>
      <c r="H57" s="2">
        <f t="shared" si="60"/>
        <v>1378</v>
      </c>
      <c r="J57" s="9">
        <v>1993</v>
      </c>
      <c r="K57" s="2">
        <f t="shared" si="40"/>
        <v>366</v>
      </c>
      <c r="L57" s="2">
        <f t="shared" si="40"/>
        <v>1006</v>
      </c>
      <c r="M57" s="2">
        <f t="shared" si="40"/>
        <v>6</v>
      </c>
      <c r="N57" s="2">
        <f t="shared" si="40"/>
        <v>1378</v>
      </c>
      <c r="O57" s="2"/>
      <c r="P57" s="9">
        <f t="shared" si="44"/>
        <v>1993</v>
      </c>
      <c r="Q57" s="2">
        <f t="shared" si="46"/>
        <v>26.56023222060958</v>
      </c>
      <c r="R57" s="2">
        <f t="shared" si="47"/>
        <v>73.00435413642961</v>
      </c>
      <c r="S57" s="1">
        <f t="shared" si="48"/>
        <v>0</v>
      </c>
      <c r="T57" s="1">
        <f t="shared" si="49"/>
        <v>0.21770682148040638</v>
      </c>
      <c r="U57" s="1">
        <f t="shared" si="50"/>
        <v>0.21770682148040638</v>
      </c>
      <c r="V57" s="1">
        <f t="shared" si="51"/>
        <v>0</v>
      </c>
      <c r="W57" s="2">
        <f t="shared" si="52"/>
        <v>100</v>
      </c>
      <c r="Z57" s="9">
        <v>1993</v>
      </c>
      <c r="AA57" s="2">
        <f t="shared" si="45"/>
        <v>1647933</v>
      </c>
      <c r="AB57" s="2">
        <f t="shared" si="45"/>
        <v>947022</v>
      </c>
      <c r="AC57" s="1">
        <f t="shared" si="45"/>
        <v>8935</v>
      </c>
      <c r="AD57" s="1">
        <f t="shared" si="45"/>
        <v>14596</v>
      </c>
      <c r="AE57" s="1">
        <f t="shared" si="45"/>
        <v>17088</v>
      </c>
      <c r="AF57" s="1"/>
      <c r="AG57" s="2">
        <f t="shared" si="45"/>
        <v>2635574</v>
      </c>
      <c r="AJ57" s="9">
        <v>1993</v>
      </c>
      <c r="AK57" s="1">
        <f t="shared" si="53"/>
        <v>22.209640804571546</v>
      </c>
      <c r="AL57" s="1">
        <f t="shared" si="54"/>
        <v>106.22773282986034</v>
      </c>
      <c r="AM57" s="1">
        <f t="shared" si="55"/>
        <v>0</v>
      </c>
      <c r="AN57" s="1">
        <f t="shared" si="56"/>
        <v>20.553576322280076</v>
      </c>
      <c r="AO57" s="1">
        <f t="shared" si="57"/>
        <v>17.5561797752809</v>
      </c>
      <c r="AP57" s="1"/>
      <c r="AQ57" s="1">
        <f t="shared" si="58"/>
        <v>52.28462566408684</v>
      </c>
      <c r="AR57" s="1">
        <f t="shared" si="59"/>
        <v>14.771412393214998</v>
      </c>
    </row>
    <row r="58" spans="1:44" ht="12.75">
      <c r="A58" s="9">
        <v>1994</v>
      </c>
      <c r="B58" s="2">
        <f t="shared" si="60"/>
        <v>408</v>
      </c>
      <c r="C58" s="2">
        <f t="shared" si="60"/>
        <v>1012</v>
      </c>
      <c r="D58">
        <f t="shared" si="60"/>
        <v>0</v>
      </c>
      <c r="E58">
        <f t="shared" si="60"/>
        <v>3</v>
      </c>
      <c r="F58">
        <f t="shared" si="60"/>
        <v>1</v>
      </c>
      <c r="H58" s="2">
        <f t="shared" si="60"/>
        <v>1424</v>
      </c>
      <c r="J58" s="9">
        <v>1994</v>
      </c>
      <c r="K58" s="2">
        <f t="shared" si="40"/>
        <v>408</v>
      </c>
      <c r="L58" s="2">
        <f t="shared" si="40"/>
        <v>1012</v>
      </c>
      <c r="M58" s="2">
        <f t="shared" si="40"/>
        <v>4</v>
      </c>
      <c r="N58" s="2">
        <f t="shared" si="40"/>
        <v>1424</v>
      </c>
      <c r="O58" s="2"/>
      <c r="P58" s="9">
        <f t="shared" si="44"/>
        <v>1994</v>
      </c>
      <c r="Q58" s="2">
        <f t="shared" si="46"/>
        <v>28.651685393258425</v>
      </c>
      <c r="R58" s="2">
        <f t="shared" si="47"/>
        <v>71.06741573033707</v>
      </c>
      <c r="S58" s="1">
        <f t="shared" si="48"/>
        <v>0</v>
      </c>
      <c r="T58" s="1">
        <f t="shared" si="49"/>
        <v>0.21067415730337077</v>
      </c>
      <c r="U58" s="1">
        <f t="shared" si="50"/>
        <v>0.0702247191011236</v>
      </c>
      <c r="V58" s="1">
        <f t="shared" si="51"/>
        <v>0</v>
      </c>
      <c r="W58" s="2">
        <f t="shared" si="52"/>
        <v>100</v>
      </c>
      <c r="Z58" s="9">
        <v>1994</v>
      </c>
      <c r="AA58" s="2">
        <f t="shared" si="45"/>
        <v>1662102</v>
      </c>
      <c r="AB58" s="2">
        <f t="shared" si="45"/>
        <v>959150</v>
      </c>
      <c r="AC58" s="1">
        <f t="shared" si="45"/>
        <v>8970</v>
      </c>
      <c r="AD58" s="1">
        <f t="shared" si="45"/>
        <v>15218</v>
      </c>
      <c r="AE58" s="1">
        <f t="shared" si="45"/>
        <v>18010</v>
      </c>
      <c r="AF58" s="1"/>
      <c r="AG58" s="2">
        <f t="shared" si="45"/>
        <v>2663450</v>
      </c>
      <c r="AJ58" s="9">
        <v>1994</v>
      </c>
      <c r="AK58" s="1">
        <f t="shared" si="53"/>
        <v>24.54722995339636</v>
      </c>
      <c r="AL58" s="1">
        <f t="shared" si="54"/>
        <v>105.51008705624771</v>
      </c>
      <c r="AM58" s="1">
        <f t="shared" si="55"/>
        <v>0</v>
      </c>
      <c r="AN58" s="1">
        <f t="shared" si="56"/>
        <v>19.713497174398736</v>
      </c>
      <c r="AO58" s="1">
        <f t="shared" si="57"/>
        <v>5.55247084952804</v>
      </c>
      <c r="AP58" s="1"/>
      <c r="AQ58" s="1">
        <f t="shared" si="58"/>
        <v>53.46449154292365</v>
      </c>
      <c r="AR58" s="1">
        <f t="shared" si="59"/>
        <v>9.479122233281199</v>
      </c>
    </row>
    <row r="59" spans="1:44" ht="12.75">
      <c r="A59" s="9">
        <v>1995</v>
      </c>
      <c r="B59" s="2">
        <f t="shared" si="60"/>
        <v>467</v>
      </c>
      <c r="C59" s="2">
        <f t="shared" si="60"/>
        <v>1198</v>
      </c>
      <c r="D59">
        <f t="shared" si="60"/>
        <v>1</v>
      </c>
      <c r="E59">
        <f t="shared" si="60"/>
        <v>2</v>
      </c>
      <c r="F59">
        <f t="shared" si="60"/>
        <v>5</v>
      </c>
      <c r="H59" s="2">
        <f t="shared" si="60"/>
        <v>1673</v>
      </c>
      <c r="J59" s="9">
        <v>1995</v>
      </c>
      <c r="K59" s="2">
        <f t="shared" si="40"/>
        <v>467</v>
      </c>
      <c r="L59" s="2">
        <f t="shared" si="40"/>
        <v>1198</v>
      </c>
      <c r="M59" s="2">
        <f t="shared" si="40"/>
        <v>8</v>
      </c>
      <c r="N59" s="2">
        <f t="shared" si="40"/>
        <v>1673</v>
      </c>
      <c r="O59" s="2"/>
      <c r="P59" s="9">
        <f t="shared" si="44"/>
        <v>1995</v>
      </c>
      <c r="Q59" s="2">
        <f t="shared" si="46"/>
        <v>27.913927077106994</v>
      </c>
      <c r="R59" s="2">
        <f t="shared" si="47"/>
        <v>71.60789001793187</v>
      </c>
      <c r="S59" s="1">
        <f t="shared" si="48"/>
        <v>0.059772863120143446</v>
      </c>
      <c r="T59" s="1">
        <f t="shared" si="49"/>
        <v>0.11954572624028689</v>
      </c>
      <c r="U59" s="1">
        <f t="shared" si="50"/>
        <v>0.2988643156007173</v>
      </c>
      <c r="V59" s="1">
        <f t="shared" si="51"/>
        <v>0</v>
      </c>
      <c r="W59" s="2">
        <f t="shared" si="52"/>
        <v>100</v>
      </c>
      <c r="Z59" s="9">
        <v>1995</v>
      </c>
      <c r="AA59" s="2">
        <f t="shared" si="45"/>
        <v>1674768</v>
      </c>
      <c r="AB59" s="2">
        <f t="shared" si="45"/>
        <v>971519</v>
      </c>
      <c r="AC59" s="1">
        <f t="shared" si="45"/>
        <v>9115</v>
      </c>
      <c r="AD59" s="1">
        <f t="shared" si="45"/>
        <v>16225</v>
      </c>
      <c r="AE59" s="1">
        <f t="shared" si="45"/>
        <v>19161</v>
      </c>
      <c r="AF59" s="1"/>
      <c r="AG59" s="2">
        <f t="shared" si="45"/>
        <v>2690788</v>
      </c>
      <c r="AJ59" s="9">
        <v>1995</v>
      </c>
      <c r="AK59" s="1">
        <f t="shared" si="53"/>
        <v>27.88445922062041</v>
      </c>
      <c r="AL59" s="1">
        <f t="shared" si="54"/>
        <v>123.31205051059219</v>
      </c>
      <c r="AM59" s="1">
        <f t="shared" si="55"/>
        <v>10.970927043335163</v>
      </c>
      <c r="AN59" s="1">
        <f t="shared" si="56"/>
        <v>12.326656394453003</v>
      </c>
      <c r="AO59" s="1">
        <f t="shared" si="57"/>
        <v>26.094671468086215</v>
      </c>
      <c r="AP59" s="1"/>
      <c r="AQ59" s="1">
        <f t="shared" si="58"/>
        <v>62.17509517658025</v>
      </c>
      <c r="AR59" s="1">
        <f t="shared" si="59"/>
        <v>17.97712410957057</v>
      </c>
    </row>
    <row r="60" spans="1:44" ht="12.75">
      <c r="A60" s="9">
        <v>1996</v>
      </c>
      <c r="B60" s="2">
        <f t="shared" si="60"/>
        <v>524</v>
      </c>
      <c r="C60" s="2">
        <f t="shared" si="60"/>
        <v>1359</v>
      </c>
      <c r="D60">
        <f t="shared" si="60"/>
        <v>1</v>
      </c>
      <c r="E60">
        <f t="shared" si="60"/>
        <v>2</v>
      </c>
      <c r="F60">
        <f t="shared" si="60"/>
        <v>4</v>
      </c>
      <c r="H60" s="2">
        <f t="shared" si="60"/>
        <v>1890</v>
      </c>
      <c r="J60" s="9">
        <v>1996</v>
      </c>
      <c r="K60" s="2">
        <f t="shared" si="40"/>
        <v>524</v>
      </c>
      <c r="L60" s="2">
        <f t="shared" si="40"/>
        <v>1359</v>
      </c>
      <c r="M60" s="2">
        <f t="shared" si="40"/>
        <v>7</v>
      </c>
      <c r="N60" s="2">
        <f t="shared" si="40"/>
        <v>1890</v>
      </c>
      <c r="O60" s="2"/>
      <c r="P60" s="9">
        <f t="shared" si="44"/>
        <v>1996</v>
      </c>
      <c r="Q60" s="2">
        <f t="shared" si="46"/>
        <v>27.724867724867725</v>
      </c>
      <c r="R60" s="2">
        <f t="shared" si="47"/>
        <v>71.9047619047619</v>
      </c>
      <c r="S60" s="1">
        <f t="shared" si="48"/>
        <v>0.052910052910052914</v>
      </c>
      <c r="T60" s="1">
        <f t="shared" si="49"/>
        <v>0.10582010582010583</v>
      </c>
      <c r="U60" s="1">
        <f t="shared" si="50"/>
        <v>0.21164021164021166</v>
      </c>
      <c r="V60" s="1">
        <f t="shared" si="51"/>
        <v>0</v>
      </c>
      <c r="W60" s="2">
        <f t="shared" si="52"/>
        <v>100</v>
      </c>
      <c r="Z60" s="9">
        <v>1996</v>
      </c>
      <c r="AA60" s="2">
        <f t="shared" si="45"/>
        <v>1682236</v>
      </c>
      <c r="AB60" s="2">
        <f t="shared" si="45"/>
        <v>980933</v>
      </c>
      <c r="AC60" s="1">
        <f t="shared" si="45"/>
        <v>9305</v>
      </c>
      <c r="AD60" s="1">
        <f t="shared" si="45"/>
        <v>17048</v>
      </c>
      <c r="AE60" s="1">
        <f t="shared" si="45"/>
        <v>20403</v>
      </c>
      <c r="AF60" s="1"/>
      <c r="AG60" s="2">
        <f t="shared" si="45"/>
        <v>2709925</v>
      </c>
      <c r="AJ60" s="9">
        <v>1996</v>
      </c>
      <c r="AK60" s="1">
        <f t="shared" si="53"/>
        <v>31.149018330365063</v>
      </c>
      <c r="AL60" s="1">
        <f t="shared" si="54"/>
        <v>138.54157215630426</v>
      </c>
      <c r="AM60" s="1">
        <f t="shared" si="55"/>
        <v>10.746910263299302</v>
      </c>
      <c r="AN60" s="1">
        <f t="shared" si="56"/>
        <v>11.731581417175034</v>
      </c>
      <c r="AO60" s="1">
        <f t="shared" si="57"/>
        <v>19.604960054893887</v>
      </c>
      <c r="AP60" s="1"/>
      <c r="AQ60" s="1">
        <f t="shared" si="58"/>
        <v>69.7436275911695</v>
      </c>
      <c r="AR60" s="1">
        <f t="shared" si="59"/>
        <v>14.971340576610487</v>
      </c>
    </row>
    <row r="61" spans="1:44" ht="12.75">
      <c r="A61" s="9">
        <v>1997</v>
      </c>
      <c r="B61" s="2">
        <f t="shared" si="60"/>
        <v>599</v>
      </c>
      <c r="C61" s="2">
        <f t="shared" si="60"/>
        <v>1410</v>
      </c>
      <c r="D61">
        <f t="shared" si="60"/>
        <v>3</v>
      </c>
      <c r="E61">
        <f t="shared" si="60"/>
        <v>3</v>
      </c>
      <c r="F61">
        <f t="shared" si="60"/>
        <v>2</v>
      </c>
      <c r="H61" s="2">
        <f t="shared" si="60"/>
        <v>2017</v>
      </c>
      <c r="J61" s="9">
        <v>1997</v>
      </c>
      <c r="K61" s="2">
        <f t="shared" si="40"/>
        <v>599</v>
      </c>
      <c r="L61" s="2">
        <f t="shared" si="40"/>
        <v>1410</v>
      </c>
      <c r="M61" s="2">
        <f t="shared" si="40"/>
        <v>8</v>
      </c>
      <c r="N61" s="2">
        <f t="shared" si="40"/>
        <v>2017</v>
      </c>
      <c r="O61" s="2"/>
      <c r="P61" s="9">
        <f t="shared" si="44"/>
        <v>1997</v>
      </c>
      <c r="Q61" s="2">
        <f t="shared" si="46"/>
        <v>29.697570649479427</v>
      </c>
      <c r="R61" s="2">
        <f t="shared" si="47"/>
        <v>69.90580069410015</v>
      </c>
      <c r="S61" s="1">
        <f t="shared" si="48"/>
        <v>0.1487357461576599</v>
      </c>
      <c r="T61" s="1">
        <f t="shared" si="49"/>
        <v>0.1487357461576599</v>
      </c>
      <c r="U61" s="1">
        <f t="shared" si="50"/>
        <v>0.09915716410510658</v>
      </c>
      <c r="V61" s="1">
        <f t="shared" si="51"/>
        <v>0</v>
      </c>
      <c r="W61" s="2">
        <f t="shared" si="52"/>
        <v>100</v>
      </c>
      <c r="Z61" s="9">
        <v>1997</v>
      </c>
      <c r="AA61" s="2">
        <f t="shared" si="45"/>
        <v>1692465</v>
      </c>
      <c r="AB61" s="2">
        <f t="shared" si="45"/>
        <v>990171</v>
      </c>
      <c r="AC61" s="1">
        <f t="shared" si="45"/>
        <v>9498</v>
      </c>
      <c r="AD61" s="1">
        <f t="shared" si="45"/>
        <v>17969</v>
      </c>
      <c r="AE61" s="1">
        <f t="shared" si="45"/>
        <v>21723</v>
      </c>
      <c r="AF61" s="1"/>
      <c r="AG61" s="2">
        <f t="shared" si="45"/>
        <v>2731826</v>
      </c>
      <c r="AJ61" s="9">
        <v>1997</v>
      </c>
      <c r="AK61" s="1">
        <f t="shared" si="53"/>
        <v>35.3921646828738</v>
      </c>
      <c r="AL61" s="1">
        <f t="shared" si="54"/>
        <v>142.39964612173048</v>
      </c>
      <c r="AM61" s="1">
        <f t="shared" si="55"/>
        <v>31.58559696778269</v>
      </c>
      <c r="AN61" s="1">
        <f t="shared" si="56"/>
        <v>16.69541988981023</v>
      </c>
      <c r="AO61" s="1">
        <f t="shared" si="57"/>
        <v>9.20683146894996</v>
      </c>
      <c r="AP61" s="1"/>
      <c r="AQ61" s="1">
        <f t="shared" si="58"/>
        <v>73.83339934534631</v>
      </c>
      <c r="AR61" s="1">
        <f t="shared" si="59"/>
        <v>16.263468184590366</v>
      </c>
    </row>
    <row r="62" spans="1:44" ht="12.75">
      <c r="A62" s="9">
        <v>1998</v>
      </c>
      <c r="B62" s="2">
        <f t="shared" si="60"/>
        <v>620</v>
      </c>
      <c r="C62" s="2">
        <f t="shared" si="60"/>
        <v>1511</v>
      </c>
      <c r="D62">
        <f t="shared" si="60"/>
        <v>1</v>
      </c>
      <c r="E62">
        <f t="shared" si="60"/>
        <v>3</v>
      </c>
      <c r="F62">
        <f t="shared" si="60"/>
        <v>1</v>
      </c>
      <c r="H62" s="2">
        <f t="shared" si="60"/>
        <v>2136</v>
      </c>
      <c r="J62" s="9">
        <v>1998</v>
      </c>
      <c r="K62" s="2">
        <f t="shared" si="40"/>
        <v>620</v>
      </c>
      <c r="L62" s="2">
        <f t="shared" si="40"/>
        <v>1511</v>
      </c>
      <c r="M62" s="2">
        <f t="shared" si="40"/>
        <v>5</v>
      </c>
      <c r="N62" s="2">
        <f t="shared" si="40"/>
        <v>2136</v>
      </c>
      <c r="O62" s="2"/>
      <c r="P62" s="9">
        <f t="shared" si="44"/>
        <v>1998</v>
      </c>
      <c r="Q62" s="2">
        <f t="shared" si="46"/>
        <v>29.026217228464418</v>
      </c>
      <c r="R62" s="2">
        <f t="shared" si="47"/>
        <v>70.73970037453184</v>
      </c>
      <c r="S62" s="1">
        <f t="shared" si="48"/>
        <v>0.04681647940074907</v>
      </c>
      <c r="T62" s="1">
        <f t="shared" si="49"/>
        <v>0.1404494382022472</v>
      </c>
      <c r="U62" s="1">
        <f t="shared" si="50"/>
        <v>0.04681647940074907</v>
      </c>
      <c r="V62" s="1">
        <f t="shared" si="51"/>
        <v>0</v>
      </c>
      <c r="W62" s="2">
        <f t="shared" si="52"/>
        <v>100</v>
      </c>
      <c r="Z62" s="9">
        <v>1998</v>
      </c>
      <c r="AA62" s="2">
        <f t="shared" si="45"/>
        <v>1701607</v>
      </c>
      <c r="AB62" s="2">
        <f t="shared" si="45"/>
        <v>998773</v>
      </c>
      <c r="AC62" s="1">
        <f t="shared" si="45"/>
        <v>9774</v>
      </c>
      <c r="AD62" s="1">
        <f t="shared" si="45"/>
        <v>18382</v>
      </c>
      <c r="AE62" s="1">
        <f t="shared" si="45"/>
        <v>22799</v>
      </c>
      <c r="AF62" s="1"/>
      <c r="AG62" s="2">
        <f t="shared" si="45"/>
        <v>2751335</v>
      </c>
      <c r="AJ62" s="9">
        <v>1998</v>
      </c>
      <c r="AK62" s="1">
        <f t="shared" si="53"/>
        <v>36.43614536141424</v>
      </c>
      <c r="AL62" s="1">
        <f t="shared" si="54"/>
        <v>151.28562746489942</v>
      </c>
      <c r="AM62" s="1">
        <f t="shared" si="55"/>
        <v>10.23122570083896</v>
      </c>
      <c r="AN62" s="1">
        <f t="shared" si="56"/>
        <v>16.32031335001632</v>
      </c>
      <c r="AO62" s="1">
        <f t="shared" si="57"/>
        <v>4.386157287600334</v>
      </c>
      <c r="AP62" s="1"/>
      <c r="AQ62" s="1">
        <f t="shared" si="58"/>
        <v>77.63503899016297</v>
      </c>
      <c r="AR62" s="1">
        <f t="shared" si="59"/>
        <v>9.812579727210283</v>
      </c>
    </row>
    <row r="63" spans="1:44" ht="12.75">
      <c r="A63" s="9">
        <v>1999</v>
      </c>
      <c r="B63" s="2">
        <f t="shared" si="60"/>
        <v>189</v>
      </c>
      <c r="C63" s="2">
        <f t="shared" si="60"/>
        <v>455</v>
      </c>
      <c r="D63">
        <f t="shared" si="60"/>
        <v>0</v>
      </c>
      <c r="E63">
        <f t="shared" si="60"/>
        <v>1</v>
      </c>
      <c r="F63">
        <f t="shared" si="60"/>
        <v>2</v>
      </c>
      <c r="H63" s="2">
        <f t="shared" si="60"/>
        <v>647</v>
      </c>
      <c r="J63" s="9">
        <v>1999</v>
      </c>
      <c r="K63" s="2">
        <f t="shared" si="40"/>
        <v>189</v>
      </c>
      <c r="L63" s="2">
        <f t="shared" si="40"/>
        <v>455</v>
      </c>
      <c r="M63" s="2">
        <f t="shared" si="40"/>
        <v>3</v>
      </c>
      <c r="N63" s="2">
        <f t="shared" si="40"/>
        <v>647</v>
      </c>
      <c r="O63" s="2"/>
      <c r="P63" s="9">
        <f t="shared" si="44"/>
        <v>1999</v>
      </c>
      <c r="Q63" s="2">
        <f t="shared" si="46"/>
        <v>29.21174652241113</v>
      </c>
      <c r="R63" s="2">
        <f t="shared" si="47"/>
        <v>70.32457496136011</v>
      </c>
      <c r="S63" s="1">
        <f t="shared" si="48"/>
        <v>0</v>
      </c>
      <c r="T63" s="1">
        <f t="shared" si="49"/>
        <v>0.1545595054095827</v>
      </c>
      <c r="U63" s="1">
        <f t="shared" si="50"/>
        <v>0.3091190108191654</v>
      </c>
      <c r="V63" s="1">
        <f t="shared" si="51"/>
        <v>0</v>
      </c>
      <c r="W63" s="2">
        <f t="shared" si="52"/>
        <v>100</v>
      </c>
      <c r="Z63" s="9">
        <v>1999</v>
      </c>
      <c r="AA63" s="2">
        <f t="shared" si="45"/>
        <v>1708949</v>
      </c>
      <c r="AB63" s="2">
        <f t="shared" si="45"/>
        <v>1006905</v>
      </c>
      <c r="AC63" s="1">
        <f t="shared" si="45"/>
        <v>9906</v>
      </c>
      <c r="AD63" s="1">
        <f t="shared" si="45"/>
        <v>18884</v>
      </c>
      <c r="AE63" s="1">
        <f t="shared" si="45"/>
        <v>23975</v>
      </c>
      <c r="AF63" s="1"/>
      <c r="AG63" s="2">
        <f t="shared" si="45"/>
        <v>2768619</v>
      </c>
      <c r="AJ63" s="9">
        <v>1999</v>
      </c>
      <c r="AK63" s="1">
        <f t="shared" si="53"/>
        <v>11.05942892385905</v>
      </c>
      <c r="AL63" s="1">
        <f>(C63/AB63)*100000</f>
        <v>45.18797701868598</v>
      </c>
      <c r="AM63" s="1">
        <f>(D63/AC63)*100000</f>
        <v>0</v>
      </c>
      <c r="AN63" s="1">
        <f>(E63/AD63)*100000</f>
        <v>5.295488244016099</v>
      </c>
      <c r="AO63" s="1">
        <f>(F63/AE63)*100000</f>
        <v>8.342022940563087</v>
      </c>
      <c r="AP63" s="1"/>
      <c r="AQ63" s="1">
        <f t="shared" si="58"/>
        <v>23.36905150184984</v>
      </c>
      <c r="AR63" s="1">
        <f t="shared" si="59"/>
        <v>5.685587036861556</v>
      </c>
    </row>
    <row r="64" spans="1:23" s="4" customFormat="1" ht="12.75">
      <c r="A64" s="13" t="s">
        <v>14</v>
      </c>
      <c r="B64" s="21">
        <f t="shared" si="60"/>
        <v>6584</v>
      </c>
      <c r="C64" s="21">
        <f t="shared" si="60"/>
        <v>15945</v>
      </c>
      <c r="D64" s="4">
        <f t="shared" si="60"/>
        <v>11</v>
      </c>
      <c r="E64" s="4">
        <f t="shared" si="60"/>
        <v>26</v>
      </c>
      <c r="F64" s="4">
        <f t="shared" si="60"/>
        <v>26</v>
      </c>
      <c r="G64" s="4">
        <f t="shared" si="60"/>
        <v>0</v>
      </c>
      <c r="H64" s="21">
        <f t="shared" si="60"/>
        <v>22592</v>
      </c>
      <c r="J64" s="13" t="s">
        <v>14</v>
      </c>
      <c r="K64" s="21">
        <f t="shared" si="40"/>
        <v>6584</v>
      </c>
      <c r="L64" s="21">
        <f t="shared" si="40"/>
        <v>15945</v>
      </c>
      <c r="M64" s="21">
        <f t="shared" si="40"/>
        <v>63</v>
      </c>
      <c r="N64" s="21">
        <f t="shared" si="40"/>
        <v>22592</v>
      </c>
      <c r="O64" s="21"/>
      <c r="P64" s="13" t="str">
        <f t="shared" si="44"/>
        <v>Total</v>
      </c>
      <c r="Q64" s="21">
        <f t="shared" si="46"/>
        <v>29.143059490084987</v>
      </c>
      <c r="R64" s="21">
        <f t="shared" si="47"/>
        <v>70.57808073654391</v>
      </c>
      <c r="S64" s="23">
        <f t="shared" si="48"/>
        <v>0.04868980169971671</v>
      </c>
      <c r="T64" s="23">
        <f t="shared" si="49"/>
        <v>0.11508498583569404</v>
      </c>
      <c r="U64" s="23">
        <f t="shared" si="50"/>
        <v>0.11508498583569404</v>
      </c>
      <c r="V64" s="23">
        <f t="shared" si="51"/>
        <v>0</v>
      </c>
      <c r="W64" s="21">
        <f t="shared" si="52"/>
        <v>100</v>
      </c>
    </row>
    <row r="65" spans="2:23" ht="12.75">
      <c r="B65" s="2"/>
      <c r="C65" s="2"/>
      <c r="D65" s="2"/>
      <c r="E65" s="2"/>
      <c r="F65" s="2"/>
      <c r="G65" s="2"/>
      <c r="H65" s="2"/>
      <c r="K65" s="2"/>
      <c r="L65" s="2"/>
      <c r="M65" s="2"/>
      <c r="N65" s="2"/>
      <c r="O65" s="2"/>
      <c r="Q65" s="3"/>
      <c r="R65" s="3"/>
      <c r="S65" s="3"/>
      <c r="T65" s="3"/>
      <c r="U65" s="3"/>
      <c r="V65" s="3"/>
      <c r="W65" s="3"/>
    </row>
    <row r="66" spans="2:15" ht="12.75">
      <c r="B66" s="2"/>
      <c r="C66" s="2"/>
      <c r="D66" s="2"/>
      <c r="E66" s="2"/>
      <c r="F66" s="2"/>
      <c r="G66" s="2"/>
      <c r="H66" s="2"/>
      <c r="K66" s="2"/>
      <c r="L66" s="2"/>
      <c r="M66" s="2"/>
      <c r="N66" s="2"/>
      <c r="O66" s="2"/>
    </row>
    <row r="67" spans="1:44" s="27" customFormat="1" ht="24.75" customHeight="1">
      <c r="A67" s="31" t="str">
        <f>CONCATENATE("Parole &amp; Probation Admissions, All Races: ",$A$1)</f>
        <v>Parole &amp; Probation Admissions, All Races: MISSISSIPPI</v>
      </c>
      <c r="B67" s="31"/>
      <c r="C67" s="31"/>
      <c r="D67" s="31"/>
      <c r="E67" s="31"/>
      <c r="F67" s="31"/>
      <c r="G67" s="31"/>
      <c r="H67" s="31"/>
      <c r="J67" s="31" t="str">
        <f>CONCATENATE("Parole &amp; Probation Admissions, BW + Balance: ",$A$1)</f>
        <v>Parole &amp; Probation Admissions, BW + Balance: MISSISSIPPI</v>
      </c>
      <c r="K67" s="31"/>
      <c r="L67" s="31"/>
      <c r="M67" s="31"/>
      <c r="N67" s="31"/>
      <c r="O67" s="28"/>
      <c r="Z67" s="30" t="str">
        <f>CONCATENATE("Total Population, By Race: ",$A$1)</f>
        <v>Total Population, By Race: MISSISSIPPI</v>
      </c>
      <c r="AA67" s="30"/>
      <c r="AB67" s="30"/>
      <c r="AC67" s="30"/>
      <c r="AD67" s="30"/>
      <c r="AE67" s="30"/>
      <c r="AF67" s="30"/>
      <c r="AG67" s="30"/>
      <c r="AJ67" s="30" t="str">
        <f>CONCATENATE("Parole &amp; Probation Admissions, per 100,000 By Race: ",$A$1)</f>
        <v>Parole &amp; Probation Admissions, per 100,000 By Race: MISSISSIPPI</v>
      </c>
      <c r="AK67" s="30"/>
      <c r="AL67" s="30"/>
      <c r="AM67" s="30"/>
      <c r="AN67" s="30"/>
      <c r="AO67" s="30"/>
      <c r="AP67" s="30"/>
      <c r="AQ67" s="30"/>
      <c r="AR67" s="30"/>
    </row>
    <row r="68" spans="1:44" ht="12.75">
      <c r="A68" s="20" t="s">
        <v>26</v>
      </c>
      <c r="B68" s="19" t="s">
        <v>12</v>
      </c>
      <c r="C68" s="19" t="s">
        <v>13</v>
      </c>
      <c r="D68" s="19" t="s">
        <v>29</v>
      </c>
      <c r="E68" s="19" t="s">
        <v>30</v>
      </c>
      <c r="F68" s="19" t="s">
        <v>27</v>
      </c>
      <c r="G68" s="19" t="s">
        <v>28</v>
      </c>
      <c r="H68" s="19" t="s">
        <v>14</v>
      </c>
      <c r="J68" s="20" t="s">
        <v>26</v>
      </c>
      <c r="K68" s="19" t="s">
        <v>12</v>
      </c>
      <c r="L68" s="19" t="s">
        <v>13</v>
      </c>
      <c r="M68" s="19" t="s">
        <v>31</v>
      </c>
      <c r="N68" s="19" t="s">
        <v>14</v>
      </c>
      <c r="O68" s="2"/>
      <c r="Z68" s="20" t="s">
        <v>26</v>
      </c>
      <c r="AA68" s="19" t="s">
        <v>12</v>
      </c>
      <c r="AB68" s="19" t="s">
        <v>13</v>
      </c>
      <c r="AC68" s="19" t="s">
        <v>29</v>
      </c>
      <c r="AD68" s="19" t="s">
        <v>30</v>
      </c>
      <c r="AE68" s="19" t="s">
        <v>27</v>
      </c>
      <c r="AF68" s="19" t="s">
        <v>28</v>
      </c>
      <c r="AG68" s="19" t="s">
        <v>14</v>
      </c>
      <c r="AJ68" s="20" t="s">
        <v>26</v>
      </c>
      <c r="AK68" s="19" t="s">
        <v>12</v>
      </c>
      <c r="AL68" s="19" t="s">
        <v>13</v>
      </c>
      <c r="AM68" s="19" t="s">
        <v>29</v>
      </c>
      <c r="AN68" s="19" t="s">
        <v>30</v>
      </c>
      <c r="AO68" s="19" t="s">
        <v>27</v>
      </c>
      <c r="AP68" s="19" t="s">
        <v>28</v>
      </c>
      <c r="AQ68" s="19" t="s">
        <v>14</v>
      </c>
      <c r="AR68" s="19" t="s">
        <v>31</v>
      </c>
    </row>
    <row r="69" spans="1:44" ht="12.75">
      <c r="A69" s="9">
        <v>1983</v>
      </c>
      <c r="B69">
        <v>51</v>
      </c>
      <c r="C69">
        <v>108</v>
      </c>
      <c r="D69">
        <v>0</v>
      </c>
      <c r="E69">
        <v>0</v>
      </c>
      <c r="F69">
        <v>0</v>
      </c>
      <c r="H69" s="2">
        <f>SUM(B69:G69)</f>
        <v>159</v>
      </c>
      <c r="J69" s="9">
        <v>1983</v>
      </c>
      <c r="K69" s="2">
        <f>B69</f>
        <v>51</v>
      </c>
      <c r="L69" s="2">
        <f>C69</f>
        <v>108</v>
      </c>
      <c r="M69" s="2">
        <f aca="true" t="shared" si="61" ref="M69:M86">N69-K69-L69</f>
        <v>0</v>
      </c>
      <c r="N69" s="2">
        <f>H69</f>
        <v>159</v>
      </c>
      <c r="O69" s="2"/>
      <c r="Z69" s="9">
        <v>1983</v>
      </c>
      <c r="AA69" s="2">
        <f>AA47</f>
        <v>1631761</v>
      </c>
      <c r="AB69" s="2">
        <f aca="true" t="shared" si="62" ref="AB69:AG69">AB47</f>
        <v>898820</v>
      </c>
      <c r="AC69" s="1">
        <f t="shared" si="62"/>
        <v>6640</v>
      </c>
      <c r="AD69" s="1">
        <f t="shared" si="62"/>
        <v>9245</v>
      </c>
      <c r="AE69" s="1">
        <f t="shared" si="62"/>
        <v>21271</v>
      </c>
      <c r="AF69" s="1"/>
      <c r="AG69" s="2">
        <f t="shared" si="62"/>
        <v>2567737</v>
      </c>
      <c r="AJ69" s="9">
        <v>1983</v>
      </c>
      <c r="AK69" s="1">
        <f aca="true" t="shared" si="63" ref="AK69:AO72">(B69/AA69)*100000</f>
        <v>3.1254577110250827</v>
      </c>
      <c r="AL69" s="1">
        <f t="shared" si="63"/>
        <v>12.015753988562782</v>
      </c>
      <c r="AM69" s="1">
        <f t="shared" si="63"/>
        <v>0</v>
      </c>
      <c r="AN69" s="1">
        <f t="shared" si="63"/>
        <v>0</v>
      </c>
      <c r="AO69" s="1">
        <f t="shared" si="63"/>
        <v>0</v>
      </c>
      <c r="AP69" s="1"/>
      <c r="AQ69" s="1">
        <f>(H69/AG69)*100000</f>
        <v>6.192222957413473</v>
      </c>
      <c r="AR69" s="1">
        <f>(SUM(D69:F69)/SUM(AC69:AE69))*100000</f>
        <v>0</v>
      </c>
    </row>
    <row r="70" spans="1:44" ht="12.75">
      <c r="A70" s="9">
        <v>1984</v>
      </c>
      <c r="B70">
        <v>128</v>
      </c>
      <c r="C70">
        <v>250</v>
      </c>
      <c r="D70">
        <v>0</v>
      </c>
      <c r="E70">
        <v>0</v>
      </c>
      <c r="F70">
        <v>0</v>
      </c>
      <c r="H70" s="2">
        <f>SUM(B70:G70)</f>
        <v>378</v>
      </c>
      <c r="J70" s="9">
        <v>1984</v>
      </c>
      <c r="K70" s="2">
        <f aca="true" t="shared" si="64" ref="K70:K85">B70</f>
        <v>128</v>
      </c>
      <c r="L70" s="2">
        <f aca="true" t="shared" si="65" ref="L70:L85">C70</f>
        <v>250</v>
      </c>
      <c r="M70" s="2">
        <f>N70-K70-L70</f>
        <v>0</v>
      </c>
      <c r="N70" s="2">
        <f>H70</f>
        <v>378</v>
      </c>
      <c r="O70" s="2"/>
      <c r="Z70" s="9">
        <v>1984</v>
      </c>
      <c r="AA70" s="2">
        <f aca="true" t="shared" si="66" ref="AA70:AG85">AA48</f>
        <v>1635175</v>
      </c>
      <c r="AB70" s="2">
        <f t="shared" si="66"/>
        <v>905739</v>
      </c>
      <c r="AC70" s="1">
        <f t="shared" si="66"/>
        <v>6849</v>
      </c>
      <c r="AD70" s="1">
        <f t="shared" si="66"/>
        <v>9708</v>
      </c>
      <c r="AE70" s="1">
        <f t="shared" si="66"/>
        <v>20594</v>
      </c>
      <c r="AF70" s="1"/>
      <c r="AG70" s="2">
        <f t="shared" si="66"/>
        <v>2578065</v>
      </c>
      <c r="AJ70" s="9">
        <v>1984</v>
      </c>
      <c r="AK70" s="1">
        <f t="shared" si="63"/>
        <v>7.827908327854816</v>
      </c>
      <c r="AL70" s="1">
        <f t="shared" si="63"/>
        <v>27.601770487966178</v>
      </c>
      <c r="AM70" s="1">
        <f t="shared" si="63"/>
        <v>0</v>
      </c>
      <c r="AN70" s="1">
        <f t="shared" si="63"/>
        <v>0</v>
      </c>
      <c r="AO70" s="1">
        <f t="shared" si="63"/>
        <v>0</v>
      </c>
      <c r="AP70" s="1"/>
      <c r="AQ70" s="1">
        <f>(H70/AG70)*100000</f>
        <v>14.662159410255365</v>
      </c>
      <c r="AR70" s="1">
        <f>(SUM(D70:F70)/SUM(AC70:AE70))*100000</f>
        <v>0</v>
      </c>
    </row>
    <row r="71" spans="1:44" ht="12.75">
      <c r="A71" s="9">
        <v>1985</v>
      </c>
      <c r="B71">
        <v>90</v>
      </c>
      <c r="C71">
        <v>250</v>
      </c>
      <c r="D71">
        <v>0</v>
      </c>
      <c r="E71">
        <v>0</v>
      </c>
      <c r="F71">
        <v>0</v>
      </c>
      <c r="H71" s="2">
        <f>SUM(B71:G71)</f>
        <v>340</v>
      </c>
      <c r="J71" s="9">
        <v>1985</v>
      </c>
      <c r="K71" s="2">
        <f t="shared" si="64"/>
        <v>90</v>
      </c>
      <c r="L71" s="2">
        <f t="shared" si="65"/>
        <v>250</v>
      </c>
      <c r="M71" s="2">
        <f>N71-K71-L71</f>
        <v>0</v>
      </c>
      <c r="N71" s="2">
        <f>H71</f>
        <v>340</v>
      </c>
      <c r="Z71" s="9">
        <v>1985</v>
      </c>
      <c r="AA71" s="2">
        <f t="shared" si="66"/>
        <v>1641516</v>
      </c>
      <c r="AB71" s="2">
        <f t="shared" si="66"/>
        <v>909284</v>
      </c>
      <c r="AC71" s="1">
        <f t="shared" si="66"/>
        <v>7146</v>
      </c>
      <c r="AD71" s="1">
        <f t="shared" si="66"/>
        <v>10310</v>
      </c>
      <c r="AE71" s="1">
        <f t="shared" si="66"/>
        <v>19846</v>
      </c>
      <c r="AF71" s="1"/>
      <c r="AG71" s="2">
        <f t="shared" si="66"/>
        <v>2588102</v>
      </c>
      <c r="AJ71" s="9">
        <v>1985</v>
      </c>
      <c r="AK71" s="1">
        <f t="shared" si="63"/>
        <v>5.482736689742897</v>
      </c>
      <c r="AL71" s="1">
        <f t="shared" si="63"/>
        <v>27.49416024036495</v>
      </c>
      <c r="AM71" s="1">
        <f t="shared" si="63"/>
        <v>0</v>
      </c>
      <c r="AN71" s="1">
        <f t="shared" si="63"/>
        <v>0</v>
      </c>
      <c r="AO71" s="1">
        <f t="shared" si="63"/>
        <v>0</v>
      </c>
      <c r="AP71" s="1"/>
      <c r="AQ71" s="1">
        <f>(H71/AG71)*100000</f>
        <v>13.137040193933624</v>
      </c>
      <c r="AR71" s="1">
        <f>(SUM(D71:F71)/SUM(AC71:AE71))*100000</f>
        <v>0</v>
      </c>
    </row>
    <row r="72" spans="1:44" ht="12.75">
      <c r="A72" s="9">
        <v>1986</v>
      </c>
      <c r="B72">
        <v>70</v>
      </c>
      <c r="C72">
        <v>200</v>
      </c>
      <c r="D72">
        <v>0</v>
      </c>
      <c r="E72">
        <v>0</v>
      </c>
      <c r="F72">
        <v>0</v>
      </c>
      <c r="H72" s="2">
        <f>SUM(B72:G72)</f>
        <v>270</v>
      </c>
      <c r="J72" s="9">
        <v>1986</v>
      </c>
      <c r="K72" s="2">
        <f t="shared" si="64"/>
        <v>70</v>
      </c>
      <c r="L72" s="2">
        <f t="shared" si="65"/>
        <v>200</v>
      </c>
      <c r="M72" s="2">
        <f t="shared" si="61"/>
        <v>0</v>
      </c>
      <c r="N72" s="2">
        <f aca="true" t="shared" si="67" ref="N72:N85">H72</f>
        <v>270</v>
      </c>
      <c r="Z72" s="9">
        <v>1986</v>
      </c>
      <c r="AA72" s="2">
        <f t="shared" si="66"/>
        <v>1645778</v>
      </c>
      <c r="AB72" s="2">
        <f t="shared" si="66"/>
        <v>910394</v>
      </c>
      <c r="AC72" s="1">
        <f t="shared" si="66"/>
        <v>7444</v>
      </c>
      <c r="AD72" s="1">
        <f t="shared" si="66"/>
        <v>10904</v>
      </c>
      <c r="AE72" s="1">
        <f t="shared" si="66"/>
        <v>19087</v>
      </c>
      <c r="AF72" s="1"/>
      <c r="AG72" s="2">
        <f t="shared" si="66"/>
        <v>2593607</v>
      </c>
      <c r="AJ72" s="9">
        <v>1986</v>
      </c>
      <c r="AK72" s="1">
        <f t="shared" si="63"/>
        <v>4.253307554238786</v>
      </c>
      <c r="AL72" s="1">
        <f t="shared" si="63"/>
        <v>21.968510337282538</v>
      </c>
      <c r="AM72" s="1">
        <f t="shared" si="63"/>
        <v>0</v>
      </c>
      <c r="AN72" s="1">
        <f t="shared" si="63"/>
        <v>0</v>
      </c>
      <c r="AO72" s="1">
        <f t="shared" si="63"/>
        <v>0</v>
      </c>
      <c r="AP72" s="1"/>
      <c r="AQ72" s="1">
        <f>(H72/AG72)*100000</f>
        <v>10.41021249557084</v>
      </c>
      <c r="AR72" s="1">
        <f>(SUM(D72:F72)/SUM(AC72:AE72))*100000</f>
        <v>0</v>
      </c>
    </row>
    <row r="73" spans="1:44" ht="12.75">
      <c r="A73" s="9">
        <v>1987</v>
      </c>
      <c r="B73">
        <v>95</v>
      </c>
      <c r="C73">
        <v>271</v>
      </c>
      <c r="D73">
        <v>0</v>
      </c>
      <c r="E73">
        <v>0</v>
      </c>
      <c r="F73">
        <v>0</v>
      </c>
      <c r="H73" s="2">
        <f aca="true" t="shared" si="68" ref="H73:H86">SUM(B73:G73)</f>
        <v>366</v>
      </c>
      <c r="J73" s="9">
        <v>1987</v>
      </c>
      <c r="K73" s="2">
        <f t="shared" si="64"/>
        <v>95</v>
      </c>
      <c r="L73" s="2">
        <f t="shared" si="65"/>
        <v>271</v>
      </c>
      <c r="M73" s="2">
        <f t="shared" si="61"/>
        <v>0</v>
      </c>
      <c r="N73" s="2">
        <f t="shared" si="67"/>
        <v>366</v>
      </c>
      <c r="Z73" s="9">
        <v>1987</v>
      </c>
      <c r="AA73" s="2">
        <f t="shared" si="66"/>
        <v>1641933</v>
      </c>
      <c r="AB73" s="2">
        <f t="shared" si="66"/>
        <v>909446</v>
      </c>
      <c r="AC73" s="1">
        <f t="shared" si="66"/>
        <v>7630</v>
      </c>
      <c r="AD73" s="1">
        <f t="shared" si="66"/>
        <v>11285</v>
      </c>
      <c r="AE73" s="1">
        <f t="shared" si="66"/>
        <v>18253</v>
      </c>
      <c r="AF73" s="1"/>
      <c r="AG73" s="2">
        <f t="shared" si="66"/>
        <v>2588547</v>
      </c>
      <c r="AJ73" s="9">
        <v>1987</v>
      </c>
      <c r="AK73" s="1">
        <f aca="true" t="shared" si="69" ref="AK73:AK85">(B73/AA73)*100000</f>
        <v>5.7858633695772</v>
      </c>
      <c r="AL73" s="1">
        <f aca="true" t="shared" si="70" ref="AL73:AL84">(C73/AB73)*100000</f>
        <v>29.798360760287036</v>
      </c>
      <c r="AM73" s="1">
        <f aca="true" t="shared" si="71" ref="AM73:AM84">(D73/AC73)*100000</f>
        <v>0</v>
      </c>
      <c r="AN73" s="1">
        <f aca="true" t="shared" si="72" ref="AN73:AN84">(E73/AD73)*100000</f>
        <v>0</v>
      </c>
      <c r="AO73" s="1">
        <f aca="true" t="shared" si="73" ref="AO73:AO84">(F73/AE73)*100000</f>
        <v>0</v>
      </c>
      <c r="AP73" s="1"/>
      <c r="AQ73" s="1">
        <f aca="true" t="shared" si="74" ref="AQ73:AQ85">(H73/AG73)*100000</f>
        <v>14.139206280589073</v>
      </c>
      <c r="AR73" s="1">
        <f aca="true" t="shared" si="75" ref="AR73:AR85">(SUM(D73:F73)/SUM(AC73:AE73))*100000</f>
        <v>0</v>
      </c>
    </row>
    <row r="74" spans="1:44" ht="12.75">
      <c r="A74" s="9">
        <v>1988</v>
      </c>
      <c r="B74">
        <v>52</v>
      </c>
      <c r="C74">
        <v>125</v>
      </c>
      <c r="D74">
        <v>0</v>
      </c>
      <c r="E74">
        <v>0</v>
      </c>
      <c r="F74">
        <v>0</v>
      </c>
      <c r="H74" s="2">
        <f t="shared" si="68"/>
        <v>177</v>
      </c>
      <c r="J74" s="9">
        <v>1988</v>
      </c>
      <c r="K74" s="2">
        <f t="shared" si="64"/>
        <v>52</v>
      </c>
      <c r="L74" s="2">
        <f t="shared" si="65"/>
        <v>125</v>
      </c>
      <c r="M74" s="2">
        <f t="shared" si="61"/>
        <v>0</v>
      </c>
      <c r="N74" s="2">
        <f t="shared" si="67"/>
        <v>177</v>
      </c>
      <c r="Z74" s="9">
        <v>1988</v>
      </c>
      <c r="AA74" s="2">
        <f t="shared" si="66"/>
        <v>1634597</v>
      </c>
      <c r="AB74" s="2">
        <f t="shared" si="66"/>
        <v>908800</v>
      </c>
      <c r="AC74" s="1">
        <f t="shared" si="66"/>
        <v>7862</v>
      </c>
      <c r="AD74" s="1">
        <f t="shared" si="66"/>
        <v>11704</v>
      </c>
      <c r="AE74" s="1">
        <f t="shared" si="66"/>
        <v>17400</v>
      </c>
      <c r="AF74" s="1"/>
      <c r="AG74" s="2">
        <f t="shared" si="66"/>
        <v>2580363</v>
      </c>
      <c r="AJ74" s="9">
        <v>1988</v>
      </c>
      <c r="AK74" s="1">
        <f t="shared" si="69"/>
        <v>3.1812122498695397</v>
      </c>
      <c r="AL74" s="1">
        <f t="shared" si="70"/>
        <v>13.754401408450704</v>
      </c>
      <c r="AM74" s="1">
        <f t="shared" si="71"/>
        <v>0</v>
      </c>
      <c r="AN74" s="1">
        <f t="shared" si="72"/>
        <v>0</v>
      </c>
      <c r="AO74" s="1">
        <f t="shared" si="73"/>
        <v>0</v>
      </c>
      <c r="AP74" s="1"/>
      <c r="AQ74" s="1">
        <f t="shared" si="74"/>
        <v>6.8595000005813125</v>
      </c>
      <c r="AR74" s="1">
        <f t="shared" si="75"/>
        <v>0</v>
      </c>
    </row>
    <row r="75" spans="1:44" ht="12.75">
      <c r="A75" s="9">
        <v>1989</v>
      </c>
      <c r="B75">
        <v>252</v>
      </c>
      <c r="C75">
        <v>555</v>
      </c>
      <c r="D75">
        <v>1</v>
      </c>
      <c r="E75">
        <v>1</v>
      </c>
      <c r="F75">
        <v>0</v>
      </c>
      <c r="H75" s="2">
        <f t="shared" si="68"/>
        <v>809</v>
      </c>
      <c r="J75" s="9">
        <v>1989</v>
      </c>
      <c r="K75" s="2">
        <f t="shared" si="64"/>
        <v>252</v>
      </c>
      <c r="L75" s="2">
        <f t="shared" si="65"/>
        <v>555</v>
      </c>
      <c r="M75" s="2">
        <f t="shared" si="61"/>
        <v>2</v>
      </c>
      <c r="N75" s="2">
        <f t="shared" si="67"/>
        <v>809</v>
      </c>
      <c r="Z75" s="9">
        <v>1989</v>
      </c>
      <c r="AA75" s="2">
        <f t="shared" si="66"/>
        <v>1627748</v>
      </c>
      <c r="AB75" s="2">
        <f t="shared" si="66"/>
        <v>909620</v>
      </c>
      <c r="AC75" s="1">
        <f t="shared" si="66"/>
        <v>8131</v>
      </c>
      <c r="AD75" s="1">
        <f t="shared" si="66"/>
        <v>12230</v>
      </c>
      <c r="AE75" s="1">
        <f t="shared" si="66"/>
        <v>16549</v>
      </c>
      <c r="AF75" s="1"/>
      <c r="AG75" s="2">
        <f t="shared" si="66"/>
        <v>2574278</v>
      </c>
      <c r="AJ75" s="9">
        <v>1989</v>
      </c>
      <c r="AK75" s="1">
        <f t="shared" si="69"/>
        <v>15.48151188021733</v>
      </c>
      <c r="AL75" s="1">
        <f t="shared" si="70"/>
        <v>61.01448956707196</v>
      </c>
      <c r="AM75" s="1">
        <f t="shared" si="71"/>
        <v>12.298610257040956</v>
      </c>
      <c r="AN75" s="1">
        <f t="shared" si="72"/>
        <v>8.176614881439084</v>
      </c>
      <c r="AO75" s="1">
        <f t="shared" si="73"/>
        <v>0</v>
      </c>
      <c r="AP75" s="1"/>
      <c r="AQ75" s="1">
        <f t="shared" si="74"/>
        <v>31.426287292980792</v>
      </c>
      <c r="AR75" s="1">
        <f t="shared" si="75"/>
        <v>5.41858574911948</v>
      </c>
    </row>
    <row r="76" spans="1:44" ht="12.75">
      <c r="A76" s="9">
        <v>1990</v>
      </c>
      <c r="B76">
        <v>167</v>
      </c>
      <c r="C76">
        <v>422</v>
      </c>
      <c r="D76">
        <v>0</v>
      </c>
      <c r="E76">
        <v>0</v>
      </c>
      <c r="F76">
        <v>1</v>
      </c>
      <c r="H76" s="2">
        <f t="shared" si="68"/>
        <v>590</v>
      </c>
      <c r="J76" s="9">
        <v>1990</v>
      </c>
      <c r="K76" s="2">
        <f t="shared" si="64"/>
        <v>167</v>
      </c>
      <c r="L76" s="2">
        <f t="shared" si="65"/>
        <v>422</v>
      </c>
      <c r="M76" s="2">
        <f t="shared" si="61"/>
        <v>1</v>
      </c>
      <c r="N76" s="2">
        <f t="shared" si="67"/>
        <v>590</v>
      </c>
      <c r="Z76" s="9">
        <v>1990</v>
      </c>
      <c r="AA76" s="2">
        <f t="shared" si="66"/>
        <v>1627030</v>
      </c>
      <c r="AB76" s="2">
        <f t="shared" si="66"/>
        <v>913316</v>
      </c>
      <c r="AC76" s="1">
        <f t="shared" si="66"/>
        <v>8312</v>
      </c>
      <c r="AD76" s="1">
        <f t="shared" si="66"/>
        <v>12683</v>
      </c>
      <c r="AE76" s="1">
        <f t="shared" si="66"/>
        <v>16085</v>
      </c>
      <c r="AF76" s="1"/>
      <c r="AG76" s="2">
        <f t="shared" si="66"/>
        <v>2577426</v>
      </c>
      <c r="AJ76" s="9">
        <v>1990</v>
      </c>
      <c r="AK76" s="1">
        <f t="shared" si="69"/>
        <v>10.264100846327358</v>
      </c>
      <c r="AL76" s="1">
        <f t="shared" si="70"/>
        <v>46.20525645012241</v>
      </c>
      <c r="AM76" s="1">
        <f t="shared" si="71"/>
        <v>0</v>
      </c>
      <c r="AN76" s="1">
        <f t="shared" si="72"/>
        <v>0</v>
      </c>
      <c r="AO76" s="1">
        <f t="shared" si="73"/>
        <v>6.216972334473112</v>
      </c>
      <c r="AP76" s="1"/>
      <c r="AQ76" s="1">
        <f t="shared" si="74"/>
        <v>22.891054874126358</v>
      </c>
      <c r="AR76" s="1">
        <f t="shared" si="75"/>
        <v>2.696871628910464</v>
      </c>
    </row>
    <row r="77" spans="1:44" ht="12.75">
      <c r="A77" s="9">
        <v>1991</v>
      </c>
      <c r="B77">
        <v>279</v>
      </c>
      <c r="C77">
        <v>773</v>
      </c>
      <c r="D77">
        <v>0</v>
      </c>
      <c r="E77">
        <v>0</v>
      </c>
      <c r="F77">
        <v>0</v>
      </c>
      <c r="H77" s="2">
        <f t="shared" si="68"/>
        <v>1052</v>
      </c>
      <c r="J77" s="9">
        <v>1991</v>
      </c>
      <c r="K77" s="2">
        <f t="shared" si="64"/>
        <v>279</v>
      </c>
      <c r="L77" s="2">
        <f t="shared" si="65"/>
        <v>773</v>
      </c>
      <c r="M77" s="2">
        <f t="shared" si="61"/>
        <v>0</v>
      </c>
      <c r="N77" s="2">
        <f t="shared" si="67"/>
        <v>1052</v>
      </c>
      <c r="Z77" s="9">
        <v>1991</v>
      </c>
      <c r="AA77" s="2">
        <f t="shared" si="66"/>
        <v>1630807</v>
      </c>
      <c r="AB77" s="2">
        <f t="shared" si="66"/>
        <v>922772</v>
      </c>
      <c r="AC77" s="1">
        <f t="shared" si="66"/>
        <v>8312</v>
      </c>
      <c r="AD77" s="1">
        <f t="shared" si="66"/>
        <v>12991</v>
      </c>
      <c r="AE77" s="1">
        <f t="shared" si="66"/>
        <v>16348</v>
      </c>
      <c r="AF77" s="1"/>
      <c r="AG77" s="2">
        <f t="shared" si="66"/>
        <v>2591230</v>
      </c>
      <c r="AJ77" s="9">
        <v>1991</v>
      </c>
      <c r="AK77" s="1">
        <f t="shared" si="69"/>
        <v>17.108094336117027</v>
      </c>
      <c r="AL77" s="1">
        <f t="shared" si="70"/>
        <v>83.76933847147508</v>
      </c>
      <c r="AM77" s="1">
        <f t="shared" si="71"/>
        <v>0</v>
      </c>
      <c r="AN77" s="1">
        <f t="shared" si="72"/>
        <v>0</v>
      </c>
      <c r="AO77" s="1">
        <f t="shared" si="73"/>
        <v>0</v>
      </c>
      <c r="AP77" s="1"/>
      <c r="AQ77" s="1">
        <f t="shared" si="74"/>
        <v>40.5984802584101</v>
      </c>
      <c r="AR77" s="1">
        <f t="shared" si="75"/>
        <v>0</v>
      </c>
    </row>
    <row r="78" spans="1:44" ht="12.75">
      <c r="A78" s="9">
        <v>1992</v>
      </c>
      <c r="B78">
        <v>256</v>
      </c>
      <c r="C78">
        <v>975</v>
      </c>
      <c r="D78">
        <v>1</v>
      </c>
      <c r="E78">
        <v>1</v>
      </c>
      <c r="F78">
        <v>2</v>
      </c>
      <c r="H78" s="2">
        <f t="shared" si="68"/>
        <v>1235</v>
      </c>
      <c r="J78" s="9">
        <v>1992</v>
      </c>
      <c r="K78" s="2">
        <f t="shared" si="64"/>
        <v>256</v>
      </c>
      <c r="L78" s="2">
        <f t="shared" si="65"/>
        <v>975</v>
      </c>
      <c r="M78" s="2">
        <f t="shared" si="61"/>
        <v>4</v>
      </c>
      <c r="N78" s="2">
        <f t="shared" si="67"/>
        <v>1235</v>
      </c>
      <c r="Z78" s="9">
        <v>1992</v>
      </c>
      <c r="AA78" s="2">
        <f t="shared" si="66"/>
        <v>1636389</v>
      </c>
      <c r="AB78" s="2">
        <f t="shared" si="66"/>
        <v>934652</v>
      </c>
      <c r="AC78" s="1">
        <f t="shared" si="66"/>
        <v>8504</v>
      </c>
      <c r="AD78" s="1">
        <f t="shared" si="66"/>
        <v>13591</v>
      </c>
      <c r="AE78" s="1">
        <f t="shared" si="66"/>
        <v>17057</v>
      </c>
      <c r="AF78" s="1"/>
      <c r="AG78" s="2">
        <f t="shared" si="66"/>
        <v>2610193</v>
      </c>
      <c r="AJ78" s="9">
        <v>1992</v>
      </c>
      <c r="AK78" s="1">
        <f t="shared" si="69"/>
        <v>15.644201959314074</v>
      </c>
      <c r="AL78" s="1">
        <f t="shared" si="70"/>
        <v>104.31690083581911</v>
      </c>
      <c r="AM78" s="1">
        <f t="shared" si="71"/>
        <v>11.75917215428034</v>
      </c>
      <c r="AN78" s="1">
        <f t="shared" si="72"/>
        <v>7.357810315650063</v>
      </c>
      <c r="AO78" s="1">
        <f t="shared" si="73"/>
        <v>11.725391334935804</v>
      </c>
      <c r="AP78" s="1"/>
      <c r="AQ78" s="1">
        <f t="shared" si="74"/>
        <v>47.31450892711765</v>
      </c>
      <c r="AR78" s="1">
        <f t="shared" si="75"/>
        <v>10.21659174499387</v>
      </c>
    </row>
    <row r="79" spans="1:44" ht="12.75">
      <c r="A79" s="9">
        <v>1993</v>
      </c>
      <c r="B79">
        <v>332</v>
      </c>
      <c r="C79">
        <v>932</v>
      </c>
      <c r="D79">
        <v>0</v>
      </c>
      <c r="E79">
        <v>3</v>
      </c>
      <c r="F79">
        <v>2</v>
      </c>
      <c r="H79" s="2">
        <f t="shared" si="68"/>
        <v>1269</v>
      </c>
      <c r="J79" s="9">
        <v>1993</v>
      </c>
      <c r="K79" s="2">
        <f t="shared" si="64"/>
        <v>332</v>
      </c>
      <c r="L79" s="2">
        <f t="shared" si="65"/>
        <v>932</v>
      </c>
      <c r="M79" s="2">
        <f t="shared" si="61"/>
        <v>5</v>
      </c>
      <c r="N79" s="2">
        <f t="shared" si="67"/>
        <v>1269</v>
      </c>
      <c r="Z79" s="9">
        <v>1993</v>
      </c>
      <c r="AA79" s="2">
        <f t="shared" si="66"/>
        <v>1647933</v>
      </c>
      <c r="AB79" s="2">
        <f t="shared" si="66"/>
        <v>947022</v>
      </c>
      <c r="AC79" s="1">
        <f t="shared" si="66"/>
        <v>8935</v>
      </c>
      <c r="AD79" s="1">
        <f t="shared" si="66"/>
        <v>14596</v>
      </c>
      <c r="AE79" s="1">
        <f t="shared" si="66"/>
        <v>17088</v>
      </c>
      <c r="AF79" s="1"/>
      <c r="AG79" s="2">
        <f t="shared" si="66"/>
        <v>2635574</v>
      </c>
      <c r="AJ79" s="9">
        <v>1993</v>
      </c>
      <c r="AK79" s="1">
        <f t="shared" si="69"/>
        <v>20.14645012873703</v>
      </c>
      <c r="AL79" s="1">
        <f t="shared" si="70"/>
        <v>98.41376441096406</v>
      </c>
      <c r="AM79" s="1">
        <f t="shared" si="71"/>
        <v>0</v>
      </c>
      <c r="AN79" s="1">
        <f t="shared" si="72"/>
        <v>20.553576322280076</v>
      </c>
      <c r="AO79" s="1">
        <f t="shared" si="73"/>
        <v>11.704119850187267</v>
      </c>
      <c r="AP79" s="1"/>
      <c r="AQ79" s="1">
        <f t="shared" si="74"/>
        <v>48.14890418557779</v>
      </c>
      <c r="AR79" s="1">
        <f t="shared" si="75"/>
        <v>12.309510327679165</v>
      </c>
    </row>
    <row r="80" spans="1:44" ht="12.75">
      <c r="A80" s="9">
        <v>1994</v>
      </c>
      <c r="B80">
        <v>357</v>
      </c>
      <c r="C80">
        <v>932</v>
      </c>
      <c r="D80">
        <v>0</v>
      </c>
      <c r="E80">
        <v>3</v>
      </c>
      <c r="F80">
        <v>1</v>
      </c>
      <c r="H80" s="2">
        <f t="shared" si="68"/>
        <v>1293</v>
      </c>
      <c r="J80" s="9">
        <v>1994</v>
      </c>
      <c r="K80" s="2">
        <f t="shared" si="64"/>
        <v>357</v>
      </c>
      <c r="L80" s="2">
        <f t="shared" si="65"/>
        <v>932</v>
      </c>
      <c r="M80" s="2">
        <f t="shared" si="61"/>
        <v>4</v>
      </c>
      <c r="N80" s="2">
        <f t="shared" si="67"/>
        <v>1293</v>
      </c>
      <c r="Z80" s="9">
        <v>1994</v>
      </c>
      <c r="AA80" s="2">
        <f t="shared" si="66"/>
        <v>1662102</v>
      </c>
      <c r="AB80" s="2">
        <f t="shared" si="66"/>
        <v>959150</v>
      </c>
      <c r="AC80" s="1">
        <f t="shared" si="66"/>
        <v>8970</v>
      </c>
      <c r="AD80" s="1">
        <f t="shared" si="66"/>
        <v>15218</v>
      </c>
      <c r="AE80" s="1">
        <f t="shared" si="66"/>
        <v>18010</v>
      </c>
      <c r="AF80" s="1"/>
      <c r="AG80" s="2">
        <f t="shared" si="66"/>
        <v>2663450</v>
      </c>
      <c r="AJ80" s="9">
        <v>1994</v>
      </c>
      <c r="AK80" s="1">
        <f t="shared" si="69"/>
        <v>21.47882620922182</v>
      </c>
      <c r="AL80" s="1">
        <f t="shared" si="70"/>
        <v>97.16936871188031</v>
      </c>
      <c r="AM80" s="1">
        <f t="shared" si="71"/>
        <v>0</v>
      </c>
      <c r="AN80" s="1">
        <f t="shared" si="72"/>
        <v>19.713497174398736</v>
      </c>
      <c r="AO80" s="1">
        <f t="shared" si="73"/>
        <v>5.55247084952804</v>
      </c>
      <c r="AP80" s="1"/>
      <c r="AQ80" s="1">
        <f t="shared" si="74"/>
        <v>48.54605868328672</v>
      </c>
      <c r="AR80" s="1">
        <f t="shared" si="75"/>
        <v>9.479122233281199</v>
      </c>
    </row>
    <row r="81" spans="1:44" ht="12.75">
      <c r="A81" s="9">
        <v>1995</v>
      </c>
      <c r="B81">
        <v>406</v>
      </c>
      <c r="C81">
        <v>1029</v>
      </c>
      <c r="D81">
        <v>1</v>
      </c>
      <c r="E81">
        <v>1</v>
      </c>
      <c r="F81">
        <v>3</v>
      </c>
      <c r="H81" s="2">
        <f t="shared" si="68"/>
        <v>1440</v>
      </c>
      <c r="J81" s="9">
        <v>1995</v>
      </c>
      <c r="K81" s="2">
        <f t="shared" si="64"/>
        <v>406</v>
      </c>
      <c r="L81" s="2">
        <f t="shared" si="65"/>
        <v>1029</v>
      </c>
      <c r="M81" s="2">
        <f t="shared" si="61"/>
        <v>5</v>
      </c>
      <c r="N81" s="2">
        <f t="shared" si="67"/>
        <v>1440</v>
      </c>
      <c r="Z81" s="9">
        <v>1995</v>
      </c>
      <c r="AA81" s="2">
        <f t="shared" si="66"/>
        <v>1674768</v>
      </c>
      <c r="AB81" s="2">
        <f t="shared" si="66"/>
        <v>971519</v>
      </c>
      <c r="AC81" s="1">
        <f t="shared" si="66"/>
        <v>9115</v>
      </c>
      <c r="AD81" s="1">
        <f t="shared" si="66"/>
        <v>16225</v>
      </c>
      <c r="AE81" s="1">
        <f t="shared" si="66"/>
        <v>19161</v>
      </c>
      <c r="AF81" s="1"/>
      <c r="AG81" s="2">
        <f t="shared" si="66"/>
        <v>2690788</v>
      </c>
      <c r="AJ81" s="9">
        <v>1995</v>
      </c>
      <c r="AK81" s="1">
        <f t="shared" si="69"/>
        <v>24.242163690732088</v>
      </c>
      <c r="AL81" s="1">
        <f t="shared" si="70"/>
        <v>105.91661099782917</v>
      </c>
      <c r="AM81" s="1">
        <f t="shared" si="71"/>
        <v>10.970927043335163</v>
      </c>
      <c r="AN81" s="1">
        <f t="shared" si="72"/>
        <v>6.163328197226502</v>
      </c>
      <c r="AO81" s="1">
        <f t="shared" si="73"/>
        <v>15.65680288085173</v>
      </c>
      <c r="AP81" s="1"/>
      <c r="AQ81" s="1">
        <f t="shared" si="74"/>
        <v>53.51592172999136</v>
      </c>
      <c r="AR81" s="1">
        <f t="shared" si="75"/>
        <v>11.235702568481607</v>
      </c>
    </row>
    <row r="82" spans="1:44" ht="12.75">
      <c r="A82" s="9">
        <v>1996</v>
      </c>
      <c r="B82">
        <v>426</v>
      </c>
      <c r="C82">
        <v>1160</v>
      </c>
      <c r="D82">
        <v>1</v>
      </c>
      <c r="E82">
        <v>2</v>
      </c>
      <c r="F82">
        <v>3</v>
      </c>
      <c r="H82" s="2">
        <f t="shared" si="68"/>
        <v>1592</v>
      </c>
      <c r="J82" s="9">
        <v>1996</v>
      </c>
      <c r="K82" s="2">
        <f t="shared" si="64"/>
        <v>426</v>
      </c>
      <c r="L82" s="2">
        <f t="shared" si="65"/>
        <v>1160</v>
      </c>
      <c r="M82" s="2">
        <f t="shared" si="61"/>
        <v>6</v>
      </c>
      <c r="N82" s="2">
        <f t="shared" si="67"/>
        <v>1592</v>
      </c>
      <c r="Z82" s="9">
        <v>1996</v>
      </c>
      <c r="AA82" s="2">
        <f t="shared" si="66"/>
        <v>1682236</v>
      </c>
      <c r="AB82" s="2">
        <f t="shared" si="66"/>
        <v>980933</v>
      </c>
      <c r="AC82" s="1">
        <f t="shared" si="66"/>
        <v>9305</v>
      </c>
      <c r="AD82" s="1">
        <f t="shared" si="66"/>
        <v>17048</v>
      </c>
      <c r="AE82" s="1">
        <f t="shared" si="66"/>
        <v>20403</v>
      </c>
      <c r="AF82" s="1"/>
      <c r="AG82" s="2">
        <f t="shared" si="66"/>
        <v>2709925</v>
      </c>
      <c r="AJ82" s="9">
        <v>1996</v>
      </c>
      <c r="AK82" s="1">
        <f t="shared" si="69"/>
        <v>25.323438566289152</v>
      </c>
      <c r="AL82" s="1">
        <f t="shared" si="70"/>
        <v>118.25476357712505</v>
      </c>
      <c r="AM82" s="1">
        <f t="shared" si="71"/>
        <v>10.746910263299302</v>
      </c>
      <c r="AN82" s="1">
        <f t="shared" si="72"/>
        <v>11.731581417175034</v>
      </c>
      <c r="AO82" s="1">
        <f t="shared" si="73"/>
        <v>14.703720041170417</v>
      </c>
      <c r="AP82" s="1"/>
      <c r="AQ82" s="1">
        <f t="shared" si="74"/>
        <v>58.74701329372584</v>
      </c>
      <c r="AR82" s="1">
        <f t="shared" si="75"/>
        <v>12.832577637094705</v>
      </c>
    </row>
    <row r="83" spans="1:44" ht="12.75">
      <c r="A83" s="9">
        <v>1997</v>
      </c>
      <c r="B83">
        <v>482</v>
      </c>
      <c r="C83">
        <v>1156</v>
      </c>
      <c r="D83">
        <v>3</v>
      </c>
      <c r="E83">
        <v>3</v>
      </c>
      <c r="F83">
        <v>1</v>
      </c>
      <c r="H83" s="2">
        <f t="shared" si="68"/>
        <v>1645</v>
      </c>
      <c r="J83" s="9">
        <v>1997</v>
      </c>
      <c r="K83" s="2">
        <f t="shared" si="64"/>
        <v>482</v>
      </c>
      <c r="L83" s="2">
        <f t="shared" si="65"/>
        <v>1156</v>
      </c>
      <c r="M83" s="2">
        <f t="shared" si="61"/>
        <v>7</v>
      </c>
      <c r="N83" s="2">
        <f t="shared" si="67"/>
        <v>1645</v>
      </c>
      <c r="Z83" s="9">
        <v>1997</v>
      </c>
      <c r="AA83" s="2">
        <f t="shared" si="66"/>
        <v>1692465</v>
      </c>
      <c r="AB83" s="2">
        <f t="shared" si="66"/>
        <v>990171</v>
      </c>
      <c r="AC83" s="1">
        <f t="shared" si="66"/>
        <v>9498</v>
      </c>
      <c r="AD83" s="1">
        <f t="shared" si="66"/>
        <v>17969</v>
      </c>
      <c r="AE83" s="1">
        <f t="shared" si="66"/>
        <v>21723</v>
      </c>
      <c r="AF83" s="1"/>
      <c r="AG83" s="2">
        <f t="shared" si="66"/>
        <v>2731826</v>
      </c>
      <c r="AJ83" s="9">
        <v>1997</v>
      </c>
      <c r="AK83" s="1">
        <f t="shared" si="69"/>
        <v>28.479170913431002</v>
      </c>
      <c r="AL83" s="1">
        <f t="shared" si="70"/>
        <v>116.7475112884542</v>
      </c>
      <c r="AM83" s="1">
        <f t="shared" si="71"/>
        <v>31.58559696778269</v>
      </c>
      <c r="AN83" s="1">
        <f t="shared" si="72"/>
        <v>16.69541988981023</v>
      </c>
      <c r="AO83" s="1">
        <f t="shared" si="73"/>
        <v>4.60341573447498</v>
      </c>
      <c r="AP83" s="1"/>
      <c r="AQ83" s="1">
        <f t="shared" si="74"/>
        <v>60.21613382404296</v>
      </c>
      <c r="AR83" s="1">
        <f t="shared" si="75"/>
        <v>14.230534661516568</v>
      </c>
    </row>
    <row r="84" spans="1:44" ht="12.75">
      <c r="A84" s="9">
        <v>1998</v>
      </c>
      <c r="B84">
        <v>514</v>
      </c>
      <c r="C84">
        <v>1213</v>
      </c>
      <c r="D84">
        <v>1</v>
      </c>
      <c r="E84">
        <v>3</v>
      </c>
      <c r="F84">
        <v>1</v>
      </c>
      <c r="H84" s="2">
        <f t="shared" si="68"/>
        <v>1732</v>
      </c>
      <c r="J84" s="9">
        <v>1998</v>
      </c>
      <c r="K84" s="2">
        <f t="shared" si="64"/>
        <v>514</v>
      </c>
      <c r="L84" s="2">
        <f t="shared" si="65"/>
        <v>1213</v>
      </c>
      <c r="M84" s="2">
        <f t="shared" si="61"/>
        <v>5</v>
      </c>
      <c r="N84" s="2">
        <f t="shared" si="67"/>
        <v>1732</v>
      </c>
      <c r="Z84" s="9">
        <v>1998</v>
      </c>
      <c r="AA84" s="2">
        <f t="shared" si="66"/>
        <v>1701607</v>
      </c>
      <c r="AB84" s="2">
        <f t="shared" si="66"/>
        <v>998773</v>
      </c>
      <c r="AC84" s="1">
        <f t="shared" si="66"/>
        <v>9774</v>
      </c>
      <c r="AD84" s="1">
        <f t="shared" si="66"/>
        <v>18382</v>
      </c>
      <c r="AE84" s="1">
        <f t="shared" si="66"/>
        <v>22799</v>
      </c>
      <c r="AF84" s="1"/>
      <c r="AG84" s="2">
        <f t="shared" si="66"/>
        <v>2751335</v>
      </c>
      <c r="AJ84" s="9">
        <v>1998</v>
      </c>
      <c r="AK84" s="1">
        <f t="shared" si="69"/>
        <v>30.206739864140193</v>
      </c>
      <c r="AL84" s="1">
        <f t="shared" si="70"/>
        <v>121.44901794501854</v>
      </c>
      <c r="AM84" s="1">
        <f t="shared" si="71"/>
        <v>10.23122570083896</v>
      </c>
      <c r="AN84" s="1">
        <f t="shared" si="72"/>
        <v>16.32031335001632</v>
      </c>
      <c r="AO84" s="1">
        <f t="shared" si="73"/>
        <v>4.386157287600334</v>
      </c>
      <c r="AP84" s="1"/>
      <c r="AQ84" s="1">
        <f t="shared" si="74"/>
        <v>62.951258207379325</v>
      </c>
      <c r="AR84" s="1">
        <f t="shared" si="75"/>
        <v>9.812579727210283</v>
      </c>
    </row>
    <row r="85" spans="1:44" ht="12.75">
      <c r="A85" s="9">
        <v>1999</v>
      </c>
      <c r="B85">
        <v>24</v>
      </c>
      <c r="C85">
        <v>93</v>
      </c>
      <c r="D85">
        <v>0</v>
      </c>
      <c r="E85">
        <v>0</v>
      </c>
      <c r="F85">
        <v>1</v>
      </c>
      <c r="H85" s="2">
        <f t="shared" si="68"/>
        <v>118</v>
      </c>
      <c r="J85" s="9">
        <v>1999</v>
      </c>
      <c r="K85" s="2">
        <f t="shared" si="64"/>
        <v>24</v>
      </c>
      <c r="L85" s="2">
        <f t="shared" si="65"/>
        <v>93</v>
      </c>
      <c r="M85" s="2">
        <f t="shared" si="61"/>
        <v>1</v>
      </c>
      <c r="N85" s="2">
        <f t="shared" si="67"/>
        <v>118</v>
      </c>
      <c r="Z85" s="9">
        <v>1999</v>
      </c>
      <c r="AA85" s="2">
        <f t="shared" si="66"/>
        <v>1708949</v>
      </c>
      <c r="AB85" s="2">
        <f t="shared" si="66"/>
        <v>1006905</v>
      </c>
      <c r="AC85" s="1">
        <f t="shared" si="66"/>
        <v>9906</v>
      </c>
      <c r="AD85" s="1">
        <f t="shared" si="66"/>
        <v>18884</v>
      </c>
      <c r="AE85" s="1">
        <f t="shared" si="66"/>
        <v>23975</v>
      </c>
      <c r="AF85" s="1"/>
      <c r="AG85" s="2">
        <f t="shared" si="66"/>
        <v>2768619</v>
      </c>
      <c r="AJ85" s="9">
        <v>1999</v>
      </c>
      <c r="AK85" s="1">
        <f t="shared" si="69"/>
        <v>1.4043719268392445</v>
      </c>
      <c r="AL85" s="1">
        <f>(C85/AB85)*100000</f>
        <v>9.236223874149001</v>
      </c>
      <c r="AM85" s="1">
        <f>(D85/AC85)*100000</f>
        <v>0</v>
      </c>
      <c r="AN85" s="1">
        <f>(E85/AD85)*100000</f>
        <v>0</v>
      </c>
      <c r="AO85" s="1">
        <f>(F85/AE85)*100000</f>
        <v>4.1710114702815435</v>
      </c>
      <c r="AP85" s="1"/>
      <c r="AQ85" s="1">
        <f t="shared" si="74"/>
        <v>4.262052669580032</v>
      </c>
      <c r="AR85" s="1">
        <f t="shared" si="75"/>
        <v>1.895195678953852</v>
      </c>
    </row>
    <row r="86" spans="1:14" s="4" customFormat="1" ht="12.75">
      <c r="A86" s="13" t="s">
        <v>14</v>
      </c>
      <c r="B86" s="21">
        <f aca="true" t="shared" si="76" ref="B86:G86">SUM(B69:B85)</f>
        <v>3981</v>
      </c>
      <c r="C86" s="21">
        <f t="shared" si="76"/>
        <v>10444</v>
      </c>
      <c r="D86" s="4">
        <f t="shared" si="76"/>
        <v>8</v>
      </c>
      <c r="E86" s="4">
        <f t="shared" si="76"/>
        <v>17</v>
      </c>
      <c r="F86" s="4">
        <f t="shared" si="76"/>
        <v>15</v>
      </c>
      <c r="G86" s="4">
        <f t="shared" si="76"/>
        <v>0</v>
      </c>
      <c r="H86" s="21">
        <f t="shared" si="68"/>
        <v>14465</v>
      </c>
      <c r="J86" s="13" t="s">
        <v>14</v>
      </c>
      <c r="K86" s="21">
        <f>B86</f>
        <v>3981</v>
      </c>
      <c r="L86" s="21">
        <f>C86</f>
        <v>10444</v>
      </c>
      <c r="M86" s="21">
        <f t="shared" si="61"/>
        <v>40</v>
      </c>
      <c r="N86" s="21">
        <f>H86</f>
        <v>14465</v>
      </c>
    </row>
    <row r="88" spans="1:44" s="27" customFormat="1" ht="29.25" customHeight="1">
      <c r="A88" s="31" t="str">
        <f>CONCATENATE("Other &amp; Not Known Admissions, All Races: ",$A$1)</f>
        <v>Other &amp; Not Known Admissions, All Races: MISSISSIPPI</v>
      </c>
      <c r="B88" s="31"/>
      <c r="C88" s="31"/>
      <c r="D88" s="31"/>
      <c r="E88" s="31"/>
      <c r="F88" s="31"/>
      <c r="G88" s="31"/>
      <c r="H88" s="31"/>
      <c r="J88" s="31" t="str">
        <f>CONCATENATE("Other &amp; Not Known Admissions, BW + Balance: ",$A$1)</f>
        <v>Other &amp; Not Known Admissions, BW + Balance: MISSISSIPPI</v>
      </c>
      <c r="K88" s="31"/>
      <c r="L88" s="31"/>
      <c r="M88" s="31"/>
      <c r="N88" s="31"/>
      <c r="Z88" s="30" t="str">
        <f>CONCATENATE("Total Population, By Race: ",$A$1)</f>
        <v>Total Population, By Race: MISSISSIPPI</v>
      </c>
      <c r="AA88" s="30"/>
      <c r="AB88" s="30"/>
      <c r="AC88" s="30"/>
      <c r="AD88" s="30"/>
      <c r="AE88" s="30"/>
      <c r="AF88" s="30"/>
      <c r="AG88" s="30"/>
      <c r="AJ88" s="30" t="str">
        <f>CONCATENATE("Other &amp; Not Known Admissions, per 100,000 By Race: ",$A$1)</f>
        <v>Other &amp; Not Known Admissions, per 100,000 By Race: MISSISSIPPI</v>
      </c>
      <c r="AK88" s="30"/>
      <c r="AL88" s="30"/>
      <c r="AM88" s="30"/>
      <c r="AN88" s="30"/>
      <c r="AO88" s="30"/>
      <c r="AP88" s="30"/>
      <c r="AQ88" s="30"/>
      <c r="AR88" s="30"/>
    </row>
    <row r="89" spans="1:44" ht="12.75">
      <c r="A89" s="20" t="s">
        <v>26</v>
      </c>
      <c r="B89" s="19" t="s">
        <v>12</v>
      </c>
      <c r="C89" s="19" t="s">
        <v>13</v>
      </c>
      <c r="D89" s="19" t="s">
        <v>29</v>
      </c>
      <c r="E89" s="19" t="s">
        <v>30</v>
      </c>
      <c r="F89" s="19" t="s">
        <v>27</v>
      </c>
      <c r="G89" s="19" t="s">
        <v>28</v>
      </c>
      <c r="H89" s="19" t="s">
        <v>14</v>
      </c>
      <c r="J89" s="20" t="s">
        <v>26</v>
      </c>
      <c r="K89" s="19" t="s">
        <v>12</v>
      </c>
      <c r="L89" s="19" t="s">
        <v>13</v>
      </c>
      <c r="M89" s="19" t="s">
        <v>31</v>
      </c>
      <c r="N89" s="19" t="s">
        <v>14</v>
      </c>
      <c r="Z89" s="20" t="s">
        <v>26</v>
      </c>
      <c r="AA89" s="19" t="s">
        <v>12</v>
      </c>
      <c r="AB89" s="19" t="s">
        <v>13</v>
      </c>
      <c r="AC89" s="19" t="s">
        <v>29</v>
      </c>
      <c r="AD89" s="19" t="s">
        <v>30</v>
      </c>
      <c r="AE89" s="19" t="s">
        <v>27</v>
      </c>
      <c r="AF89" s="19" t="s">
        <v>28</v>
      </c>
      <c r="AG89" s="19" t="s">
        <v>14</v>
      </c>
      <c r="AJ89" s="20" t="s">
        <v>26</v>
      </c>
      <c r="AK89" s="19" t="s">
        <v>12</v>
      </c>
      <c r="AL89" s="19" t="s">
        <v>13</v>
      </c>
      <c r="AM89" s="19" t="s">
        <v>29</v>
      </c>
      <c r="AN89" s="19" t="s">
        <v>30</v>
      </c>
      <c r="AO89" s="19" t="s">
        <v>27</v>
      </c>
      <c r="AP89" s="19" t="s">
        <v>28</v>
      </c>
      <c r="AQ89" s="19" t="s">
        <v>14</v>
      </c>
      <c r="AR89" s="19" t="s">
        <v>31</v>
      </c>
    </row>
    <row r="90" spans="1:44" ht="12.75">
      <c r="A90" s="9">
        <v>1983</v>
      </c>
      <c r="B90">
        <v>19</v>
      </c>
      <c r="C90">
        <v>19</v>
      </c>
      <c r="D90">
        <v>0</v>
      </c>
      <c r="E90">
        <v>0</v>
      </c>
      <c r="F90">
        <v>0</v>
      </c>
      <c r="H90" s="2">
        <f aca="true" t="shared" si="77" ref="H90:H107">SUM(B90:G90)</f>
        <v>38</v>
      </c>
      <c r="J90" s="9">
        <v>1983</v>
      </c>
      <c r="K90" s="2">
        <f>B90</f>
        <v>19</v>
      </c>
      <c r="L90" s="2">
        <f>C90</f>
        <v>19</v>
      </c>
      <c r="M90" s="2">
        <f>N90-K90-L90</f>
        <v>0</v>
      </c>
      <c r="N90" s="2">
        <f>H90</f>
        <v>38</v>
      </c>
      <c r="Z90" s="9">
        <v>1983</v>
      </c>
      <c r="AA90" s="2">
        <f>AA69</f>
        <v>1631761</v>
      </c>
      <c r="AB90" s="2">
        <f aca="true" t="shared" si="78" ref="AB90:AG90">AB69</f>
        <v>898820</v>
      </c>
      <c r="AC90" s="1">
        <f t="shared" si="78"/>
        <v>6640</v>
      </c>
      <c r="AD90" s="1">
        <f t="shared" si="78"/>
        <v>9245</v>
      </c>
      <c r="AE90" s="1">
        <f t="shared" si="78"/>
        <v>21271</v>
      </c>
      <c r="AF90" s="1"/>
      <c r="AG90" s="2">
        <f t="shared" si="78"/>
        <v>2567737</v>
      </c>
      <c r="AJ90" s="9">
        <v>1983</v>
      </c>
      <c r="AK90" s="1">
        <f aca="true" t="shared" si="79" ref="AK90:AO94">(B90/AA90)*100000</f>
        <v>1.164386206068168</v>
      </c>
      <c r="AL90" s="1">
        <f t="shared" si="79"/>
        <v>2.1138826461360454</v>
      </c>
      <c r="AM90" s="1">
        <f t="shared" si="79"/>
        <v>0</v>
      </c>
      <c r="AN90" s="1">
        <f t="shared" si="79"/>
        <v>0</v>
      </c>
      <c r="AO90" s="1">
        <f t="shared" si="79"/>
        <v>0</v>
      </c>
      <c r="AP90" s="1"/>
      <c r="AQ90" s="1">
        <f>(H90/AG90)*100000</f>
        <v>1.479902342023346</v>
      </c>
      <c r="AR90" s="1">
        <f>(SUM(D90:F90)/SUM(AC90:AE90))*100000</f>
        <v>0</v>
      </c>
    </row>
    <row r="91" spans="1:44" ht="12.75">
      <c r="A91" s="9">
        <v>1984</v>
      </c>
      <c r="B91">
        <v>263</v>
      </c>
      <c r="C91">
        <v>501</v>
      </c>
      <c r="D91">
        <v>0</v>
      </c>
      <c r="E91">
        <v>1</v>
      </c>
      <c r="F91">
        <v>0</v>
      </c>
      <c r="H91" s="2">
        <f t="shared" si="77"/>
        <v>765</v>
      </c>
      <c r="J91" s="9">
        <v>1984</v>
      </c>
      <c r="K91" s="2">
        <f aca="true" t="shared" si="80" ref="K91:K106">B91</f>
        <v>263</v>
      </c>
      <c r="L91" s="2">
        <f aca="true" t="shared" si="81" ref="L91:L106">C91</f>
        <v>501</v>
      </c>
      <c r="M91" s="2">
        <f aca="true" t="shared" si="82" ref="M91:M107">N91-K91-L91</f>
        <v>1</v>
      </c>
      <c r="N91" s="2">
        <f aca="true" t="shared" si="83" ref="N91:N106">H91</f>
        <v>765</v>
      </c>
      <c r="Z91" s="9">
        <v>1984</v>
      </c>
      <c r="AA91" s="2">
        <f aca="true" t="shared" si="84" ref="AA91:AG106">AA70</f>
        <v>1635175</v>
      </c>
      <c r="AB91" s="2">
        <f t="shared" si="84"/>
        <v>905739</v>
      </c>
      <c r="AC91" s="1">
        <f t="shared" si="84"/>
        <v>6849</v>
      </c>
      <c r="AD91" s="1">
        <f t="shared" si="84"/>
        <v>9708</v>
      </c>
      <c r="AE91" s="1">
        <f t="shared" si="84"/>
        <v>20594</v>
      </c>
      <c r="AF91" s="1"/>
      <c r="AG91" s="2">
        <f t="shared" si="84"/>
        <v>2578065</v>
      </c>
      <c r="AJ91" s="9">
        <v>1984</v>
      </c>
      <c r="AK91" s="1">
        <f t="shared" si="79"/>
        <v>16.083905392389195</v>
      </c>
      <c r="AL91" s="1">
        <f t="shared" si="79"/>
        <v>55.313948057884225</v>
      </c>
      <c r="AM91" s="1">
        <f t="shared" si="79"/>
        <v>0</v>
      </c>
      <c r="AN91" s="1">
        <f t="shared" si="79"/>
        <v>10.300782859497321</v>
      </c>
      <c r="AO91" s="1">
        <f t="shared" si="79"/>
        <v>0</v>
      </c>
      <c r="AP91" s="1"/>
      <c r="AQ91" s="1">
        <f>(H91/AG91)*100000</f>
        <v>29.673417854088243</v>
      </c>
      <c r="AR91" s="1">
        <f>(SUM(D91:F91)/SUM(AC91:AE91))*100000</f>
        <v>2.691717584990983</v>
      </c>
    </row>
    <row r="92" spans="1:44" ht="12.75">
      <c r="A92" s="9">
        <v>1985</v>
      </c>
      <c r="B92">
        <v>333</v>
      </c>
      <c r="C92">
        <v>595</v>
      </c>
      <c r="D92">
        <v>0</v>
      </c>
      <c r="E92">
        <v>2</v>
      </c>
      <c r="F92">
        <v>1</v>
      </c>
      <c r="H92" s="2">
        <f t="shared" si="77"/>
        <v>931</v>
      </c>
      <c r="J92" s="9">
        <v>1985</v>
      </c>
      <c r="K92" s="2">
        <f t="shared" si="80"/>
        <v>333</v>
      </c>
      <c r="L92" s="2">
        <f t="shared" si="81"/>
        <v>595</v>
      </c>
      <c r="M92" s="2">
        <f t="shared" si="82"/>
        <v>3</v>
      </c>
      <c r="N92" s="2">
        <f t="shared" si="83"/>
        <v>931</v>
      </c>
      <c r="Z92" s="9">
        <v>1985</v>
      </c>
      <c r="AA92" s="2">
        <f t="shared" si="84"/>
        <v>1641516</v>
      </c>
      <c r="AB92" s="2">
        <f t="shared" si="84"/>
        <v>909284</v>
      </c>
      <c r="AC92" s="1">
        <f t="shared" si="84"/>
        <v>7146</v>
      </c>
      <c r="AD92" s="1">
        <f t="shared" si="84"/>
        <v>10310</v>
      </c>
      <c r="AE92" s="1">
        <f t="shared" si="84"/>
        <v>19846</v>
      </c>
      <c r="AF92" s="1"/>
      <c r="AG92" s="2">
        <f t="shared" si="84"/>
        <v>2588102</v>
      </c>
      <c r="AJ92" s="9">
        <v>1985</v>
      </c>
      <c r="AK92" s="1">
        <f t="shared" si="79"/>
        <v>20.286125752048715</v>
      </c>
      <c r="AL92" s="1">
        <f t="shared" si="79"/>
        <v>65.43610137206858</v>
      </c>
      <c r="AM92" s="1">
        <f t="shared" si="79"/>
        <v>0</v>
      </c>
      <c r="AN92" s="1">
        <f t="shared" si="79"/>
        <v>19.398642095053347</v>
      </c>
      <c r="AO92" s="1">
        <f t="shared" si="79"/>
        <v>5.03879875037791</v>
      </c>
      <c r="AP92" s="1"/>
      <c r="AQ92" s="1">
        <f>(H92/AG92)*100000</f>
        <v>35.972307119271186</v>
      </c>
      <c r="AR92" s="1">
        <f>(SUM(D92:F92)/SUM(AC92:AE92))*100000</f>
        <v>8.042464211034261</v>
      </c>
    </row>
    <row r="93" spans="1:44" ht="12.75">
      <c r="A93" s="9">
        <v>1986</v>
      </c>
      <c r="B93">
        <v>292</v>
      </c>
      <c r="C93">
        <v>546</v>
      </c>
      <c r="D93">
        <v>0</v>
      </c>
      <c r="E93">
        <v>0</v>
      </c>
      <c r="F93">
        <v>0</v>
      </c>
      <c r="H93" s="2">
        <f t="shared" si="77"/>
        <v>838</v>
      </c>
      <c r="J93" s="9">
        <v>1986</v>
      </c>
      <c r="K93" s="2">
        <f aca="true" t="shared" si="85" ref="K93:K100">B93</f>
        <v>292</v>
      </c>
      <c r="L93" s="2">
        <f aca="true" t="shared" si="86" ref="L93:L100">C93</f>
        <v>546</v>
      </c>
      <c r="M93" s="2">
        <f aca="true" t="shared" si="87" ref="M93:M100">N93-K93-L93</f>
        <v>0</v>
      </c>
      <c r="N93" s="2">
        <f aca="true" t="shared" si="88" ref="N93:N100">H93</f>
        <v>838</v>
      </c>
      <c r="Z93" s="9">
        <v>1986</v>
      </c>
      <c r="AA93" s="2">
        <f t="shared" si="84"/>
        <v>1645778</v>
      </c>
      <c r="AB93" s="2">
        <f t="shared" si="84"/>
        <v>910394</v>
      </c>
      <c r="AC93" s="1">
        <f t="shared" si="84"/>
        <v>7444</v>
      </c>
      <c r="AD93" s="1">
        <f t="shared" si="84"/>
        <v>10904</v>
      </c>
      <c r="AE93" s="1">
        <f t="shared" si="84"/>
        <v>19087</v>
      </c>
      <c r="AF93" s="1"/>
      <c r="AG93" s="2">
        <f t="shared" si="84"/>
        <v>2593607</v>
      </c>
      <c r="AJ93" s="9">
        <v>1986</v>
      </c>
      <c r="AK93" s="1">
        <f t="shared" si="79"/>
        <v>17.74236865482465</v>
      </c>
      <c r="AL93" s="1">
        <f t="shared" si="79"/>
        <v>59.97403322078133</v>
      </c>
      <c r="AM93" s="1">
        <f t="shared" si="79"/>
        <v>0</v>
      </c>
      <c r="AN93" s="1">
        <f t="shared" si="79"/>
        <v>0</v>
      </c>
      <c r="AO93" s="1">
        <f t="shared" si="79"/>
        <v>0</v>
      </c>
      <c r="AP93" s="1"/>
      <c r="AQ93" s="1">
        <f>(H93/AG93)*100000</f>
        <v>32.31021507884579</v>
      </c>
      <c r="AR93" s="1">
        <f>(SUM(D93:F93)/SUM(AC93:AE93))*100000</f>
        <v>0</v>
      </c>
    </row>
    <row r="94" spans="1:44" ht="12.75">
      <c r="A94" s="9">
        <v>1987</v>
      </c>
      <c r="B94">
        <v>303</v>
      </c>
      <c r="C94">
        <v>550</v>
      </c>
      <c r="D94">
        <v>0</v>
      </c>
      <c r="E94">
        <v>1</v>
      </c>
      <c r="F94">
        <v>1</v>
      </c>
      <c r="H94" s="2">
        <f t="shared" si="77"/>
        <v>855</v>
      </c>
      <c r="J94" s="9">
        <v>1987</v>
      </c>
      <c r="K94" s="2">
        <f t="shared" si="85"/>
        <v>303</v>
      </c>
      <c r="L94" s="2">
        <f t="shared" si="86"/>
        <v>550</v>
      </c>
      <c r="M94" s="2">
        <f t="shared" si="87"/>
        <v>2</v>
      </c>
      <c r="N94" s="2">
        <f t="shared" si="88"/>
        <v>855</v>
      </c>
      <c r="Z94" s="9">
        <v>1987</v>
      </c>
      <c r="AA94" s="2">
        <f t="shared" si="84"/>
        <v>1641933</v>
      </c>
      <c r="AB94" s="2">
        <f t="shared" si="84"/>
        <v>909446</v>
      </c>
      <c r="AC94" s="1">
        <f t="shared" si="84"/>
        <v>7630</v>
      </c>
      <c r="AD94" s="1">
        <f t="shared" si="84"/>
        <v>11285</v>
      </c>
      <c r="AE94" s="1">
        <f t="shared" si="84"/>
        <v>18253</v>
      </c>
      <c r="AF94" s="1"/>
      <c r="AG94" s="2">
        <f t="shared" si="84"/>
        <v>2588547</v>
      </c>
      <c r="AJ94" s="9">
        <v>1987</v>
      </c>
      <c r="AK94" s="1">
        <f t="shared" si="79"/>
        <v>18.45385895770412</v>
      </c>
      <c r="AL94" s="1">
        <f t="shared" si="79"/>
        <v>60.476377926781794</v>
      </c>
      <c r="AM94" s="1">
        <f t="shared" si="79"/>
        <v>0</v>
      </c>
      <c r="AN94" s="1">
        <f t="shared" si="79"/>
        <v>8.861320336730174</v>
      </c>
      <c r="AO94" s="1">
        <f t="shared" si="79"/>
        <v>5.47855147099107</v>
      </c>
      <c r="AP94" s="1"/>
      <c r="AQ94" s="1">
        <f>(H94/AG94)*100000</f>
        <v>33.03011303252365</v>
      </c>
      <c r="AR94" s="1">
        <f>(SUM(D94:F94)/SUM(AC94:AE94))*100000</f>
        <v>5.380972879896685</v>
      </c>
    </row>
    <row r="95" spans="1:44" ht="12.75">
      <c r="A95" s="9">
        <v>1988</v>
      </c>
      <c r="B95">
        <v>318</v>
      </c>
      <c r="C95">
        <v>678</v>
      </c>
      <c r="D95">
        <v>0</v>
      </c>
      <c r="E95">
        <v>1</v>
      </c>
      <c r="F95">
        <v>0</v>
      </c>
      <c r="H95" s="2">
        <f t="shared" si="77"/>
        <v>997</v>
      </c>
      <c r="J95" s="9">
        <v>1988</v>
      </c>
      <c r="K95" s="2">
        <f t="shared" si="85"/>
        <v>318</v>
      </c>
      <c r="L95" s="2">
        <f t="shared" si="86"/>
        <v>678</v>
      </c>
      <c r="M95" s="2">
        <f t="shared" si="87"/>
        <v>1</v>
      </c>
      <c r="N95" s="2">
        <f t="shared" si="88"/>
        <v>997</v>
      </c>
      <c r="Z95" s="9">
        <v>1988</v>
      </c>
      <c r="AA95" s="2">
        <f t="shared" si="84"/>
        <v>1634597</v>
      </c>
      <c r="AB95" s="2">
        <f t="shared" si="84"/>
        <v>908800</v>
      </c>
      <c r="AC95" s="1">
        <f t="shared" si="84"/>
        <v>7862</v>
      </c>
      <c r="AD95" s="1">
        <f t="shared" si="84"/>
        <v>11704</v>
      </c>
      <c r="AE95" s="1">
        <f t="shared" si="84"/>
        <v>17400</v>
      </c>
      <c r="AF95" s="1"/>
      <c r="AG95" s="2">
        <f t="shared" si="84"/>
        <v>2580363</v>
      </c>
      <c r="AJ95" s="9">
        <v>1988</v>
      </c>
      <c r="AK95" s="1">
        <f aca="true" t="shared" si="89" ref="AK95:AK106">(B95/AA95)*100000</f>
        <v>19.45433645112526</v>
      </c>
      <c r="AL95" s="1">
        <f aca="true" t="shared" si="90" ref="AL95:AL105">(C95/AB95)*100000</f>
        <v>74.60387323943661</v>
      </c>
      <c r="AM95" s="1">
        <f aca="true" t="shared" si="91" ref="AM95:AM105">(D95/AC95)*100000</f>
        <v>0</v>
      </c>
      <c r="AN95" s="1">
        <f aca="true" t="shared" si="92" ref="AN95:AN105">(E95/AD95)*100000</f>
        <v>8.544087491455914</v>
      </c>
      <c r="AO95" s="1">
        <f aca="true" t="shared" si="93" ref="AO95:AO105">(F95/AE95)*100000</f>
        <v>0</v>
      </c>
      <c r="AP95" s="1"/>
      <c r="AQ95" s="1">
        <f aca="true" t="shared" si="94" ref="AQ95:AQ106">(H95/AG95)*100000</f>
        <v>38.63797457954559</v>
      </c>
      <c r="AR95" s="1">
        <f aca="true" t="shared" si="95" ref="AR95:AR106">(SUM(D95:F95)/SUM(AC95:AE95))*100000</f>
        <v>2.7051885516420495</v>
      </c>
    </row>
    <row r="96" spans="1:44" ht="12.75">
      <c r="A96" s="9">
        <v>1989</v>
      </c>
      <c r="B96">
        <v>133</v>
      </c>
      <c r="C96">
        <v>309</v>
      </c>
      <c r="D96">
        <v>2</v>
      </c>
      <c r="E96">
        <v>0</v>
      </c>
      <c r="F96">
        <v>0</v>
      </c>
      <c r="H96" s="2">
        <f t="shared" si="77"/>
        <v>444</v>
      </c>
      <c r="J96" s="9">
        <v>1989</v>
      </c>
      <c r="K96" s="2">
        <f t="shared" si="85"/>
        <v>133</v>
      </c>
      <c r="L96" s="2">
        <f t="shared" si="86"/>
        <v>309</v>
      </c>
      <c r="M96" s="2">
        <f t="shared" si="87"/>
        <v>2</v>
      </c>
      <c r="N96" s="2">
        <f t="shared" si="88"/>
        <v>444</v>
      </c>
      <c r="Z96" s="9">
        <v>1989</v>
      </c>
      <c r="AA96" s="2">
        <f t="shared" si="84"/>
        <v>1627748</v>
      </c>
      <c r="AB96" s="2">
        <f t="shared" si="84"/>
        <v>909620</v>
      </c>
      <c r="AC96" s="1">
        <f t="shared" si="84"/>
        <v>8131</v>
      </c>
      <c r="AD96" s="1">
        <f t="shared" si="84"/>
        <v>12230</v>
      </c>
      <c r="AE96" s="1">
        <f t="shared" si="84"/>
        <v>16549</v>
      </c>
      <c r="AF96" s="1"/>
      <c r="AG96" s="2">
        <f t="shared" si="84"/>
        <v>2574278</v>
      </c>
      <c r="AJ96" s="9">
        <v>1989</v>
      </c>
      <c r="AK96" s="1">
        <f aca="true" t="shared" si="96" ref="AK96:AO97">(B96/AA96)*100000</f>
        <v>8.17079793678137</v>
      </c>
      <c r="AL96" s="1">
        <f t="shared" si="96"/>
        <v>33.97022932653196</v>
      </c>
      <c r="AM96" s="1">
        <f t="shared" si="96"/>
        <v>24.59722051408191</v>
      </c>
      <c r="AN96" s="1">
        <f t="shared" si="96"/>
        <v>0</v>
      </c>
      <c r="AO96" s="1">
        <f t="shared" si="96"/>
        <v>0</v>
      </c>
      <c r="AP96" s="1"/>
      <c r="AQ96" s="1">
        <f>(H96/AG96)*100000</f>
        <v>17.247554459930125</v>
      </c>
      <c r="AR96" s="1">
        <f>(SUM(D96:F96)/SUM(AC96:AE96))*100000</f>
        <v>5.41858574911948</v>
      </c>
    </row>
    <row r="97" spans="1:44" ht="12.75">
      <c r="A97" s="9">
        <v>1990</v>
      </c>
      <c r="B97">
        <v>112</v>
      </c>
      <c r="C97">
        <v>357</v>
      </c>
      <c r="D97">
        <v>0</v>
      </c>
      <c r="E97">
        <v>1</v>
      </c>
      <c r="F97">
        <v>1</v>
      </c>
      <c r="H97" s="2">
        <f t="shared" si="77"/>
        <v>471</v>
      </c>
      <c r="J97" s="9">
        <v>1990</v>
      </c>
      <c r="K97" s="2">
        <f t="shared" si="85"/>
        <v>112</v>
      </c>
      <c r="L97" s="2">
        <f t="shared" si="86"/>
        <v>357</v>
      </c>
      <c r="M97" s="2">
        <f t="shared" si="87"/>
        <v>2</v>
      </c>
      <c r="N97" s="2">
        <f t="shared" si="88"/>
        <v>471</v>
      </c>
      <c r="Z97" s="9">
        <v>1990</v>
      </c>
      <c r="AA97" s="2">
        <f t="shared" si="84"/>
        <v>1627030</v>
      </c>
      <c r="AB97" s="2">
        <f t="shared" si="84"/>
        <v>913316</v>
      </c>
      <c r="AC97" s="1">
        <f t="shared" si="84"/>
        <v>8312</v>
      </c>
      <c r="AD97" s="1">
        <f t="shared" si="84"/>
        <v>12683</v>
      </c>
      <c r="AE97" s="1">
        <f t="shared" si="84"/>
        <v>16085</v>
      </c>
      <c r="AF97" s="1"/>
      <c r="AG97" s="2">
        <f t="shared" si="84"/>
        <v>2577426</v>
      </c>
      <c r="AJ97" s="9">
        <v>1990</v>
      </c>
      <c r="AK97" s="1">
        <f t="shared" si="96"/>
        <v>6.883708352027928</v>
      </c>
      <c r="AL97" s="1">
        <f t="shared" si="96"/>
        <v>39.08833306325522</v>
      </c>
      <c r="AM97" s="1">
        <f t="shared" si="96"/>
        <v>0</v>
      </c>
      <c r="AN97" s="1">
        <f t="shared" si="96"/>
        <v>7.884569896712135</v>
      </c>
      <c r="AO97" s="1">
        <f t="shared" si="96"/>
        <v>6.216972334473112</v>
      </c>
      <c r="AP97" s="1"/>
      <c r="AQ97" s="1">
        <f>(H97/AG97)*100000</f>
        <v>18.274045501209347</v>
      </c>
      <c r="AR97" s="1">
        <f>(SUM(D97:F97)/SUM(AC97:AE97))*100000</f>
        <v>5.393743257820928</v>
      </c>
    </row>
    <row r="98" spans="1:44" ht="12.75">
      <c r="A98" s="9">
        <v>1991</v>
      </c>
      <c r="B98">
        <v>117</v>
      </c>
      <c r="C98">
        <v>300</v>
      </c>
      <c r="D98">
        <v>1</v>
      </c>
      <c r="E98">
        <v>1</v>
      </c>
      <c r="F98">
        <v>1</v>
      </c>
      <c r="H98" s="2">
        <f t="shared" si="77"/>
        <v>420</v>
      </c>
      <c r="J98" s="9">
        <v>1991</v>
      </c>
      <c r="K98" s="2">
        <f t="shared" si="85"/>
        <v>117</v>
      </c>
      <c r="L98" s="2">
        <f t="shared" si="86"/>
        <v>300</v>
      </c>
      <c r="M98" s="2">
        <f t="shared" si="87"/>
        <v>3</v>
      </c>
      <c r="N98" s="2">
        <f t="shared" si="88"/>
        <v>420</v>
      </c>
      <c r="Z98" s="9">
        <v>1991</v>
      </c>
      <c r="AA98" s="2">
        <f t="shared" si="84"/>
        <v>1630807</v>
      </c>
      <c r="AB98" s="2">
        <f t="shared" si="84"/>
        <v>922772</v>
      </c>
      <c r="AC98" s="1">
        <f t="shared" si="84"/>
        <v>8312</v>
      </c>
      <c r="AD98" s="1">
        <f t="shared" si="84"/>
        <v>12991</v>
      </c>
      <c r="AE98" s="1">
        <f t="shared" si="84"/>
        <v>16348</v>
      </c>
      <c r="AF98" s="1"/>
      <c r="AG98" s="2">
        <f t="shared" si="84"/>
        <v>2591230</v>
      </c>
      <c r="AJ98" s="9">
        <v>1991</v>
      </c>
      <c r="AK98" s="1">
        <f t="shared" si="89"/>
        <v>7.174362140952302</v>
      </c>
      <c r="AL98" s="1">
        <f t="shared" si="90"/>
        <v>32.510739380908824</v>
      </c>
      <c r="AM98" s="1">
        <f t="shared" si="91"/>
        <v>12.03079884504331</v>
      </c>
      <c r="AN98" s="1">
        <f t="shared" si="92"/>
        <v>7.697636825494573</v>
      </c>
      <c r="AO98" s="1">
        <f t="shared" si="93"/>
        <v>6.116956202593589</v>
      </c>
      <c r="AP98" s="1"/>
      <c r="AQ98" s="1">
        <f t="shared" si="94"/>
        <v>16.20851873434624</v>
      </c>
      <c r="AR98" s="1">
        <f t="shared" si="95"/>
        <v>7.9679158588085315</v>
      </c>
    </row>
    <row r="99" spans="1:44" ht="12.75">
      <c r="A99" s="9">
        <v>1992</v>
      </c>
      <c r="B99">
        <v>81</v>
      </c>
      <c r="C99">
        <v>210</v>
      </c>
      <c r="D99">
        <v>0</v>
      </c>
      <c r="E99">
        <v>0</v>
      </c>
      <c r="F99">
        <v>1</v>
      </c>
      <c r="H99" s="2">
        <f t="shared" si="77"/>
        <v>292</v>
      </c>
      <c r="J99" s="9">
        <v>1992</v>
      </c>
      <c r="K99" s="2">
        <f t="shared" si="85"/>
        <v>81</v>
      </c>
      <c r="L99" s="2">
        <f t="shared" si="86"/>
        <v>210</v>
      </c>
      <c r="M99" s="2">
        <f t="shared" si="87"/>
        <v>1</v>
      </c>
      <c r="N99" s="2">
        <f t="shared" si="88"/>
        <v>292</v>
      </c>
      <c r="Z99" s="9">
        <v>1992</v>
      </c>
      <c r="AA99" s="2">
        <f t="shared" si="84"/>
        <v>1636389</v>
      </c>
      <c r="AB99" s="2">
        <f t="shared" si="84"/>
        <v>934652</v>
      </c>
      <c r="AC99" s="1">
        <f t="shared" si="84"/>
        <v>8504</v>
      </c>
      <c r="AD99" s="1">
        <f t="shared" si="84"/>
        <v>13591</v>
      </c>
      <c r="AE99" s="1">
        <f t="shared" si="84"/>
        <v>17057</v>
      </c>
      <c r="AF99" s="1"/>
      <c r="AG99" s="2">
        <f t="shared" si="84"/>
        <v>2610193</v>
      </c>
      <c r="AJ99" s="9">
        <v>1992</v>
      </c>
      <c r="AK99" s="1">
        <f t="shared" si="89"/>
        <v>4.949923276189219</v>
      </c>
      <c r="AL99" s="1">
        <f t="shared" si="90"/>
        <v>22.46825556463796</v>
      </c>
      <c r="AM99" s="1">
        <f t="shared" si="91"/>
        <v>0</v>
      </c>
      <c r="AN99" s="1">
        <f t="shared" si="92"/>
        <v>0</v>
      </c>
      <c r="AO99" s="1">
        <f t="shared" si="93"/>
        <v>5.862695667467902</v>
      </c>
      <c r="AP99" s="1"/>
      <c r="AQ99" s="1">
        <f t="shared" si="94"/>
        <v>11.18691223216061</v>
      </c>
      <c r="AR99" s="1">
        <f t="shared" si="95"/>
        <v>2.5541479362484676</v>
      </c>
    </row>
    <row r="100" spans="1:44" ht="12.75">
      <c r="A100" s="9">
        <v>1993</v>
      </c>
      <c r="B100">
        <v>34</v>
      </c>
      <c r="C100">
        <v>74</v>
      </c>
      <c r="D100">
        <v>0</v>
      </c>
      <c r="E100">
        <v>0</v>
      </c>
      <c r="F100">
        <v>1</v>
      </c>
      <c r="H100" s="2">
        <f t="shared" si="77"/>
        <v>109</v>
      </c>
      <c r="J100" s="9">
        <v>1993</v>
      </c>
      <c r="K100" s="2">
        <f t="shared" si="85"/>
        <v>34</v>
      </c>
      <c r="L100" s="2">
        <f t="shared" si="86"/>
        <v>74</v>
      </c>
      <c r="M100" s="2">
        <f t="shared" si="87"/>
        <v>1</v>
      </c>
      <c r="N100" s="2">
        <f t="shared" si="88"/>
        <v>109</v>
      </c>
      <c r="Z100" s="9">
        <v>1993</v>
      </c>
      <c r="AA100" s="2">
        <f t="shared" si="84"/>
        <v>1647933</v>
      </c>
      <c r="AB100" s="2">
        <f t="shared" si="84"/>
        <v>947022</v>
      </c>
      <c r="AC100" s="1">
        <f t="shared" si="84"/>
        <v>8935</v>
      </c>
      <c r="AD100" s="1">
        <f t="shared" si="84"/>
        <v>14596</v>
      </c>
      <c r="AE100" s="1">
        <f t="shared" si="84"/>
        <v>17088</v>
      </c>
      <c r="AF100" s="1"/>
      <c r="AG100" s="2">
        <f t="shared" si="84"/>
        <v>2635574</v>
      </c>
      <c r="AJ100" s="9">
        <v>1993</v>
      </c>
      <c r="AK100" s="1">
        <f t="shared" si="89"/>
        <v>2.063190675834515</v>
      </c>
      <c r="AL100" s="1">
        <f t="shared" si="90"/>
        <v>7.813968418896287</v>
      </c>
      <c r="AM100" s="1">
        <f t="shared" si="91"/>
        <v>0</v>
      </c>
      <c r="AN100" s="1">
        <f t="shared" si="92"/>
        <v>0</v>
      </c>
      <c r="AO100" s="1">
        <f t="shared" si="93"/>
        <v>5.852059925093633</v>
      </c>
      <c r="AP100" s="1"/>
      <c r="AQ100" s="1">
        <f t="shared" si="94"/>
        <v>4.135721478509046</v>
      </c>
      <c r="AR100" s="1">
        <f t="shared" si="95"/>
        <v>2.461902065535833</v>
      </c>
    </row>
    <row r="101" spans="1:44" ht="12.75">
      <c r="A101" s="9">
        <v>1994</v>
      </c>
      <c r="B101">
        <v>51</v>
      </c>
      <c r="C101">
        <v>80</v>
      </c>
      <c r="D101">
        <v>0</v>
      </c>
      <c r="E101">
        <v>0</v>
      </c>
      <c r="F101">
        <v>0</v>
      </c>
      <c r="H101" s="2">
        <f t="shared" si="77"/>
        <v>131</v>
      </c>
      <c r="J101" s="9">
        <v>1994</v>
      </c>
      <c r="K101" s="2">
        <f t="shared" si="80"/>
        <v>51</v>
      </c>
      <c r="L101" s="2">
        <f t="shared" si="81"/>
        <v>80</v>
      </c>
      <c r="M101" s="2">
        <f t="shared" si="82"/>
        <v>0</v>
      </c>
      <c r="N101" s="2">
        <f t="shared" si="83"/>
        <v>131</v>
      </c>
      <c r="Z101" s="9">
        <v>1994</v>
      </c>
      <c r="AA101" s="2">
        <f t="shared" si="84"/>
        <v>1662102</v>
      </c>
      <c r="AB101" s="2">
        <f t="shared" si="84"/>
        <v>959150</v>
      </c>
      <c r="AC101" s="1">
        <f t="shared" si="84"/>
        <v>8970</v>
      </c>
      <c r="AD101" s="1">
        <f t="shared" si="84"/>
        <v>15218</v>
      </c>
      <c r="AE101" s="1">
        <f t="shared" si="84"/>
        <v>18010</v>
      </c>
      <c r="AF101" s="1"/>
      <c r="AG101" s="2">
        <f t="shared" si="84"/>
        <v>2663450</v>
      </c>
      <c r="AJ101" s="9">
        <v>1994</v>
      </c>
      <c r="AK101" s="1">
        <f t="shared" si="89"/>
        <v>3.068403744174545</v>
      </c>
      <c r="AL101" s="1">
        <f t="shared" si="90"/>
        <v>8.34071834436741</v>
      </c>
      <c r="AM101" s="1">
        <f t="shared" si="91"/>
        <v>0</v>
      </c>
      <c r="AN101" s="1">
        <f t="shared" si="92"/>
        <v>0</v>
      </c>
      <c r="AO101" s="1">
        <f t="shared" si="93"/>
        <v>0</v>
      </c>
      <c r="AP101" s="1"/>
      <c r="AQ101" s="1">
        <f t="shared" si="94"/>
        <v>4.918432859636937</v>
      </c>
      <c r="AR101" s="1">
        <f t="shared" si="95"/>
        <v>0</v>
      </c>
    </row>
    <row r="102" spans="1:44" ht="12.75">
      <c r="A102" s="9">
        <v>1995</v>
      </c>
      <c r="B102">
        <v>61</v>
      </c>
      <c r="C102">
        <v>169</v>
      </c>
      <c r="D102">
        <v>0</v>
      </c>
      <c r="E102">
        <v>1</v>
      </c>
      <c r="F102">
        <v>2</v>
      </c>
      <c r="H102" s="2">
        <f t="shared" si="77"/>
        <v>233</v>
      </c>
      <c r="J102" s="9">
        <v>1995</v>
      </c>
      <c r="K102" s="2">
        <f t="shared" si="80"/>
        <v>61</v>
      </c>
      <c r="L102" s="2">
        <f t="shared" si="81"/>
        <v>169</v>
      </c>
      <c r="M102" s="2">
        <f t="shared" si="82"/>
        <v>3</v>
      </c>
      <c r="N102" s="2">
        <f t="shared" si="83"/>
        <v>233</v>
      </c>
      <c r="Z102" s="9">
        <v>1995</v>
      </c>
      <c r="AA102" s="2">
        <f t="shared" si="84"/>
        <v>1674768</v>
      </c>
      <c r="AB102" s="2">
        <f t="shared" si="84"/>
        <v>971519</v>
      </c>
      <c r="AC102" s="1">
        <f t="shared" si="84"/>
        <v>9115</v>
      </c>
      <c r="AD102" s="1">
        <f t="shared" si="84"/>
        <v>16225</v>
      </c>
      <c r="AE102" s="1">
        <f t="shared" si="84"/>
        <v>19161</v>
      </c>
      <c r="AF102" s="1"/>
      <c r="AG102" s="2">
        <f t="shared" si="84"/>
        <v>2690788</v>
      </c>
      <c r="AJ102" s="9">
        <v>1995</v>
      </c>
      <c r="AK102" s="1">
        <f t="shared" si="89"/>
        <v>3.642295529888319</v>
      </c>
      <c r="AL102" s="1">
        <f t="shared" si="90"/>
        <v>17.395439512763</v>
      </c>
      <c r="AM102" s="1">
        <f t="shared" si="91"/>
        <v>0</v>
      </c>
      <c r="AN102" s="1">
        <f t="shared" si="92"/>
        <v>6.163328197226502</v>
      </c>
      <c r="AO102" s="1">
        <f t="shared" si="93"/>
        <v>10.437868587234487</v>
      </c>
      <c r="AP102" s="1"/>
      <c r="AQ102" s="1">
        <f t="shared" si="94"/>
        <v>8.65917344658888</v>
      </c>
      <c r="AR102" s="1">
        <f t="shared" si="95"/>
        <v>6.741421541088965</v>
      </c>
    </row>
    <row r="103" spans="1:44" ht="12.75">
      <c r="A103" s="9">
        <v>1996</v>
      </c>
      <c r="B103">
        <v>98</v>
      </c>
      <c r="C103">
        <v>199</v>
      </c>
      <c r="D103">
        <v>0</v>
      </c>
      <c r="E103">
        <v>0</v>
      </c>
      <c r="F103">
        <v>1</v>
      </c>
      <c r="H103" s="2">
        <f t="shared" si="77"/>
        <v>298</v>
      </c>
      <c r="J103" s="9">
        <v>1996</v>
      </c>
      <c r="K103" s="2">
        <f t="shared" si="80"/>
        <v>98</v>
      </c>
      <c r="L103" s="2">
        <f t="shared" si="81"/>
        <v>199</v>
      </c>
      <c r="M103" s="2">
        <f t="shared" si="82"/>
        <v>1</v>
      </c>
      <c r="N103" s="2">
        <f t="shared" si="83"/>
        <v>298</v>
      </c>
      <c r="Z103" s="9">
        <v>1996</v>
      </c>
      <c r="AA103" s="2">
        <f t="shared" si="84"/>
        <v>1682236</v>
      </c>
      <c r="AB103" s="2">
        <f t="shared" si="84"/>
        <v>980933</v>
      </c>
      <c r="AC103" s="1">
        <f t="shared" si="84"/>
        <v>9305</v>
      </c>
      <c r="AD103" s="1">
        <f t="shared" si="84"/>
        <v>17048</v>
      </c>
      <c r="AE103" s="1">
        <f t="shared" si="84"/>
        <v>20403</v>
      </c>
      <c r="AF103" s="1"/>
      <c r="AG103" s="2">
        <f t="shared" si="84"/>
        <v>2709925</v>
      </c>
      <c r="AJ103" s="9">
        <v>1996</v>
      </c>
      <c r="AK103" s="1">
        <f t="shared" si="89"/>
        <v>5.825579764075909</v>
      </c>
      <c r="AL103" s="1">
        <f t="shared" si="90"/>
        <v>20.286808579179212</v>
      </c>
      <c r="AM103" s="1">
        <f t="shared" si="91"/>
        <v>0</v>
      </c>
      <c r="AN103" s="1">
        <f t="shared" si="92"/>
        <v>0</v>
      </c>
      <c r="AO103" s="1">
        <f t="shared" si="93"/>
        <v>4.901240013723472</v>
      </c>
      <c r="AP103" s="1"/>
      <c r="AQ103" s="1">
        <f t="shared" si="94"/>
        <v>10.996614297443656</v>
      </c>
      <c r="AR103" s="1">
        <f t="shared" si="95"/>
        <v>2.138762939515784</v>
      </c>
    </row>
    <row r="104" spans="1:44" ht="12.75">
      <c r="A104" s="9">
        <v>1997</v>
      </c>
      <c r="B104">
        <v>117</v>
      </c>
      <c r="C104">
        <v>254</v>
      </c>
      <c r="D104">
        <v>0</v>
      </c>
      <c r="E104">
        <v>0</v>
      </c>
      <c r="F104">
        <v>1</v>
      </c>
      <c r="H104" s="2">
        <f t="shared" si="77"/>
        <v>372</v>
      </c>
      <c r="J104" s="9">
        <v>1997</v>
      </c>
      <c r="K104" s="2">
        <f t="shared" si="80"/>
        <v>117</v>
      </c>
      <c r="L104" s="2">
        <f t="shared" si="81"/>
        <v>254</v>
      </c>
      <c r="M104" s="2">
        <f t="shared" si="82"/>
        <v>1</v>
      </c>
      <c r="N104" s="2">
        <f t="shared" si="83"/>
        <v>372</v>
      </c>
      <c r="Z104" s="9">
        <v>1997</v>
      </c>
      <c r="AA104" s="2">
        <f t="shared" si="84"/>
        <v>1692465</v>
      </c>
      <c r="AB104" s="2">
        <f t="shared" si="84"/>
        <v>990171</v>
      </c>
      <c r="AC104" s="1">
        <f t="shared" si="84"/>
        <v>9498</v>
      </c>
      <c r="AD104" s="1">
        <f t="shared" si="84"/>
        <v>17969</v>
      </c>
      <c r="AE104" s="1">
        <f t="shared" si="84"/>
        <v>21723</v>
      </c>
      <c r="AF104" s="1"/>
      <c r="AG104" s="2">
        <f t="shared" si="84"/>
        <v>2731826</v>
      </c>
      <c r="AJ104" s="9">
        <v>1997</v>
      </c>
      <c r="AK104" s="1">
        <f t="shared" si="89"/>
        <v>6.912993769442795</v>
      </c>
      <c r="AL104" s="1">
        <f t="shared" si="90"/>
        <v>25.65213483327627</v>
      </c>
      <c r="AM104" s="1">
        <f t="shared" si="91"/>
        <v>0</v>
      </c>
      <c r="AN104" s="1">
        <f t="shared" si="92"/>
        <v>0</v>
      </c>
      <c r="AO104" s="1">
        <f t="shared" si="93"/>
        <v>4.60341573447498</v>
      </c>
      <c r="AP104" s="1"/>
      <c r="AQ104" s="1">
        <f t="shared" si="94"/>
        <v>13.617265521303333</v>
      </c>
      <c r="AR104" s="1">
        <f t="shared" si="95"/>
        <v>2.0329335230737957</v>
      </c>
    </row>
    <row r="105" spans="1:44" ht="12.75">
      <c r="A105" s="9">
        <v>1998</v>
      </c>
      <c r="B105">
        <v>106</v>
      </c>
      <c r="C105">
        <v>298</v>
      </c>
      <c r="D105">
        <v>0</v>
      </c>
      <c r="E105">
        <v>0</v>
      </c>
      <c r="F105">
        <v>0</v>
      </c>
      <c r="H105" s="2">
        <f t="shared" si="77"/>
        <v>404</v>
      </c>
      <c r="J105" s="9">
        <v>1998</v>
      </c>
      <c r="K105" s="2">
        <f t="shared" si="80"/>
        <v>106</v>
      </c>
      <c r="L105" s="2">
        <f t="shared" si="81"/>
        <v>298</v>
      </c>
      <c r="M105" s="2">
        <f t="shared" si="82"/>
        <v>0</v>
      </c>
      <c r="N105" s="2">
        <f t="shared" si="83"/>
        <v>404</v>
      </c>
      <c r="Z105" s="9">
        <v>1998</v>
      </c>
      <c r="AA105" s="2">
        <f t="shared" si="84"/>
        <v>1701607</v>
      </c>
      <c r="AB105" s="2">
        <f t="shared" si="84"/>
        <v>998773</v>
      </c>
      <c r="AC105" s="1">
        <f t="shared" si="84"/>
        <v>9774</v>
      </c>
      <c r="AD105" s="1">
        <f t="shared" si="84"/>
        <v>18382</v>
      </c>
      <c r="AE105" s="1">
        <f t="shared" si="84"/>
        <v>22799</v>
      </c>
      <c r="AF105" s="1"/>
      <c r="AG105" s="2">
        <f t="shared" si="84"/>
        <v>2751335</v>
      </c>
      <c r="AJ105" s="9">
        <v>1998</v>
      </c>
      <c r="AK105" s="1">
        <f t="shared" si="89"/>
        <v>6.229405497274047</v>
      </c>
      <c r="AL105" s="1">
        <f t="shared" si="90"/>
        <v>29.836609519880895</v>
      </c>
      <c r="AM105" s="1">
        <f t="shared" si="91"/>
        <v>0</v>
      </c>
      <c r="AN105" s="1">
        <f t="shared" si="92"/>
        <v>0</v>
      </c>
      <c r="AO105" s="1">
        <f t="shared" si="93"/>
        <v>0</v>
      </c>
      <c r="AP105" s="1"/>
      <c r="AQ105" s="1">
        <f t="shared" si="94"/>
        <v>14.68378078278363</v>
      </c>
      <c r="AR105" s="1">
        <f t="shared" si="95"/>
        <v>0</v>
      </c>
    </row>
    <row r="106" spans="1:44" ht="12.75">
      <c r="A106" s="9">
        <v>1999</v>
      </c>
      <c r="B106">
        <v>165</v>
      </c>
      <c r="C106">
        <v>362</v>
      </c>
      <c r="D106">
        <v>0</v>
      </c>
      <c r="E106">
        <v>1</v>
      </c>
      <c r="F106">
        <v>1</v>
      </c>
      <c r="H106" s="2">
        <f t="shared" si="77"/>
        <v>529</v>
      </c>
      <c r="J106" s="9">
        <v>1999</v>
      </c>
      <c r="K106" s="2">
        <f t="shared" si="80"/>
        <v>165</v>
      </c>
      <c r="L106" s="2">
        <f t="shared" si="81"/>
        <v>362</v>
      </c>
      <c r="M106" s="2">
        <f t="shared" si="82"/>
        <v>2</v>
      </c>
      <c r="N106" s="2">
        <f t="shared" si="83"/>
        <v>529</v>
      </c>
      <c r="Z106" s="9">
        <v>1999</v>
      </c>
      <c r="AA106" s="2">
        <f t="shared" si="84"/>
        <v>1708949</v>
      </c>
      <c r="AB106" s="2">
        <f t="shared" si="84"/>
        <v>1006905</v>
      </c>
      <c r="AC106" s="1">
        <f t="shared" si="84"/>
        <v>9906</v>
      </c>
      <c r="AD106" s="1">
        <f t="shared" si="84"/>
        <v>18884</v>
      </c>
      <c r="AE106" s="1">
        <f t="shared" si="84"/>
        <v>23975</v>
      </c>
      <c r="AF106" s="1"/>
      <c r="AG106" s="2">
        <f t="shared" si="84"/>
        <v>2768619</v>
      </c>
      <c r="AJ106" s="9">
        <v>1999</v>
      </c>
      <c r="AK106" s="1">
        <f t="shared" si="89"/>
        <v>9.655056997019805</v>
      </c>
      <c r="AL106" s="1">
        <f>(C106/AB106)*100000</f>
        <v>35.95175314453697</v>
      </c>
      <c r="AM106" s="1">
        <f>(D106/AC106)*100000</f>
        <v>0</v>
      </c>
      <c r="AN106" s="1">
        <f>(E106/AD106)*100000</f>
        <v>5.295488244016099</v>
      </c>
      <c r="AO106" s="1">
        <f>(F106/AE106)*100000</f>
        <v>4.1710114702815435</v>
      </c>
      <c r="AP106" s="1"/>
      <c r="AQ106" s="1">
        <f t="shared" si="94"/>
        <v>19.10699883226981</v>
      </c>
      <c r="AR106" s="1">
        <f t="shared" si="95"/>
        <v>3.790391357907704</v>
      </c>
    </row>
    <row r="107" spans="1:14" s="4" customFormat="1" ht="12.75">
      <c r="A107" s="13" t="s">
        <v>14</v>
      </c>
      <c r="B107" s="21">
        <f aca="true" t="shared" si="97" ref="B107:G107">SUM(B90:B106)</f>
        <v>2603</v>
      </c>
      <c r="C107" s="21">
        <f t="shared" si="97"/>
        <v>5501</v>
      </c>
      <c r="D107" s="4">
        <f t="shared" si="97"/>
        <v>3</v>
      </c>
      <c r="E107" s="4">
        <f t="shared" si="97"/>
        <v>9</v>
      </c>
      <c r="F107" s="4">
        <f t="shared" si="97"/>
        <v>11</v>
      </c>
      <c r="G107" s="4">
        <f t="shared" si="97"/>
        <v>0</v>
      </c>
      <c r="H107" s="21">
        <f t="shared" si="77"/>
        <v>8127</v>
      </c>
      <c r="J107" s="13" t="s">
        <v>14</v>
      </c>
      <c r="K107" s="21">
        <f>B107</f>
        <v>2603</v>
      </c>
      <c r="L107" s="21">
        <f>C107</f>
        <v>5501</v>
      </c>
      <c r="M107" s="21">
        <f t="shared" si="82"/>
        <v>23</v>
      </c>
      <c r="N107" s="21">
        <f>H107</f>
        <v>8127</v>
      </c>
    </row>
    <row r="109" spans="26:33" ht="12.75">
      <c r="Z109" s="30" t="str">
        <f>CONCATENATE("Percent of Total Population, By Race: ",$A$1)</f>
        <v>Percent of Total Population, By Race: MISSISSIPPI</v>
      </c>
      <c r="AA109" s="30"/>
      <c r="AB109" s="30"/>
      <c r="AC109" s="30"/>
      <c r="AD109" s="30"/>
      <c r="AE109" s="30"/>
      <c r="AF109" s="30"/>
      <c r="AG109" s="30"/>
    </row>
    <row r="110" spans="26:33" ht="12.75">
      <c r="Z110" s="20" t="s">
        <v>26</v>
      </c>
      <c r="AA110" s="19" t="s">
        <v>12</v>
      </c>
      <c r="AB110" s="19" t="s">
        <v>13</v>
      </c>
      <c r="AC110" s="19" t="s">
        <v>29</v>
      </c>
      <c r="AD110" s="19" t="s">
        <v>30</v>
      </c>
      <c r="AE110" s="19" t="s">
        <v>27</v>
      </c>
      <c r="AF110" s="19" t="s">
        <v>31</v>
      </c>
      <c r="AG110" s="19" t="s">
        <v>34</v>
      </c>
    </row>
    <row r="111" spans="26:33" ht="12.75">
      <c r="Z111" s="9">
        <v>1983</v>
      </c>
      <c r="AA111" s="2">
        <f aca="true" t="shared" si="98" ref="AA111:AE120">(AA90/$AG90)*100</f>
        <v>63.54860330321992</v>
      </c>
      <c r="AB111" s="2">
        <f t="shared" si="98"/>
        <v>35.004363764669044</v>
      </c>
      <c r="AC111" s="1">
        <f t="shared" si="98"/>
        <v>0.2585934618693425</v>
      </c>
      <c r="AD111" s="1">
        <f t="shared" si="98"/>
        <v>0.3600446618948903</v>
      </c>
      <c r="AE111" s="1">
        <f t="shared" si="98"/>
        <v>0.8283948083468049</v>
      </c>
      <c r="AF111" s="1">
        <f>100-AA111-AB111</f>
        <v>1.4470329321110356</v>
      </c>
      <c r="AG111" s="26">
        <f>AB111/AA111</f>
        <v>0.5508282156516794</v>
      </c>
    </row>
    <row r="112" spans="26:33" ht="12.75">
      <c r="Z112" s="9">
        <v>1984</v>
      </c>
      <c r="AA112" s="2">
        <f t="shared" si="98"/>
        <v>63.426445803344755</v>
      </c>
      <c r="AB112" s="2">
        <f t="shared" si="98"/>
        <v>35.1325121748288</v>
      </c>
      <c r="AC112" s="1">
        <f t="shared" si="98"/>
        <v>0.2656643645524841</v>
      </c>
      <c r="AD112" s="1">
        <f t="shared" si="98"/>
        <v>0.3765614908856061</v>
      </c>
      <c r="AE112" s="1">
        <f t="shared" si="98"/>
        <v>0.7988161663883572</v>
      </c>
      <c r="AF112" s="1">
        <f aca="true" t="shared" si="99" ref="AF112:AF127">100-AA112-AB112</f>
        <v>1.4410420218264477</v>
      </c>
      <c r="AG112" s="26">
        <f aca="true" t="shared" si="100" ref="AG112:AG127">AB112/AA112</f>
        <v>0.5539095203877261</v>
      </c>
    </row>
    <row r="113" spans="26:33" ht="12.75">
      <c r="Z113" s="9">
        <v>1985</v>
      </c>
      <c r="AA113" s="2">
        <f t="shared" si="98"/>
        <v>63.42547550289749</v>
      </c>
      <c r="AB113" s="2">
        <f t="shared" si="98"/>
        <v>35.13323663441395</v>
      </c>
      <c r="AC113" s="1">
        <f t="shared" si="98"/>
        <v>0.27610967419367555</v>
      </c>
      <c r="AD113" s="1">
        <f t="shared" si="98"/>
        <v>0.3983614247042813</v>
      </c>
      <c r="AE113" s="1">
        <f t="shared" si="98"/>
        <v>0.7668167637906079</v>
      </c>
      <c r="AF113" s="1">
        <f t="shared" si="99"/>
        <v>1.4412878626885615</v>
      </c>
      <c r="AG113" s="26">
        <f t="shared" si="100"/>
        <v>0.5539294164662422</v>
      </c>
    </row>
    <row r="114" spans="26:33" ht="12.75">
      <c r="Z114" s="9">
        <v>1986</v>
      </c>
      <c r="AA114" s="2">
        <f t="shared" si="98"/>
        <v>63.45518037235402</v>
      </c>
      <c r="AB114" s="2">
        <f t="shared" si="98"/>
        <v>35.101462943306366</v>
      </c>
      <c r="AC114" s="1">
        <f t="shared" si="98"/>
        <v>0.2870134141371457</v>
      </c>
      <c r="AD114" s="1">
        <f t="shared" si="98"/>
        <v>0.4204183594507572</v>
      </c>
      <c r="AE114" s="1">
        <f t="shared" si="98"/>
        <v>0.7359249107517061</v>
      </c>
      <c r="AF114" s="1">
        <f t="shared" si="99"/>
        <v>1.4433566843396122</v>
      </c>
      <c r="AG114" s="26">
        <f t="shared" si="100"/>
        <v>0.5531693825048093</v>
      </c>
    </row>
    <row r="115" spans="26:33" ht="12.75">
      <c r="Z115" s="9">
        <v>1987</v>
      </c>
      <c r="AA115" s="2">
        <f t="shared" si="98"/>
        <v>63.43068138225808</v>
      </c>
      <c r="AB115" s="2">
        <f t="shared" si="98"/>
        <v>35.1334551777503</v>
      </c>
      <c r="AC115" s="1">
        <f t="shared" si="98"/>
        <v>0.2947599560680181</v>
      </c>
      <c r="AD115" s="1">
        <f t="shared" si="98"/>
        <v>0.43595886031816306</v>
      </c>
      <c r="AE115" s="1">
        <f t="shared" si="98"/>
        <v>0.7051446236054435</v>
      </c>
      <c r="AF115" s="1">
        <f t="shared" si="99"/>
        <v>1.4358634399916212</v>
      </c>
      <c r="AG115" s="26">
        <f t="shared" si="100"/>
        <v>0.553887399790369</v>
      </c>
    </row>
    <row r="116" spans="26:33" ht="12.75">
      <c r="Z116" s="9">
        <v>1988</v>
      </c>
      <c r="AA116" s="2">
        <f t="shared" si="98"/>
        <v>63.347560013843015</v>
      </c>
      <c r="AB116" s="2">
        <f t="shared" si="98"/>
        <v>35.219850850442356</v>
      </c>
      <c r="AC116" s="1">
        <f t="shared" si="98"/>
        <v>0.30468581358514285</v>
      </c>
      <c r="AD116" s="1">
        <f t="shared" si="98"/>
        <v>0.4535795932587779</v>
      </c>
      <c r="AE116" s="1">
        <f t="shared" si="98"/>
        <v>0.6743237288707054</v>
      </c>
      <c r="AF116" s="1">
        <f t="shared" si="99"/>
        <v>1.432589135714629</v>
      </c>
      <c r="AG116" s="26">
        <f t="shared" si="100"/>
        <v>0.5559780178233533</v>
      </c>
    </row>
    <row r="117" spans="26:33" ht="12.75">
      <c r="Z117" s="9">
        <v>1989</v>
      </c>
      <c r="AA117" s="2">
        <f t="shared" si="98"/>
        <v>63.23124386721247</v>
      </c>
      <c r="AB117" s="2">
        <f t="shared" si="98"/>
        <v>35.33495605369738</v>
      </c>
      <c r="AC117" s="1">
        <f t="shared" si="98"/>
        <v>0.315855552508315</v>
      </c>
      <c r="AD117" s="1">
        <f t="shared" si="98"/>
        <v>0.47508466451564285</v>
      </c>
      <c r="AE117" s="1">
        <f t="shared" si="98"/>
        <v>0.6428598620661794</v>
      </c>
      <c r="AF117" s="1">
        <f t="shared" si="99"/>
        <v>1.4338000790901475</v>
      </c>
      <c r="AG117" s="26">
        <f t="shared" si="100"/>
        <v>0.5588211443048924</v>
      </c>
    </row>
    <row r="118" spans="26:33" ht="12.75">
      <c r="Z118" s="9">
        <v>1990</v>
      </c>
      <c r="AA118" s="2">
        <f t="shared" si="98"/>
        <v>63.126157647203065</v>
      </c>
      <c r="AB118" s="2">
        <f t="shared" si="98"/>
        <v>35.435197751555236</v>
      </c>
      <c r="AC118" s="1">
        <f t="shared" si="98"/>
        <v>0.3224922849385395</v>
      </c>
      <c r="AD118" s="1">
        <f t="shared" si="98"/>
        <v>0.4920800829975332</v>
      </c>
      <c r="AE118" s="1">
        <f t="shared" si="98"/>
        <v>0.6240722333056313</v>
      </c>
      <c r="AF118" s="1">
        <f t="shared" si="99"/>
        <v>1.4386446012416982</v>
      </c>
      <c r="AG118" s="26">
        <f t="shared" si="100"/>
        <v>0.5613393729679231</v>
      </c>
    </row>
    <row r="119" spans="26:33" ht="12.75">
      <c r="Z119" s="9">
        <v>1991</v>
      </c>
      <c r="AA119" s="2">
        <f t="shared" si="98"/>
        <v>62.935632884769014</v>
      </c>
      <c r="AB119" s="2">
        <f t="shared" si="98"/>
        <v>35.61135059411939</v>
      </c>
      <c r="AC119" s="1">
        <f t="shared" si="98"/>
        <v>0.3207743040949665</v>
      </c>
      <c r="AD119" s="1">
        <f t="shared" si="98"/>
        <v>0.501344921137838</v>
      </c>
      <c r="AE119" s="1">
        <f t="shared" si="98"/>
        <v>0.6308972958787912</v>
      </c>
      <c r="AF119" s="1">
        <f t="shared" si="99"/>
        <v>1.4530165211115929</v>
      </c>
      <c r="AG119" s="26">
        <f t="shared" si="100"/>
        <v>0.5658376497034903</v>
      </c>
    </row>
    <row r="120" spans="26:33" ht="12.75">
      <c r="Z120" s="9">
        <v>1992</v>
      </c>
      <c r="AA120" s="2">
        <f t="shared" si="98"/>
        <v>62.692260687236534</v>
      </c>
      <c r="AB120" s="2">
        <f t="shared" si="98"/>
        <v>35.80777360141568</v>
      </c>
      <c r="AC120" s="1">
        <f t="shared" si="98"/>
        <v>0.3257996630900474</v>
      </c>
      <c r="AD120" s="1">
        <f t="shared" si="98"/>
        <v>0.5206894662578591</v>
      </c>
      <c r="AE120" s="1">
        <f t="shared" si="98"/>
        <v>0.6534765819998751</v>
      </c>
      <c r="AF120" s="1">
        <f t="shared" si="99"/>
        <v>1.4999657113477838</v>
      </c>
      <c r="AG120" s="26">
        <f t="shared" si="100"/>
        <v>0.5711673691280008</v>
      </c>
    </row>
    <row r="121" spans="26:33" ht="12.75">
      <c r="Z121" s="9">
        <v>1993</v>
      </c>
      <c r="AA121" s="2">
        <f aca="true" t="shared" si="101" ref="AA121:AE127">(AA100/$AG100)*100</f>
        <v>62.52653122242062</v>
      </c>
      <c r="AB121" s="2">
        <f t="shared" si="101"/>
        <v>35.93228647725315</v>
      </c>
      <c r="AC121" s="1">
        <f t="shared" si="101"/>
        <v>0.3390153340410856</v>
      </c>
      <c r="AD121" s="1">
        <f t="shared" si="101"/>
        <v>0.5538072541313581</v>
      </c>
      <c r="AE121" s="1">
        <f t="shared" si="101"/>
        <v>0.6483597121537851</v>
      </c>
      <c r="AF121" s="1">
        <f t="shared" si="99"/>
        <v>1.541182300326227</v>
      </c>
      <c r="AG121" s="26">
        <f t="shared" si="100"/>
        <v>0.5746726353559276</v>
      </c>
    </row>
    <row r="122" spans="26:33" ht="12.75">
      <c r="Z122" s="9">
        <v>1994</v>
      </c>
      <c r="AA122" s="2">
        <f t="shared" si="101"/>
        <v>62.40409994555933</v>
      </c>
      <c r="AB122" s="2">
        <f t="shared" si="101"/>
        <v>36.0115639490135</v>
      </c>
      <c r="AC122" s="1">
        <f t="shared" si="101"/>
        <v>0.3367812423736132</v>
      </c>
      <c r="AD122" s="1">
        <f t="shared" si="101"/>
        <v>0.5713642080759916</v>
      </c>
      <c r="AE122" s="1">
        <f t="shared" si="101"/>
        <v>0.6761906549775667</v>
      </c>
      <c r="AF122" s="1">
        <f t="shared" si="99"/>
        <v>1.5843361054271696</v>
      </c>
      <c r="AG122" s="26">
        <f t="shared" si="100"/>
        <v>0.5770704806323559</v>
      </c>
    </row>
    <row r="123" spans="26:33" ht="12.75">
      <c r="Z123" s="9">
        <v>1995</v>
      </c>
      <c r="AA123" s="2">
        <f t="shared" si="101"/>
        <v>62.24080083603762</v>
      </c>
      <c r="AB123" s="2">
        <f t="shared" si="101"/>
        <v>36.10537136333297</v>
      </c>
      <c r="AC123" s="1">
        <f t="shared" si="101"/>
        <v>0.3387483517839384</v>
      </c>
      <c r="AD123" s="1">
        <f t="shared" si="101"/>
        <v>0.6029832153257707</v>
      </c>
      <c r="AE123" s="1">
        <f t="shared" si="101"/>
        <v>0.7120962335196976</v>
      </c>
      <c r="AF123" s="1">
        <f t="shared" si="99"/>
        <v>1.6538278006294078</v>
      </c>
      <c r="AG123" s="26">
        <f t="shared" si="100"/>
        <v>0.5800916903117327</v>
      </c>
    </row>
    <row r="124" spans="26:33" ht="12.75">
      <c r="Z124" s="9">
        <v>1996</v>
      </c>
      <c r="AA124" s="2">
        <f t="shared" si="101"/>
        <v>62.0768471452162</v>
      </c>
      <c r="AB124" s="2">
        <f t="shared" si="101"/>
        <v>36.19779145179295</v>
      </c>
      <c r="AC124" s="1">
        <f t="shared" si="101"/>
        <v>0.3433674363681652</v>
      </c>
      <c r="AD124" s="1">
        <f t="shared" si="101"/>
        <v>0.6290949011504008</v>
      </c>
      <c r="AE124" s="1">
        <f t="shared" si="101"/>
        <v>0.7528990654722917</v>
      </c>
      <c r="AF124" s="1">
        <f t="shared" si="99"/>
        <v>1.725361402990849</v>
      </c>
      <c r="AG124" s="26">
        <f t="shared" si="100"/>
        <v>0.5831125953790075</v>
      </c>
    </row>
    <row r="125" spans="26:33" ht="12.75">
      <c r="Z125" s="9">
        <v>1997</v>
      </c>
      <c r="AA125" s="2">
        <f t="shared" si="101"/>
        <v>61.95361637234582</v>
      </c>
      <c r="AB125" s="2">
        <f t="shared" si="101"/>
        <v>36.24575650132915</v>
      </c>
      <c r="AC125" s="1">
        <f t="shared" si="101"/>
        <v>0.34767953742295443</v>
      </c>
      <c r="AD125" s="1">
        <f t="shared" si="101"/>
        <v>0.6577651724524183</v>
      </c>
      <c r="AE125" s="1">
        <f t="shared" si="101"/>
        <v>0.7951824164496567</v>
      </c>
      <c r="AF125" s="1">
        <f t="shared" si="99"/>
        <v>1.8006271263250326</v>
      </c>
      <c r="AG125" s="26">
        <f t="shared" si="100"/>
        <v>0.5850466627079438</v>
      </c>
    </row>
    <row r="126" spans="26:33" ht="12.75">
      <c r="Z126" s="9">
        <v>1998</v>
      </c>
      <c r="AA126" s="2">
        <f t="shared" si="101"/>
        <v>61.84659447141115</v>
      </c>
      <c r="AB126" s="2">
        <f t="shared" si="101"/>
        <v>36.301395504364244</v>
      </c>
      <c r="AC126" s="1">
        <f t="shared" si="101"/>
        <v>0.3552457261656614</v>
      </c>
      <c r="AD126" s="1">
        <f t="shared" si="101"/>
        <v>0.6681120256166552</v>
      </c>
      <c r="AE126" s="1">
        <f t="shared" si="101"/>
        <v>0.8286522724422871</v>
      </c>
      <c r="AF126" s="1">
        <f t="shared" si="99"/>
        <v>1.8520100242246045</v>
      </c>
      <c r="AG126" s="26">
        <f t="shared" si="100"/>
        <v>0.5869586808234803</v>
      </c>
    </row>
    <row r="127" spans="26:33" ht="12.75">
      <c r="Z127" s="9">
        <v>1999</v>
      </c>
      <c r="AA127" s="2">
        <f t="shared" si="101"/>
        <v>61.725683454458704</v>
      </c>
      <c r="AB127" s="2">
        <f t="shared" si="101"/>
        <v>36.36849273952104</v>
      </c>
      <c r="AC127" s="1">
        <f t="shared" si="101"/>
        <v>0.3577957097022017</v>
      </c>
      <c r="AD127" s="1">
        <f t="shared" si="101"/>
        <v>0.6820729034944859</v>
      </c>
      <c r="AE127" s="1">
        <f t="shared" si="101"/>
        <v>0.8659551928235701</v>
      </c>
      <c r="AF127" s="1">
        <f t="shared" si="99"/>
        <v>1.9058238060202584</v>
      </c>
      <c r="AG127" s="26">
        <f t="shared" si="100"/>
        <v>0.5891954645808622</v>
      </c>
    </row>
  </sheetData>
  <mergeCells count="24">
    <mergeCell ref="AJ88:AR88"/>
    <mergeCell ref="J23:N23"/>
    <mergeCell ref="J45:N45"/>
    <mergeCell ref="J67:N67"/>
    <mergeCell ref="J88:N88"/>
    <mergeCell ref="AJ23:AR23"/>
    <mergeCell ref="AJ45:AR45"/>
    <mergeCell ref="AJ67:AR67"/>
    <mergeCell ref="A88:H88"/>
    <mergeCell ref="P23:W23"/>
    <mergeCell ref="P45:W45"/>
    <mergeCell ref="Z109:AG109"/>
    <mergeCell ref="Z88:AG88"/>
    <mergeCell ref="Z67:AG67"/>
    <mergeCell ref="Z45:AG45"/>
    <mergeCell ref="Z23:AG23"/>
    <mergeCell ref="A67:H67"/>
    <mergeCell ref="Z2:AG2"/>
    <mergeCell ref="AJ2:AR2"/>
    <mergeCell ref="A23:H23"/>
    <mergeCell ref="A45:H45"/>
    <mergeCell ref="A2:H2"/>
    <mergeCell ref="J2:N2"/>
    <mergeCell ref="P2:W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4"/>
  <sheetViews>
    <sheetView zoomScale="55" zoomScaleNormal="55" workbookViewId="0" topLeftCell="A76">
      <selection activeCell="B105" sqref="B105:D121"/>
    </sheetView>
  </sheetViews>
  <sheetFormatPr defaultColWidth="9.140625" defaultRowHeight="12.75"/>
  <cols>
    <col min="1" max="1" width="11.140625" style="0" customWidth="1"/>
    <col min="2" max="2" width="10.00390625" style="0" bestFit="1" customWidth="1"/>
    <col min="3" max="3" width="11.7109375" style="0" customWidth="1"/>
    <col min="4" max="4" width="11.28125" style="0" customWidth="1"/>
    <col min="6" max="6" width="8.00390625" style="0" customWidth="1"/>
    <col min="7" max="7" width="10.28125" style="0" customWidth="1"/>
    <col min="8" max="9" width="10.8515625" style="0" customWidth="1"/>
    <col min="12" max="12" width="10.00390625" style="0" bestFit="1" customWidth="1"/>
    <col min="13" max="13" width="9.7109375" style="0" bestFit="1" customWidth="1"/>
    <col min="14" max="14" width="9.28125" style="0" customWidth="1"/>
  </cols>
  <sheetData>
    <row r="1" ht="12.75">
      <c r="A1" s="4" t="s">
        <v>0</v>
      </c>
    </row>
    <row r="2" spans="1:14" ht="28.5" customHeight="1">
      <c r="A2" s="31" t="str">
        <f>CONCATENATE("New Admissions for Violent Offenses, BW Only: ",$A$1)</f>
        <v>New Admissions for Violent Offenses, BW Only: MISSISSIPPI</v>
      </c>
      <c r="B2" s="31"/>
      <c r="C2" s="31"/>
      <c r="D2" s="31"/>
      <c r="F2" s="31" t="str">
        <f>CONCATENATE("Total Population, BW Only: ",$A$1)</f>
        <v>Total Population, BW Only: MISSISSIPPI</v>
      </c>
      <c r="G2" s="31"/>
      <c r="H2" s="31"/>
      <c r="I2" s="31"/>
      <c r="K2" s="31" t="str">
        <f>CONCATENATE("New Admissions for Violent Offenses, BW Only, Per 100,000: ",$A$1)</f>
        <v>New Admissions for Violent Offenses, BW Only, Per 100,000: MISSISSIPPI</v>
      </c>
      <c r="L2" s="31"/>
      <c r="M2" s="31"/>
      <c r="N2" s="31"/>
    </row>
    <row r="3" spans="1:14" ht="12.75">
      <c r="A3" s="24" t="s">
        <v>26</v>
      </c>
      <c r="B3" s="25" t="s">
        <v>12</v>
      </c>
      <c r="C3" s="25" t="s">
        <v>13</v>
      </c>
      <c r="D3" s="25" t="s">
        <v>14</v>
      </c>
      <c r="F3" s="24" t="s">
        <v>26</v>
      </c>
      <c r="G3" s="25" t="s">
        <v>12</v>
      </c>
      <c r="H3" s="25" t="s">
        <v>13</v>
      </c>
      <c r="I3" s="25" t="s">
        <v>14</v>
      </c>
      <c r="K3" s="24" t="s">
        <v>26</v>
      </c>
      <c r="L3" s="25" t="s">
        <v>12</v>
      </c>
      <c r="M3" s="25" t="s">
        <v>13</v>
      </c>
      <c r="N3" s="25" t="s">
        <v>14</v>
      </c>
    </row>
    <row r="4" spans="1:19" ht="12.75">
      <c r="A4" s="9">
        <v>1983</v>
      </c>
      <c r="B4">
        <v>83</v>
      </c>
      <c r="C4">
        <v>188</v>
      </c>
      <c r="D4">
        <v>271</v>
      </c>
      <c r="F4" s="9">
        <v>1983</v>
      </c>
      <c r="G4">
        <v>1631761</v>
      </c>
      <c r="H4">
        <v>898820</v>
      </c>
      <c r="I4" s="1">
        <f>G4+H4</f>
        <v>2530581</v>
      </c>
      <c r="J4" s="1"/>
      <c r="K4" s="9">
        <f>F4</f>
        <v>1983</v>
      </c>
      <c r="L4" s="1">
        <f aca="true" t="shared" si="0" ref="L4:N7">(B4/G4)*100000</f>
        <v>5.086529215981997</v>
      </c>
      <c r="M4" s="1">
        <f t="shared" si="0"/>
        <v>20.916312498609287</v>
      </c>
      <c r="N4" s="1">
        <f t="shared" si="0"/>
        <v>10.709003189386152</v>
      </c>
      <c r="P4" s="6"/>
      <c r="Q4" s="6"/>
      <c r="R4" s="6"/>
      <c r="S4" s="6"/>
    </row>
    <row r="5" spans="1:19" ht="12.75">
      <c r="A5" s="9">
        <v>1984</v>
      </c>
      <c r="B5">
        <v>83</v>
      </c>
      <c r="C5">
        <v>221</v>
      </c>
      <c r="D5">
        <v>304</v>
      </c>
      <c r="F5" s="9">
        <v>1984</v>
      </c>
      <c r="G5">
        <v>1635175</v>
      </c>
      <c r="H5">
        <v>905739</v>
      </c>
      <c r="I5" s="1">
        <f aca="true" t="shared" si="1" ref="I5:I20">G5+H5</f>
        <v>2540914</v>
      </c>
      <c r="K5" s="9">
        <f aca="true" t="shared" si="2" ref="K5:K20">F5</f>
        <v>1984</v>
      </c>
      <c r="L5" s="1">
        <f t="shared" si="0"/>
        <v>5.075909306343358</v>
      </c>
      <c r="M5" s="1">
        <f t="shared" si="0"/>
        <v>24.399965111362103</v>
      </c>
      <c r="N5" s="1">
        <f t="shared" si="0"/>
        <v>11.9641987095982</v>
      </c>
      <c r="P5" s="6"/>
      <c r="Q5" s="6"/>
      <c r="R5" s="6"/>
      <c r="S5" s="6"/>
    </row>
    <row r="6" spans="1:19" ht="12.75">
      <c r="A6" s="9">
        <v>1985</v>
      </c>
      <c r="B6">
        <v>82</v>
      </c>
      <c r="C6">
        <v>227</v>
      </c>
      <c r="D6">
        <v>309</v>
      </c>
      <c r="F6" s="9">
        <v>1985</v>
      </c>
      <c r="G6">
        <v>1641516</v>
      </c>
      <c r="H6">
        <v>909284</v>
      </c>
      <c r="I6" s="1">
        <f t="shared" si="1"/>
        <v>2550800</v>
      </c>
      <c r="K6" s="9">
        <f t="shared" si="2"/>
        <v>1985</v>
      </c>
      <c r="L6" s="1">
        <f t="shared" si="0"/>
        <v>4.995382317321305</v>
      </c>
      <c r="M6" s="1">
        <f t="shared" si="0"/>
        <v>24.964697498251375</v>
      </c>
      <c r="N6" s="1">
        <f t="shared" si="0"/>
        <v>12.11384663634938</v>
      </c>
      <c r="P6" s="6"/>
      <c r="Q6" s="6"/>
      <c r="R6" s="6"/>
      <c r="S6" s="6"/>
    </row>
    <row r="7" spans="1:19" ht="12.75">
      <c r="A7" s="9">
        <v>1986</v>
      </c>
      <c r="B7">
        <v>101</v>
      </c>
      <c r="C7">
        <v>242</v>
      </c>
      <c r="D7">
        <v>343</v>
      </c>
      <c r="F7" s="9">
        <v>1986</v>
      </c>
      <c r="G7">
        <v>1645778</v>
      </c>
      <c r="H7">
        <v>910394</v>
      </c>
      <c r="I7" s="1">
        <f t="shared" si="1"/>
        <v>2556172</v>
      </c>
      <c r="K7" s="9">
        <f t="shared" si="2"/>
        <v>1986</v>
      </c>
      <c r="L7" s="1">
        <f t="shared" si="0"/>
        <v>6.136915185401676</v>
      </c>
      <c r="M7" s="1">
        <f t="shared" si="0"/>
        <v>26.581897508111872</v>
      </c>
      <c r="N7" s="1">
        <f t="shared" si="0"/>
        <v>13.418502354301667</v>
      </c>
      <c r="P7" s="6"/>
      <c r="Q7" s="6"/>
      <c r="R7" s="6"/>
      <c r="S7" s="6"/>
    </row>
    <row r="8" spans="1:19" ht="12.75">
      <c r="A8" s="9">
        <v>1987</v>
      </c>
      <c r="B8">
        <v>117</v>
      </c>
      <c r="C8">
        <v>244</v>
      </c>
      <c r="D8">
        <v>361</v>
      </c>
      <c r="F8" s="9">
        <v>1987</v>
      </c>
      <c r="G8">
        <v>1641933</v>
      </c>
      <c r="H8">
        <v>909446</v>
      </c>
      <c r="I8" s="1">
        <f t="shared" si="1"/>
        <v>2551379</v>
      </c>
      <c r="K8" s="9">
        <f t="shared" si="2"/>
        <v>1987</v>
      </c>
      <c r="L8" s="1">
        <f aca="true" t="shared" si="3" ref="L8:L20">(B8/G8)*100000</f>
        <v>7.1257475183213925</v>
      </c>
      <c r="M8" s="1">
        <f aca="true" t="shared" si="4" ref="M8:N19">(C8/H8)*100000</f>
        <v>26.829520389335926</v>
      </c>
      <c r="N8" s="1">
        <f t="shared" si="4"/>
        <v>14.149211073697792</v>
      </c>
      <c r="P8" s="6"/>
      <c r="Q8" s="6"/>
      <c r="R8" s="6"/>
      <c r="S8" s="6"/>
    </row>
    <row r="9" spans="1:19" ht="12.75">
      <c r="A9" s="9">
        <v>1988</v>
      </c>
      <c r="B9">
        <v>94</v>
      </c>
      <c r="C9">
        <v>224</v>
      </c>
      <c r="D9">
        <v>318</v>
      </c>
      <c r="F9" s="9">
        <v>1988</v>
      </c>
      <c r="G9">
        <v>1634597</v>
      </c>
      <c r="H9">
        <v>908800</v>
      </c>
      <c r="I9" s="1">
        <f t="shared" si="1"/>
        <v>2543397</v>
      </c>
      <c r="K9" s="9">
        <f t="shared" si="2"/>
        <v>1988</v>
      </c>
      <c r="L9" s="1">
        <f t="shared" si="3"/>
        <v>5.750652913225706</v>
      </c>
      <c r="M9" s="1">
        <f t="shared" si="4"/>
        <v>24.64788732394366</v>
      </c>
      <c r="N9" s="1">
        <f t="shared" si="4"/>
        <v>12.502963556220283</v>
      </c>
      <c r="P9" s="6"/>
      <c r="Q9" s="6"/>
      <c r="R9" s="6"/>
      <c r="S9" s="6"/>
    </row>
    <row r="10" spans="1:19" ht="12.75">
      <c r="A10" s="9">
        <v>1989</v>
      </c>
      <c r="B10">
        <v>142</v>
      </c>
      <c r="C10">
        <v>298</v>
      </c>
      <c r="D10">
        <v>440</v>
      </c>
      <c r="F10" s="9">
        <v>1989</v>
      </c>
      <c r="G10">
        <v>1627748</v>
      </c>
      <c r="H10">
        <v>909620</v>
      </c>
      <c r="I10" s="1">
        <f t="shared" si="1"/>
        <v>2537368</v>
      </c>
      <c r="K10" s="9">
        <f t="shared" si="2"/>
        <v>1989</v>
      </c>
      <c r="L10" s="1">
        <f t="shared" si="3"/>
        <v>8.723709075360558</v>
      </c>
      <c r="M10" s="1">
        <f t="shared" si="4"/>
        <v>32.76093313691432</v>
      </c>
      <c r="N10" s="1">
        <f t="shared" si="4"/>
        <v>17.34080354130737</v>
      </c>
      <c r="P10" s="6"/>
      <c r="Q10" s="6"/>
      <c r="R10" s="6"/>
      <c r="S10" s="6"/>
    </row>
    <row r="11" spans="1:19" ht="12.75">
      <c r="A11" s="9">
        <v>1990</v>
      </c>
      <c r="B11">
        <v>64</v>
      </c>
      <c r="C11">
        <v>149</v>
      </c>
      <c r="D11">
        <v>213</v>
      </c>
      <c r="F11" s="9">
        <v>1990</v>
      </c>
      <c r="G11">
        <v>1627030</v>
      </c>
      <c r="H11">
        <v>913316</v>
      </c>
      <c r="I11" s="1">
        <f t="shared" si="1"/>
        <v>2540346</v>
      </c>
      <c r="K11" s="9">
        <f t="shared" si="2"/>
        <v>1990</v>
      </c>
      <c r="L11" s="1">
        <f t="shared" si="3"/>
        <v>3.933547629730245</v>
      </c>
      <c r="M11" s="1">
        <f t="shared" si="4"/>
        <v>16.314178225280187</v>
      </c>
      <c r="N11" s="1">
        <f t="shared" si="4"/>
        <v>8.384684605955252</v>
      </c>
      <c r="P11" s="6"/>
      <c r="Q11" s="6"/>
      <c r="R11" s="6"/>
      <c r="S11" s="6"/>
    </row>
    <row r="12" spans="1:19" ht="12.75">
      <c r="A12" s="9">
        <v>1991</v>
      </c>
      <c r="B12">
        <v>153</v>
      </c>
      <c r="C12">
        <v>348</v>
      </c>
      <c r="D12">
        <v>501</v>
      </c>
      <c r="F12" s="9">
        <v>1991</v>
      </c>
      <c r="G12">
        <v>1630807</v>
      </c>
      <c r="H12">
        <v>922772</v>
      </c>
      <c r="I12" s="1">
        <f t="shared" si="1"/>
        <v>2553579</v>
      </c>
      <c r="K12" s="9">
        <f t="shared" si="2"/>
        <v>1991</v>
      </c>
      <c r="L12" s="1">
        <f t="shared" si="3"/>
        <v>9.38185818432224</v>
      </c>
      <c r="M12" s="1">
        <f t="shared" si="4"/>
        <v>37.71245768185424</v>
      </c>
      <c r="N12" s="1">
        <f t="shared" si="4"/>
        <v>19.619522247010963</v>
      </c>
      <c r="P12" s="6"/>
      <c r="Q12" s="6"/>
      <c r="R12" s="6"/>
      <c r="S12" s="6"/>
    </row>
    <row r="13" spans="1:19" ht="12.75">
      <c r="A13" s="9">
        <v>1992</v>
      </c>
      <c r="B13">
        <v>156</v>
      </c>
      <c r="C13">
        <v>440</v>
      </c>
      <c r="D13">
        <v>596</v>
      </c>
      <c r="F13" s="9">
        <v>1992</v>
      </c>
      <c r="G13">
        <v>1636389</v>
      </c>
      <c r="H13">
        <v>934652</v>
      </c>
      <c r="I13" s="1">
        <f t="shared" si="1"/>
        <v>2571041</v>
      </c>
      <c r="K13" s="9">
        <f t="shared" si="2"/>
        <v>1992</v>
      </c>
      <c r="L13" s="1">
        <f t="shared" si="3"/>
        <v>9.533185568957014</v>
      </c>
      <c r="M13" s="1">
        <f t="shared" si="4"/>
        <v>47.076344992574775</v>
      </c>
      <c r="N13" s="1">
        <f t="shared" si="4"/>
        <v>23.181271710563934</v>
      </c>
      <c r="P13" s="6"/>
      <c r="Q13" s="6"/>
      <c r="R13" s="6"/>
      <c r="S13" s="6"/>
    </row>
    <row r="14" spans="1:19" ht="12.75">
      <c r="A14" s="9">
        <v>1993</v>
      </c>
      <c r="B14">
        <v>178</v>
      </c>
      <c r="C14">
        <v>467</v>
      </c>
      <c r="D14">
        <v>645</v>
      </c>
      <c r="F14" s="9">
        <v>1993</v>
      </c>
      <c r="G14">
        <v>1647933</v>
      </c>
      <c r="H14">
        <v>947022</v>
      </c>
      <c r="I14" s="1">
        <f t="shared" si="1"/>
        <v>2594955</v>
      </c>
      <c r="K14" s="9">
        <f t="shared" si="2"/>
        <v>1993</v>
      </c>
      <c r="L14" s="1">
        <f t="shared" si="3"/>
        <v>10.801410008780696</v>
      </c>
      <c r="M14" s="1">
        <f t="shared" si="4"/>
        <v>49.31247637330495</v>
      </c>
      <c r="N14" s="1">
        <f t="shared" si="4"/>
        <v>24.855922357035094</v>
      </c>
      <c r="P14" s="6"/>
      <c r="Q14" s="6"/>
      <c r="R14" s="6"/>
      <c r="S14" s="6"/>
    </row>
    <row r="15" spans="1:19" ht="12.75">
      <c r="A15" s="9">
        <v>1994</v>
      </c>
      <c r="B15">
        <v>144</v>
      </c>
      <c r="C15">
        <v>442</v>
      </c>
      <c r="D15">
        <v>586</v>
      </c>
      <c r="F15" s="9">
        <v>1994</v>
      </c>
      <c r="G15">
        <v>1662102</v>
      </c>
      <c r="H15">
        <v>959150</v>
      </c>
      <c r="I15" s="1">
        <f t="shared" si="1"/>
        <v>2621252</v>
      </c>
      <c r="K15" s="9">
        <f t="shared" si="2"/>
        <v>1994</v>
      </c>
      <c r="L15" s="1">
        <f t="shared" si="3"/>
        <v>8.663728218845774</v>
      </c>
      <c r="M15" s="1">
        <f t="shared" si="4"/>
        <v>46.08246885262993</v>
      </c>
      <c r="N15" s="1">
        <f t="shared" si="4"/>
        <v>22.35572924694001</v>
      </c>
      <c r="P15" s="6"/>
      <c r="Q15" s="6"/>
      <c r="R15" s="6"/>
      <c r="S15" s="6"/>
    </row>
    <row r="16" spans="1:19" ht="12.75">
      <c r="A16" s="9">
        <v>1995</v>
      </c>
      <c r="B16">
        <v>149</v>
      </c>
      <c r="C16">
        <v>495</v>
      </c>
      <c r="D16">
        <v>644</v>
      </c>
      <c r="F16" s="9">
        <v>1995</v>
      </c>
      <c r="G16">
        <v>1674768</v>
      </c>
      <c r="H16">
        <v>971519</v>
      </c>
      <c r="I16" s="1">
        <f t="shared" si="1"/>
        <v>2646287</v>
      </c>
      <c r="K16" s="9">
        <f t="shared" si="2"/>
        <v>1995</v>
      </c>
      <c r="L16" s="1">
        <f t="shared" si="3"/>
        <v>8.896754654973106</v>
      </c>
      <c r="M16" s="1">
        <f t="shared" si="4"/>
        <v>50.95113940128808</v>
      </c>
      <c r="N16" s="1">
        <f t="shared" si="4"/>
        <v>24.33598472123394</v>
      </c>
      <c r="P16" s="6"/>
      <c r="Q16" s="6"/>
      <c r="R16" s="6"/>
      <c r="S16" s="6"/>
    </row>
    <row r="17" spans="1:19" ht="12.75">
      <c r="A17" s="9">
        <v>1996</v>
      </c>
      <c r="B17">
        <v>158</v>
      </c>
      <c r="C17">
        <v>444</v>
      </c>
      <c r="D17">
        <v>602</v>
      </c>
      <c r="F17" s="9">
        <v>1996</v>
      </c>
      <c r="G17">
        <v>1682236</v>
      </c>
      <c r="H17">
        <v>980933</v>
      </c>
      <c r="I17" s="1">
        <f t="shared" si="1"/>
        <v>2663169</v>
      </c>
      <c r="K17" s="9">
        <f t="shared" si="2"/>
        <v>1996</v>
      </c>
      <c r="L17" s="1">
        <f t="shared" si="3"/>
        <v>9.392261252285648</v>
      </c>
      <c r="M17" s="1">
        <f t="shared" si="4"/>
        <v>45.263030196761655</v>
      </c>
      <c r="N17" s="1">
        <f t="shared" si="4"/>
        <v>22.604648822511827</v>
      </c>
      <c r="P17" s="6"/>
      <c r="Q17" s="6"/>
      <c r="R17" s="6"/>
      <c r="S17" s="6"/>
    </row>
    <row r="18" spans="1:19" ht="12.75">
      <c r="A18" s="9">
        <v>1997</v>
      </c>
      <c r="B18">
        <v>152</v>
      </c>
      <c r="C18">
        <v>423</v>
      </c>
      <c r="D18">
        <v>575</v>
      </c>
      <c r="F18" s="9">
        <v>1997</v>
      </c>
      <c r="G18">
        <v>1692465</v>
      </c>
      <c r="H18">
        <v>990171</v>
      </c>
      <c r="I18" s="1">
        <f t="shared" si="1"/>
        <v>2682636</v>
      </c>
      <c r="K18" s="9">
        <f t="shared" si="2"/>
        <v>1997</v>
      </c>
      <c r="L18" s="1">
        <f t="shared" si="3"/>
        <v>8.980983358592349</v>
      </c>
      <c r="M18" s="1">
        <f t="shared" si="4"/>
        <v>42.71989383651915</v>
      </c>
      <c r="N18" s="1">
        <f t="shared" si="4"/>
        <v>21.434141642772257</v>
      </c>
      <c r="P18" s="6"/>
      <c r="Q18" s="6"/>
      <c r="R18" s="6"/>
      <c r="S18" s="6"/>
    </row>
    <row r="19" spans="1:19" ht="12.75">
      <c r="A19" s="9">
        <v>1998</v>
      </c>
      <c r="B19">
        <v>154</v>
      </c>
      <c r="C19">
        <v>410</v>
      </c>
      <c r="D19">
        <v>564</v>
      </c>
      <c r="F19" s="9">
        <v>1998</v>
      </c>
      <c r="G19">
        <v>1701607</v>
      </c>
      <c r="H19">
        <v>998773</v>
      </c>
      <c r="I19" s="1">
        <f t="shared" si="1"/>
        <v>2700380</v>
      </c>
      <c r="K19" s="9">
        <f t="shared" si="2"/>
        <v>1998</v>
      </c>
      <c r="L19" s="1">
        <f t="shared" si="3"/>
        <v>9.050268363964182</v>
      </c>
      <c r="M19" s="1">
        <f t="shared" si="4"/>
        <v>41.050368802520694</v>
      </c>
      <c r="N19" s="1">
        <f t="shared" si="4"/>
        <v>20.885949384901384</v>
      </c>
      <c r="P19" s="6"/>
      <c r="Q19" s="6"/>
      <c r="R19" s="6"/>
      <c r="S19" s="6"/>
    </row>
    <row r="20" spans="1:14" ht="12.75">
      <c r="A20" s="9">
        <v>1999</v>
      </c>
      <c r="B20">
        <v>160</v>
      </c>
      <c r="C20">
        <v>492</v>
      </c>
      <c r="D20">
        <v>652</v>
      </c>
      <c r="F20" s="9">
        <v>1999</v>
      </c>
      <c r="G20">
        <v>1708949</v>
      </c>
      <c r="H20">
        <v>1006905</v>
      </c>
      <c r="I20" s="1">
        <f t="shared" si="1"/>
        <v>2715854</v>
      </c>
      <c r="K20" s="9">
        <f t="shared" si="2"/>
        <v>1999</v>
      </c>
      <c r="L20" s="1">
        <f t="shared" si="3"/>
        <v>9.36247951226163</v>
      </c>
      <c r="M20" s="1">
        <f>(C20/H20)*100000</f>
        <v>48.86260372130439</v>
      </c>
      <c r="N20" s="1">
        <f>(D20/I20)*100000</f>
        <v>24.00718153479532</v>
      </c>
    </row>
    <row r="21" spans="7:8" ht="12.75">
      <c r="G21" s="4"/>
      <c r="H21" s="4"/>
    </row>
    <row r="22" spans="1:14" ht="30" customHeight="1">
      <c r="A22" s="31" t="str">
        <f>CONCATENATE("New Admissions for Robbery / Burglary Offenses, BW Only: ",$A$1)</f>
        <v>New Admissions for Robbery / Burglary Offenses, BW Only: MISSISSIPPI</v>
      </c>
      <c r="B22" s="31"/>
      <c r="C22" s="31"/>
      <c r="D22" s="31"/>
      <c r="F22" s="31" t="str">
        <f>CONCATENATE("Total Population, BW Only: ",$A$1)</f>
        <v>Total Population, BW Only: MISSISSIPPI</v>
      </c>
      <c r="G22" s="31"/>
      <c r="H22" s="31"/>
      <c r="I22" s="31"/>
      <c r="K22" s="31" t="str">
        <f>CONCATENATE("New Admissions for Robbery / Burglary, BW Only, Per 100,000: ",$A$1)</f>
        <v>New Admissions for Robbery / Burglary, BW Only, Per 100,000: MISSISSIPPI</v>
      </c>
      <c r="L22" s="31"/>
      <c r="M22" s="31"/>
      <c r="N22" s="31"/>
    </row>
    <row r="23" spans="1:14" ht="12.75">
      <c r="A23" s="24" t="s">
        <v>26</v>
      </c>
      <c r="B23" s="25" t="s">
        <v>12</v>
      </c>
      <c r="C23" s="25" t="s">
        <v>13</v>
      </c>
      <c r="D23" s="25" t="s">
        <v>14</v>
      </c>
      <c r="F23" s="24" t="s">
        <v>26</v>
      </c>
      <c r="G23" s="25" t="s">
        <v>12</v>
      </c>
      <c r="H23" s="25" t="s">
        <v>13</v>
      </c>
      <c r="I23" s="25" t="s">
        <v>14</v>
      </c>
      <c r="K23" s="24" t="s">
        <v>26</v>
      </c>
      <c r="L23" s="25" t="s">
        <v>12</v>
      </c>
      <c r="M23" s="25" t="s">
        <v>13</v>
      </c>
      <c r="N23" s="25" t="s">
        <v>14</v>
      </c>
    </row>
    <row r="24" spans="1:14" ht="12.75">
      <c r="A24" s="9">
        <v>1983</v>
      </c>
      <c r="B24">
        <v>184</v>
      </c>
      <c r="C24">
        <v>428</v>
      </c>
      <c r="D24">
        <v>612</v>
      </c>
      <c r="F24" s="9">
        <f>F4</f>
        <v>1983</v>
      </c>
      <c r="G24" s="1">
        <f>G4</f>
        <v>1631761</v>
      </c>
      <c r="H24" s="1">
        <f>H4</f>
        <v>898820</v>
      </c>
      <c r="I24" s="1">
        <f>I4</f>
        <v>2530581</v>
      </c>
      <c r="K24" s="9">
        <f>F24</f>
        <v>1983</v>
      </c>
      <c r="L24" s="1">
        <f aca="true" t="shared" si="5" ref="L24:N27">(B24/G24)*100000</f>
        <v>11.276161153502258</v>
      </c>
      <c r="M24" s="1">
        <f t="shared" si="5"/>
        <v>47.617988028748805</v>
      </c>
      <c r="N24" s="1">
        <f t="shared" si="5"/>
        <v>24.184169564222604</v>
      </c>
    </row>
    <row r="25" spans="1:14" ht="12.75">
      <c r="A25" s="9">
        <v>1984</v>
      </c>
      <c r="B25">
        <v>201</v>
      </c>
      <c r="C25">
        <v>480</v>
      </c>
      <c r="D25">
        <v>681</v>
      </c>
      <c r="F25" s="9">
        <f aca="true" t="shared" si="6" ref="F25:F40">F5</f>
        <v>1984</v>
      </c>
      <c r="G25" s="1">
        <f aca="true" t="shared" si="7" ref="G25:I40">G5</f>
        <v>1635175</v>
      </c>
      <c r="H25" s="1">
        <f t="shared" si="7"/>
        <v>905739</v>
      </c>
      <c r="I25" s="1">
        <f t="shared" si="7"/>
        <v>2540914</v>
      </c>
      <c r="K25" s="9">
        <f aca="true" t="shared" si="8" ref="K25:K40">F25</f>
        <v>1984</v>
      </c>
      <c r="L25" s="1">
        <f t="shared" si="5"/>
        <v>12.292262296084518</v>
      </c>
      <c r="M25" s="1">
        <f t="shared" si="5"/>
        <v>52.99539933689507</v>
      </c>
      <c r="N25" s="1">
        <f t="shared" si="5"/>
        <v>26.80137934617228</v>
      </c>
    </row>
    <row r="26" spans="1:14" ht="12.75">
      <c r="A26" s="9">
        <v>1985</v>
      </c>
      <c r="B26">
        <v>170</v>
      </c>
      <c r="C26">
        <v>464</v>
      </c>
      <c r="D26">
        <v>634</v>
      </c>
      <c r="F26" s="9">
        <f t="shared" si="6"/>
        <v>1985</v>
      </c>
      <c r="G26" s="1">
        <f t="shared" si="7"/>
        <v>1641516</v>
      </c>
      <c r="H26" s="1">
        <f t="shared" si="7"/>
        <v>909284</v>
      </c>
      <c r="I26" s="1">
        <f t="shared" si="7"/>
        <v>2550800</v>
      </c>
      <c r="K26" s="9">
        <f t="shared" si="8"/>
        <v>1985</v>
      </c>
      <c r="L26" s="1">
        <f t="shared" si="5"/>
        <v>10.356280413958805</v>
      </c>
      <c r="M26" s="1">
        <f t="shared" si="5"/>
        <v>51.02916140611734</v>
      </c>
      <c r="N26" s="1">
        <f t="shared" si="5"/>
        <v>24.854947467461187</v>
      </c>
    </row>
    <row r="27" spans="1:14" ht="12.75">
      <c r="A27" s="9">
        <v>1986</v>
      </c>
      <c r="B27">
        <v>223</v>
      </c>
      <c r="C27">
        <v>453</v>
      </c>
      <c r="D27">
        <v>676</v>
      </c>
      <c r="F27" s="9">
        <f t="shared" si="6"/>
        <v>1986</v>
      </c>
      <c r="G27" s="1">
        <f t="shared" si="7"/>
        <v>1645778</v>
      </c>
      <c r="H27" s="1">
        <f t="shared" si="7"/>
        <v>910394</v>
      </c>
      <c r="I27" s="1">
        <f t="shared" si="7"/>
        <v>2556172</v>
      </c>
      <c r="K27" s="9">
        <f t="shared" si="8"/>
        <v>1986</v>
      </c>
      <c r="L27" s="1">
        <f t="shared" si="5"/>
        <v>13.549822637074987</v>
      </c>
      <c r="M27" s="1">
        <f t="shared" si="5"/>
        <v>49.75867591394495</v>
      </c>
      <c r="N27" s="1">
        <f t="shared" si="5"/>
        <v>26.44579472742836</v>
      </c>
    </row>
    <row r="28" spans="1:14" ht="12.75">
      <c r="A28" s="9">
        <v>1987</v>
      </c>
      <c r="B28">
        <v>292</v>
      </c>
      <c r="C28">
        <v>484</v>
      </c>
      <c r="D28">
        <v>776</v>
      </c>
      <c r="F28" s="9">
        <f t="shared" si="6"/>
        <v>1987</v>
      </c>
      <c r="G28" s="1">
        <f t="shared" si="7"/>
        <v>1641933</v>
      </c>
      <c r="H28" s="1">
        <f t="shared" si="7"/>
        <v>909446</v>
      </c>
      <c r="I28" s="1">
        <f t="shared" si="7"/>
        <v>2551379</v>
      </c>
      <c r="K28" s="9">
        <f t="shared" si="8"/>
        <v>1987</v>
      </c>
      <c r="L28" s="1">
        <f aca="true" t="shared" si="9" ref="L28:L40">(B28/G28)*100000</f>
        <v>17.783916883332022</v>
      </c>
      <c r="M28" s="1">
        <f aca="true" t="shared" si="10" ref="M28:M40">(C28/H28)*100000</f>
        <v>53.21921257556799</v>
      </c>
      <c r="N28" s="1">
        <f aca="true" t="shared" si="11" ref="N28:N40">(D28/I28)*100000</f>
        <v>30.414924634873923</v>
      </c>
    </row>
    <row r="29" spans="1:14" ht="12.75">
      <c r="A29" s="9">
        <v>1988</v>
      </c>
      <c r="B29">
        <v>256</v>
      </c>
      <c r="C29">
        <v>462</v>
      </c>
      <c r="D29">
        <v>718</v>
      </c>
      <c r="F29" s="9">
        <f t="shared" si="6"/>
        <v>1988</v>
      </c>
      <c r="G29" s="1">
        <f t="shared" si="7"/>
        <v>1634597</v>
      </c>
      <c r="H29" s="1">
        <f t="shared" si="7"/>
        <v>908800</v>
      </c>
      <c r="I29" s="1">
        <f t="shared" si="7"/>
        <v>2543397</v>
      </c>
      <c r="K29" s="9">
        <f t="shared" si="8"/>
        <v>1988</v>
      </c>
      <c r="L29" s="1">
        <f t="shared" si="9"/>
        <v>15.661352614742349</v>
      </c>
      <c r="M29" s="1">
        <f t="shared" si="10"/>
        <v>50.8362676056338</v>
      </c>
      <c r="N29" s="1">
        <f t="shared" si="11"/>
        <v>28.22996174014517</v>
      </c>
    </row>
    <row r="30" spans="1:14" ht="12.75">
      <c r="A30" s="9">
        <v>1989</v>
      </c>
      <c r="B30">
        <v>218</v>
      </c>
      <c r="C30">
        <v>589</v>
      </c>
      <c r="D30">
        <v>807</v>
      </c>
      <c r="F30" s="9">
        <f t="shared" si="6"/>
        <v>1989</v>
      </c>
      <c r="G30" s="1">
        <f t="shared" si="7"/>
        <v>1627748</v>
      </c>
      <c r="H30" s="1">
        <f t="shared" si="7"/>
        <v>909620</v>
      </c>
      <c r="I30" s="1">
        <f t="shared" si="7"/>
        <v>2537368</v>
      </c>
      <c r="K30" s="9">
        <f t="shared" si="8"/>
        <v>1989</v>
      </c>
      <c r="L30" s="1">
        <f t="shared" si="9"/>
        <v>13.392736467807056</v>
      </c>
      <c r="M30" s="1">
        <f t="shared" si="10"/>
        <v>64.75231415316286</v>
      </c>
      <c r="N30" s="1">
        <f t="shared" si="11"/>
        <v>31.80461013144329</v>
      </c>
    </row>
    <row r="31" spans="1:14" ht="12.75">
      <c r="A31" s="9">
        <v>1990</v>
      </c>
      <c r="B31">
        <v>121</v>
      </c>
      <c r="C31">
        <v>342</v>
      </c>
      <c r="D31">
        <v>463</v>
      </c>
      <c r="F31" s="9">
        <f t="shared" si="6"/>
        <v>1990</v>
      </c>
      <c r="G31" s="1">
        <f t="shared" si="7"/>
        <v>1627030</v>
      </c>
      <c r="H31" s="1">
        <f t="shared" si="7"/>
        <v>913316</v>
      </c>
      <c r="I31" s="1">
        <f t="shared" si="7"/>
        <v>2540346</v>
      </c>
      <c r="K31" s="9">
        <f t="shared" si="8"/>
        <v>1990</v>
      </c>
      <c r="L31" s="1">
        <f t="shared" si="9"/>
        <v>7.436863487458743</v>
      </c>
      <c r="M31" s="1">
        <f t="shared" si="10"/>
        <v>37.44596612782432</v>
      </c>
      <c r="N31" s="1">
        <f t="shared" si="11"/>
        <v>18.225863720926206</v>
      </c>
    </row>
    <row r="32" spans="1:14" ht="12.75">
      <c r="A32" s="9">
        <v>1991</v>
      </c>
      <c r="B32">
        <v>217</v>
      </c>
      <c r="C32">
        <v>617</v>
      </c>
      <c r="D32">
        <v>834</v>
      </c>
      <c r="F32" s="9">
        <f t="shared" si="6"/>
        <v>1991</v>
      </c>
      <c r="G32" s="1">
        <f t="shared" si="7"/>
        <v>1630807</v>
      </c>
      <c r="H32" s="1">
        <f t="shared" si="7"/>
        <v>922772</v>
      </c>
      <c r="I32" s="1">
        <f t="shared" si="7"/>
        <v>2553579</v>
      </c>
      <c r="K32" s="9">
        <f t="shared" si="8"/>
        <v>1991</v>
      </c>
      <c r="L32" s="1">
        <f t="shared" si="9"/>
        <v>13.306295594757689</v>
      </c>
      <c r="M32" s="1">
        <f t="shared" si="10"/>
        <v>66.86375399340248</v>
      </c>
      <c r="N32" s="1">
        <f t="shared" si="11"/>
        <v>32.66004302197034</v>
      </c>
    </row>
    <row r="33" spans="1:14" ht="12.75">
      <c r="A33" s="9">
        <v>1992</v>
      </c>
      <c r="B33">
        <v>235</v>
      </c>
      <c r="C33">
        <v>665</v>
      </c>
      <c r="D33">
        <v>900</v>
      </c>
      <c r="F33" s="9">
        <f t="shared" si="6"/>
        <v>1992</v>
      </c>
      <c r="G33" s="1">
        <f t="shared" si="7"/>
        <v>1636389</v>
      </c>
      <c r="H33" s="1">
        <f t="shared" si="7"/>
        <v>934652</v>
      </c>
      <c r="I33" s="1">
        <f t="shared" si="7"/>
        <v>2571041</v>
      </c>
      <c r="K33" s="9">
        <f t="shared" si="8"/>
        <v>1992</v>
      </c>
      <c r="L33" s="1">
        <f t="shared" si="9"/>
        <v>14.360888517339092</v>
      </c>
      <c r="M33" s="1">
        <f t="shared" si="10"/>
        <v>71.14947595468688</v>
      </c>
      <c r="N33" s="1">
        <f t="shared" si="11"/>
        <v>35.00527607299922</v>
      </c>
    </row>
    <row r="34" spans="1:14" ht="12.75">
      <c r="A34" s="9">
        <v>1993</v>
      </c>
      <c r="B34">
        <v>263</v>
      </c>
      <c r="C34">
        <v>663</v>
      </c>
      <c r="D34">
        <v>926</v>
      </c>
      <c r="F34" s="9">
        <f t="shared" si="6"/>
        <v>1993</v>
      </c>
      <c r="G34" s="1">
        <f t="shared" si="7"/>
        <v>1647933</v>
      </c>
      <c r="H34" s="1">
        <f t="shared" si="7"/>
        <v>947022</v>
      </c>
      <c r="I34" s="1">
        <f t="shared" si="7"/>
        <v>2594955</v>
      </c>
      <c r="K34" s="9">
        <f t="shared" si="8"/>
        <v>1993</v>
      </c>
      <c r="L34" s="1">
        <f t="shared" si="9"/>
        <v>15.959386698366984</v>
      </c>
      <c r="M34" s="1">
        <f t="shared" si="10"/>
        <v>70.00893326659782</v>
      </c>
      <c r="N34" s="1">
        <f t="shared" si="11"/>
        <v>35.68462651568139</v>
      </c>
    </row>
    <row r="35" spans="1:14" ht="12.75">
      <c r="A35" s="9">
        <v>1994</v>
      </c>
      <c r="B35">
        <v>243</v>
      </c>
      <c r="C35">
        <v>672</v>
      </c>
      <c r="D35">
        <v>915</v>
      </c>
      <c r="F35" s="9">
        <f t="shared" si="6"/>
        <v>1994</v>
      </c>
      <c r="G35" s="1">
        <f t="shared" si="7"/>
        <v>1662102</v>
      </c>
      <c r="H35" s="1">
        <f t="shared" si="7"/>
        <v>959150</v>
      </c>
      <c r="I35" s="1">
        <f t="shared" si="7"/>
        <v>2621252</v>
      </c>
      <c r="K35" s="9">
        <f t="shared" si="8"/>
        <v>1994</v>
      </c>
      <c r="L35" s="1">
        <f t="shared" si="9"/>
        <v>14.620041369302244</v>
      </c>
      <c r="M35" s="1">
        <f t="shared" si="10"/>
        <v>70.06203409268623</v>
      </c>
      <c r="N35" s="1">
        <f t="shared" si="11"/>
        <v>34.90698338046094</v>
      </c>
    </row>
    <row r="36" spans="1:14" ht="12.75">
      <c r="A36" s="9">
        <v>1995</v>
      </c>
      <c r="B36">
        <v>230</v>
      </c>
      <c r="C36">
        <v>695</v>
      </c>
      <c r="D36">
        <v>925</v>
      </c>
      <c r="F36" s="9">
        <f t="shared" si="6"/>
        <v>1995</v>
      </c>
      <c r="G36" s="1">
        <f t="shared" si="7"/>
        <v>1674768</v>
      </c>
      <c r="H36" s="1">
        <f t="shared" si="7"/>
        <v>971519</v>
      </c>
      <c r="I36" s="1">
        <f t="shared" si="7"/>
        <v>2646287</v>
      </c>
      <c r="K36" s="9">
        <f t="shared" si="8"/>
        <v>1995</v>
      </c>
      <c r="L36" s="1">
        <f t="shared" si="9"/>
        <v>13.733245440562513</v>
      </c>
      <c r="M36" s="1">
        <f t="shared" si="10"/>
        <v>71.53745835130347</v>
      </c>
      <c r="N36" s="1">
        <f t="shared" si="11"/>
        <v>34.954636439660554</v>
      </c>
    </row>
    <row r="37" spans="1:14" ht="12.75">
      <c r="A37" s="9">
        <v>1996</v>
      </c>
      <c r="B37">
        <v>250</v>
      </c>
      <c r="C37">
        <v>693</v>
      </c>
      <c r="D37">
        <v>943</v>
      </c>
      <c r="F37" s="9">
        <f t="shared" si="6"/>
        <v>1996</v>
      </c>
      <c r="G37" s="1">
        <f t="shared" si="7"/>
        <v>1682236</v>
      </c>
      <c r="H37" s="1">
        <f t="shared" si="7"/>
        <v>980933</v>
      </c>
      <c r="I37" s="1">
        <f t="shared" si="7"/>
        <v>2663169</v>
      </c>
      <c r="K37" s="9">
        <f t="shared" si="8"/>
        <v>1996</v>
      </c>
      <c r="L37" s="1">
        <f t="shared" si="9"/>
        <v>14.861172867540583</v>
      </c>
      <c r="M37" s="1">
        <f t="shared" si="10"/>
        <v>70.64702686116178</v>
      </c>
      <c r="N37" s="1">
        <f t="shared" si="11"/>
        <v>35.4089432551971</v>
      </c>
    </row>
    <row r="38" spans="1:14" ht="12.75">
      <c r="A38" s="9">
        <v>1997</v>
      </c>
      <c r="B38">
        <v>319</v>
      </c>
      <c r="C38">
        <v>734</v>
      </c>
      <c r="D38">
        <v>1053</v>
      </c>
      <c r="F38" s="9">
        <f t="shared" si="6"/>
        <v>1997</v>
      </c>
      <c r="G38" s="1">
        <f t="shared" si="7"/>
        <v>1692465</v>
      </c>
      <c r="H38" s="1">
        <f t="shared" si="7"/>
        <v>990171</v>
      </c>
      <c r="I38" s="1">
        <f t="shared" si="7"/>
        <v>2682636</v>
      </c>
      <c r="K38" s="9">
        <f t="shared" si="8"/>
        <v>1997</v>
      </c>
      <c r="L38" s="1">
        <f t="shared" si="9"/>
        <v>18.848247969677363</v>
      </c>
      <c r="M38" s="1">
        <f t="shared" si="10"/>
        <v>74.12861010875899</v>
      </c>
      <c r="N38" s="1">
        <f t="shared" si="11"/>
        <v>39.25243678232902</v>
      </c>
    </row>
    <row r="39" spans="1:14" ht="12.75">
      <c r="A39" s="9">
        <v>1998</v>
      </c>
      <c r="B39">
        <v>299</v>
      </c>
      <c r="C39">
        <v>831</v>
      </c>
      <c r="D39">
        <v>1130</v>
      </c>
      <c r="F39" s="9">
        <f t="shared" si="6"/>
        <v>1998</v>
      </c>
      <c r="G39" s="1">
        <f t="shared" si="7"/>
        <v>1701607</v>
      </c>
      <c r="H39" s="1">
        <f t="shared" si="7"/>
        <v>998773</v>
      </c>
      <c r="I39" s="1">
        <f t="shared" si="7"/>
        <v>2700380</v>
      </c>
      <c r="K39" s="9">
        <f t="shared" si="8"/>
        <v>1998</v>
      </c>
      <c r="L39" s="1">
        <f t="shared" si="9"/>
        <v>17.571624940423963</v>
      </c>
      <c r="M39" s="1">
        <f t="shared" si="10"/>
        <v>83.20208896315779</v>
      </c>
      <c r="N39" s="1">
        <f t="shared" si="11"/>
        <v>41.84596242010384</v>
      </c>
    </row>
    <row r="40" spans="1:14" ht="12.75">
      <c r="A40" s="9">
        <v>1999</v>
      </c>
      <c r="B40">
        <v>428</v>
      </c>
      <c r="C40">
        <v>1017</v>
      </c>
      <c r="D40">
        <v>1445</v>
      </c>
      <c r="F40" s="9">
        <f t="shared" si="6"/>
        <v>1999</v>
      </c>
      <c r="G40" s="1">
        <f t="shared" si="7"/>
        <v>1708949</v>
      </c>
      <c r="H40" s="1">
        <f t="shared" si="7"/>
        <v>1006905</v>
      </c>
      <c r="I40" s="1">
        <f t="shared" si="7"/>
        <v>2715854</v>
      </c>
      <c r="K40" s="9">
        <f t="shared" si="8"/>
        <v>1999</v>
      </c>
      <c r="L40" s="1">
        <f t="shared" si="9"/>
        <v>25.04463269529986</v>
      </c>
      <c r="M40" s="1">
        <f t="shared" si="10"/>
        <v>101.00257720440361</v>
      </c>
      <c r="N40" s="1">
        <f t="shared" si="11"/>
        <v>53.20610018064299</v>
      </c>
    </row>
    <row r="42" spans="1:14" ht="29.25" customHeight="1">
      <c r="A42" s="31" t="str">
        <f>CONCATENATE("New Admissions for Larceny / Theft Offenses, BW Only: ",$A$1)</f>
        <v>New Admissions for Larceny / Theft Offenses, BW Only: MISSISSIPPI</v>
      </c>
      <c r="B42" s="31"/>
      <c r="C42" s="31"/>
      <c r="D42" s="31"/>
      <c r="F42" s="31" t="str">
        <f>CONCATENATE("Total Population, BW Only: ",$A$1)</f>
        <v>Total Population, BW Only: MISSISSIPPI</v>
      </c>
      <c r="G42" s="31"/>
      <c r="H42" s="31"/>
      <c r="I42" s="31"/>
      <c r="K42" s="31" t="str">
        <f>CONCATENATE("New Admissions for Larceny / Theft, BW Only, Per 100,000: ",$A$1)</f>
        <v>New Admissions for Larceny / Theft, BW Only, Per 100,000: MISSISSIPPI</v>
      </c>
      <c r="L42" s="31"/>
      <c r="M42" s="31"/>
      <c r="N42" s="31"/>
    </row>
    <row r="43" spans="1:14" ht="12.75">
      <c r="A43" s="24" t="s">
        <v>26</v>
      </c>
      <c r="B43" s="25" t="s">
        <v>12</v>
      </c>
      <c r="C43" s="25" t="s">
        <v>13</v>
      </c>
      <c r="D43" s="25" t="s">
        <v>14</v>
      </c>
      <c r="F43" s="24" t="s">
        <v>26</v>
      </c>
      <c r="G43" s="25" t="s">
        <v>12</v>
      </c>
      <c r="H43" s="25" t="s">
        <v>13</v>
      </c>
      <c r="I43" s="25" t="s">
        <v>14</v>
      </c>
      <c r="K43" s="24" t="s">
        <v>26</v>
      </c>
      <c r="L43" s="25" t="s">
        <v>12</v>
      </c>
      <c r="M43" s="25" t="s">
        <v>13</v>
      </c>
      <c r="N43" s="25" t="s">
        <v>14</v>
      </c>
    </row>
    <row r="44" spans="1:14" ht="12.75">
      <c r="A44" s="9">
        <v>1983</v>
      </c>
      <c r="B44">
        <v>83</v>
      </c>
      <c r="C44">
        <v>143</v>
      </c>
      <c r="D44">
        <v>226</v>
      </c>
      <c r="F44" s="9">
        <f>F4</f>
        <v>1983</v>
      </c>
      <c r="G44" s="1">
        <f>G4</f>
        <v>1631761</v>
      </c>
      <c r="H44" s="1">
        <f>H4</f>
        <v>898820</v>
      </c>
      <c r="I44" s="1">
        <f>I4</f>
        <v>2530581</v>
      </c>
      <c r="K44" s="9">
        <f>F44</f>
        <v>1983</v>
      </c>
      <c r="L44" s="1">
        <f aca="true" t="shared" si="12" ref="L44:N47">(B44/G44)*100000</f>
        <v>5.086529215981997</v>
      </c>
      <c r="M44" s="1">
        <f t="shared" si="12"/>
        <v>15.909748336708128</v>
      </c>
      <c r="N44" s="1">
        <f t="shared" si="12"/>
        <v>8.930755427310961</v>
      </c>
    </row>
    <row r="45" spans="1:14" ht="12.75">
      <c r="A45" s="9">
        <v>1984</v>
      </c>
      <c r="B45">
        <v>122</v>
      </c>
      <c r="C45">
        <v>192</v>
      </c>
      <c r="D45">
        <v>314</v>
      </c>
      <c r="F45" s="9">
        <f aca="true" t="shared" si="13" ref="F45:F60">F5</f>
        <v>1984</v>
      </c>
      <c r="G45" s="1">
        <f aca="true" t="shared" si="14" ref="G45:I60">G5</f>
        <v>1635175</v>
      </c>
      <c r="H45" s="1">
        <f t="shared" si="14"/>
        <v>905739</v>
      </c>
      <c r="I45" s="1">
        <f t="shared" si="14"/>
        <v>2540914</v>
      </c>
      <c r="K45" s="9">
        <f aca="true" t="shared" si="15" ref="K45:K60">F45</f>
        <v>1984</v>
      </c>
      <c r="L45" s="1">
        <f t="shared" si="12"/>
        <v>7.460975124986622</v>
      </c>
      <c r="M45" s="1">
        <f t="shared" si="12"/>
        <v>21.198159734758026</v>
      </c>
      <c r="N45" s="1">
        <f t="shared" si="12"/>
        <v>12.357757877677088</v>
      </c>
    </row>
    <row r="46" spans="1:14" ht="12.75">
      <c r="A46" s="9">
        <v>1985</v>
      </c>
      <c r="B46">
        <v>133</v>
      </c>
      <c r="C46">
        <v>154</v>
      </c>
      <c r="D46">
        <v>287</v>
      </c>
      <c r="F46" s="9">
        <f t="shared" si="13"/>
        <v>1985</v>
      </c>
      <c r="G46" s="1">
        <f t="shared" si="14"/>
        <v>1641516</v>
      </c>
      <c r="H46" s="1">
        <f t="shared" si="14"/>
        <v>909284</v>
      </c>
      <c r="I46" s="1">
        <f t="shared" si="14"/>
        <v>2550800</v>
      </c>
      <c r="K46" s="9">
        <f t="shared" si="15"/>
        <v>1985</v>
      </c>
      <c r="L46" s="1">
        <f t="shared" si="12"/>
        <v>8.102266441508947</v>
      </c>
      <c r="M46" s="1">
        <f t="shared" si="12"/>
        <v>16.936402708064808</v>
      </c>
      <c r="N46" s="1">
        <f t="shared" si="12"/>
        <v>11.251372118551043</v>
      </c>
    </row>
    <row r="47" spans="1:14" ht="12.75">
      <c r="A47" s="9">
        <v>1986</v>
      </c>
      <c r="B47">
        <v>112</v>
      </c>
      <c r="C47">
        <v>162</v>
      </c>
      <c r="D47">
        <v>274</v>
      </c>
      <c r="F47" s="9">
        <f t="shared" si="13"/>
        <v>1986</v>
      </c>
      <c r="G47" s="1">
        <f t="shared" si="14"/>
        <v>1645778</v>
      </c>
      <c r="H47" s="1">
        <f t="shared" si="14"/>
        <v>910394</v>
      </c>
      <c r="I47" s="1">
        <f t="shared" si="14"/>
        <v>2556172</v>
      </c>
      <c r="K47" s="9">
        <f t="shared" si="15"/>
        <v>1986</v>
      </c>
      <c r="L47" s="1">
        <f t="shared" si="12"/>
        <v>6.805292086782058</v>
      </c>
      <c r="M47" s="1">
        <f t="shared" si="12"/>
        <v>17.794493373198858</v>
      </c>
      <c r="N47" s="1">
        <f t="shared" si="12"/>
        <v>10.719153484194335</v>
      </c>
    </row>
    <row r="48" spans="1:14" ht="12.75">
      <c r="A48" s="9">
        <v>1987</v>
      </c>
      <c r="B48">
        <v>112</v>
      </c>
      <c r="C48">
        <v>158</v>
      </c>
      <c r="D48">
        <v>270</v>
      </c>
      <c r="F48" s="9">
        <f t="shared" si="13"/>
        <v>1987</v>
      </c>
      <c r="G48" s="1">
        <f t="shared" si="14"/>
        <v>1641933</v>
      </c>
      <c r="H48" s="1">
        <f t="shared" si="14"/>
        <v>909446</v>
      </c>
      <c r="I48" s="1">
        <f t="shared" si="14"/>
        <v>2551379</v>
      </c>
      <c r="K48" s="9">
        <f t="shared" si="15"/>
        <v>1987</v>
      </c>
      <c r="L48" s="1">
        <f aca="true" t="shared" si="16" ref="L48:L60">(B48/G48)*100000</f>
        <v>6.821228393606804</v>
      </c>
      <c r="M48" s="1">
        <f aca="true" t="shared" si="17" ref="M48:M60">(C48/H48)*100000</f>
        <v>17.37321402260277</v>
      </c>
      <c r="N48" s="1">
        <f aca="true" t="shared" si="18" ref="N48:N60">(D48/I48)*100000</f>
        <v>10.582512437391701</v>
      </c>
    </row>
    <row r="49" spans="1:14" ht="12.75">
      <c r="A49" s="9">
        <v>1988</v>
      </c>
      <c r="B49">
        <v>132</v>
      </c>
      <c r="C49">
        <v>171</v>
      </c>
      <c r="D49">
        <v>303</v>
      </c>
      <c r="F49" s="9">
        <f t="shared" si="13"/>
        <v>1988</v>
      </c>
      <c r="G49" s="1">
        <f t="shared" si="14"/>
        <v>1634597</v>
      </c>
      <c r="H49" s="1">
        <f t="shared" si="14"/>
        <v>908800</v>
      </c>
      <c r="I49" s="1">
        <f t="shared" si="14"/>
        <v>2543397</v>
      </c>
      <c r="K49" s="9">
        <f t="shared" si="15"/>
        <v>1988</v>
      </c>
      <c r="L49" s="1">
        <f t="shared" si="16"/>
        <v>8.075384941976525</v>
      </c>
      <c r="M49" s="1">
        <f t="shared" si="17"/>
        <v>18.816021126760564</v>
      </c>
      <c r="N49" s="1">
        <f t="shared" si="18"/>
        <v>11.9132011243231</v>
      </c>
    </row>
    <row r="50" spans="1:14" ht="12.75">
      <c r="A50" s="9">
        <v>1989</v>
      </c>
      <c r="B50">
        <v>133</v>
      </c>
      <c r="C50">
        <v>221</v>
      </c>
      <c r="D50">
        <v>354</v>
      </c>
      <c r="F50" s="9">
        <f t="shared" si="13"/>
        <v>1989</v>
      </c>
      <c r="G50" s="1">
        <f t="shared" si="14"/>
        <v>1627748</v>
      </c>
      <c r="H50" s="1">
        <f t="shared" si="14"/>
        <v>909620</v>
      </c>
      <c r="I50" s="1">
        <f t="shared" si="14"/>
        <v>2537368</v>
      </c>
      <c r="K50" s="9">
        <f t="shared" si="15"/>
        <v>1989</v>
      </c>
      <c r="L50" s="1">
        <f t="shared" si="16"/>
        <v>8.17079793678137</v>
      </c>
      <c r="M50" s="1">
        <f t="shared" si="17"/>
        <v>24.29585980959082</v>
      </c>
      <c r="N50" s="1">
        <f t="shared" si="18"/>
        <v>13.951464667324567</v>
      </c>
    </row>
    <row r="51" spans="1:14" ht="12.75">
      <c r="A51" s="9">
        <v>1990</v>
      </c>
      <c r="B51">
        <v>71</v>
      </c>
      <c r="C51">
        <v>132</v>
      </c>
      <c r="D51">
        <v>203</v>
      </c>
      <c r="F51" s="9">
        <f t="shared" si="13"/>
        <v>1990</v>
      </c>
      <c r="G51" s="1">
        <f t="shared" si="14"/>
        <v>1627030</v>
      </c>
      <c r="H51" s="1">
        <f t="shared" si="14"/>
        <v>913316</v>
      </c>
      <c r="I51" s="1">
        <f t="shared" si="14"/>
        <v>2540346</v>
      </c>
      <c r="K51" s="9">
        <f t="shared" si="15"/>
        <v>1990</v>
      </c>
      <c r="L51" s="1">
        <f t="shared" si="16"/>
        <v>4.36377940173199</v>
      </c>
      <c r="M51" s="1">
        <f t="shared" si="17"/>
        <v>14.452829031791843</v>
      </c>
      <c r="N51" s="1">
        <f t="shared" si="18"/>
        <v>7.991037441356413</v>
      </c>
    </row>
    <row r="52" spans="1:14" ht="12.75">
      <c r="A52" s="9">
        <v>1991</v>
      </c>
      <c r="B52">
        <v>132</v>
      </c>
      <c r="C52">
        <v>240</v>
      </c>
      <c r="D52">
        <v>372</v>
      </c>
      <c r="F52" s="9">
        <f t="shared" si="13"/>
        <v>1991</v>
      </c>
      <c r="G52" s="1">
        <f t="shared" si="14"/>
        <v>1630807</v>
      </c>
      <c r="H52" s="1">
        <f t="shared" si="14"/>
        <v>922772</v>
      </c>
      <c r="I52" s="1">
        <f t="shared" si="14"/>
        <v>2553579</v>
      </c>
      <c r="K52" s="9">
        <f t="shared" si="15"/>
        <v>1991</v>
      </c>
      <c r="L52" s="1">
        <f t="shared" si="16"/>
        <v>8.09415215902311</v>
      </c>
      <c r="M52" s="1">
        <f t="shared" si="17"/>
        <v>26.00859150472706</v>
      </c>
      <c r="N52" s="1">
        <f t="shared" si="18"/>
        <v>14.567788973828499</v>
      </c>
    </row>
    <row r="53" spans="1:14" ht="12.75">
      <c r="A53" s="9">
        <v>1992</v>
      </c>
      <c r="B53">
        <v>152</v>
      </c>
      <c r="C53">
        <v>274</v>
      </c>
      <c r="D53">
        <v>426</v>
      </c>
      <c r="F53" s="9">
        <f t="shared" si="13"/>
        <v>1992</v>
      </c>
      <c r="G53" s="1">
        <f t="shared" si="14"/>
        <v>1636389</v>
      </c>
      <c r="H53" s="1">
        <f t="shared" si="14"/>
        <v>934652</v>
      </c>
      <c r="I53" s="1">
        <f t="shared" si="14"/>
        <v>2571041</v>
      </c>
      <c r="K53" s="9">
        <f t="shared" si="15"/>
        <v>1992</v>
      </c>
      <c r="L53" s="1">
        <f t="shared" si="16"/>
        <v>9.28874491334273</v>
      </c>
      <c r="M53" s="1">
        <f t="shared" si="17"/>
        <v>29.31572392719429</v>
      </c>
      <c r="N53" s="1">
        <f t="shared" si="18"/>
        <v>16.5691640078863</v>
      </c>
    </row>
    <row r="54" spans="1:14" ht="12.75">
      <c r="A54" s="9">
        <v>1993</v>
      </c>
      <c r="B54">
        <v>144</v>
      </c>
      <c r="C54">
        <v>277</v>
      </c>
      <c r="D54">
        <v>421</v>
      </c>
      <c r="F54" s="9">
        <f t="shared" si="13"/>
        <v>1993</v>
      </c>
      <c r="G54" s="1">
        <f t="shared" si="14"/>
        <v>1647933</v>
      </c>
      <c r="H54" s="1">
        <f t="shared" si="14"/>
        <v>947022</v>
      </c>
      <c r="I54" s="1">
        <f t="shared" si="14"/>
        <v>2594955</v>
      </c>
      <c r="K54" s="9">
        <f t="shared" si="15"/>
        <v>1993</v>
      </c>
      <c r="L54" s="1">
        <f t="shared" si="16"/>
        <v>8.738219332946182</v>
      </c>
      <c r="M54" s="1">
        <f t="shared" si="17"/>
        <v>29.24958448694962</v>
      </c>
      <c r="N54" s="1">
        <f t="shared" si="18"/>
        <v>16.223788081103525</v>
      </c>
    </row>
    <row r="55" spans="1:14" ht="12.75">
      <c r="A55" s="9">
        <v>1994</v>
      </c>
      <c r="B55">
        <v>117</v>
      </c>
      <c r="C55">
        <v>269</v>
      </c>
      <c r="D55">
        <v>386</v>
      </c>
      <c r="F55" s="9">
        <f t="shared" si="13"/>
        <v>1994</v>
      </c>
      <c r="G55" s="1">
        <f t="shared" si="14"/>
        <v>1662102</v>
      </c>
      <c r="H55" s="1">
        <f t="shared" si="14"/>
        <v>959150</v>
      </c>
      <c r="I55" s="1">
        <f t="shared" si="14"/>
        <v>2621252</v>
      </c>
      <c r="K55" s="9">
        <f t="shared" si="15"/>
        <v>1994</v>
      </c>
      <c r="L55" s="1">
        <f t="shared" si="16"/>
        <v>7.039279177812192</v>
      </c>
      <c r="M55" s="1">
        <f t="shared" si="17"/>
        <v>28.04566543293541</v>
      </c>
      <c r="N55" s="1">
        <f t="shared" si="18"/>
        <v>14.725787524434889</v>
      </c>
    </row>
    <row r="56" spans="1:14" ht="12.75">
      <c r="A56" s="9">
        <v>1995</v>
      </c>
      <c r="B56">
        <v>162</v>
      </c>
      <c r="C56">
        <v>283</v>
      </c>
      <c r="D56">
        <v>445</v>
      </c>
      <c r="F56" s="9">
        <f t="shared" si="13"/>
        <v>1995</v>
      </c>
      <c r="G56" s="1">
        <f t="shared" si="14"/>
        <v>1674768</v>
      </c>
      <c r="H56" s="1">
        <f t="shared" si="14"/>
        <v>971519</v>
      </c>
      <c r="I56" s="1">
        <f t="shared" si="14"/>
        <v>2646287</v>
      </c>
      <c r="K56" s="9">
        <f t="shared" si="15"/>
        <v>1995</v>
      </c>
      <c r="L56" s="1">
        <f t="shared" si="16"/>
        <v>9.672981571178815</v>
      </c>
      <c r="M56" s="1">
        <f t="shared" si="17"/>
        <v>29.129641314271776</v>
      </c>
      <c r="N56" s="1">
        <f t="shared" si="18"/>
        <v>16.81601428718805</v>
      </c>
    </row>
    <row r="57" spans="1:14" ht="12.75">
      <c r="A57" s="9">
        <v>1996</v>
      </c>
      <c r="B57">
        <v>168</v>
      </c>
      <c r="C57">
        <v>281</v>
      </c>
      <c r="D57">
        <v>449</v>
      </c>
      <c r="F57" s="9">
        <f t="shared" si="13"/>
        <v>1996</v>
      </c>
      <c r="G57" s="1">
        <f t="shared" si="14"/>
        <v>1682236</v>
      </c>
      <c r="H57" s="1">
        <f t="shared" si="14"/>
        <v>980933</v>
      </c>
      <c r="I57" s="1">
        <f t="shared" si="14"/>
        <v>2663169</v>
      </c>
      <c r="K57" s="9">
        <f t="shared" si="15"/>
        <v>1996</v>
      </c>
      <c r="L57" s="1">
        <f t="shared" si="16"/>
        <v>9.98670816698727</v>
      </c>
      <c r="M57" s="1">
        <f t="shared" si="17"/>
        <v>28.646197038941498</v>
      </c>
      <c r="N57" s="1">
        <f t="shared" si="18"/>
        <v>16.859613490544536</v>
      </c>
    </row>
    <row r="58" spans="1:14" ht="12.75">
      <c r="A58" s="9">
        <v>1997</v>
      </c>
      <c r="B58">
        <v>195</v>
      </c>
      <c r="C58">
        <v>345</v>
      </c>
      <c r="D58">
        <v>540</v>
      </c>
      <c r="F58" s="9">
        <f t="shared" si="13"/>
        <v>1997</v>
      </c>
      <c r="G58" s="1">
        <f t="shared" si="14"/>
        <v>1692465</v>
      </c>
      <c r="H58" s="1">
        <f t="shared" si="14"/>
        <v>990171</v>
      </c>
      <c r="I58" s="1">
        <f t="shared" si="14"/>
        <v>2682636</v>
      </c>
      <c r="K58" s="9">
        <f t="shared" si="15"/>
        <v>1997</v>
      </c>
      <c r="L58" s="1">
        <f t="shared" si="16"/>
        <v>11.521656282404658</v>
      </c>
      <c r="M58" s="1">
        <f t="shared" si="17"/>
        <v>34.842466604253204</v>
      </c>
      <c r="N58" s="1">
        <f t="shared" si="18"/>
        <v>20.12945476016873</v>
      </c>
    </row>
    <row r="59" spans="1:14" ht="12.75">
      <c r="A59" s="9">
        <v>1998</v>
      </c>
      <c r="B59">
        <v>193</v>
      </c>
      <c r="C59">
        <v>296</v>
      </c>
      <c r="D59">
        <v>489</v>
      </c>
      <c r="F59" s="9">
        <f t="shared" si="13"/>
        <v>1998</v>
      </c>
      <c r="G59" s="1">
        <f t="shared" si="14"/>
        <v>1701607</v>
      </c>
      <c r="H59" s="1">
        <f t="shared" si="14"/>
        <v>998773</v>
      </c>
      <c r="I59" s="1">
        <f t="shared" si="14"/>
        <v>2700380</v>
      </c>
      <c r="K59" s="9">
        <f t="shared" si="15"/>
        <v>1998</v>
      </c>
      <c r="L59" s="1">
        <f t="shared" si="16"/>
        <v>11.342219443149917</v>
      </c>
      <c r="M59" s="1">
        <f t="shared" si="17"/>
        <v>29.636363818405183</v>
      </c>
      <c r="N59" s="1">
        <f t="shared" si="18"/>
        <v>18.108562498611306</v>
      </c>
    </row>
    <row r="60" spans="1:14" ht="12.75">
      <c r="A60" s="9">
        <v>1999</v>
      </c>
      <c r="B60">
        <v>362</v>
      </c>
      <c r="C60">
        <v>533</v>
      </c>
      <c r="D60">
        <v>895</v>
      </c>
      <c r="F60" s="9">
        <f t="shared" si="13"/>
        <v>1999</v>
      </c>
      <c r="G60" s="1">
        <f t="shared" si="14"/>
        <v>1708949</v>
      </c>
      <c r="H60" s="1">
        <f t="shared" si="14"/>
        <v>1006905</v>
      </c>
      <c r="I60" s="1">
        <f t="shared" si="14"/>
        <v>2715854</v>
      </c>
      <c r="K60" s="9">
        <f t="shared" si="15"/>
        <v>1999</v>
      </c>
      <c r="L60" s="1">
        <f t="shared" si="16"/>
        <v>21.182609896491936</v>
      </c>
      <c r="M60" s="1">
        <f t="shared" si="17"/>
        <v>52.934487364746424</v>
      </c>
      <c r="N60" s="1">
        <f t="shared" si="18"/>
        <v>32.9546433644813</v>
      </c>
    </row>
    <row r="63" spans="1:14" ht="30.75" customHeight="1">
      <c r="A63" s="31" t="str">
        <f>CONCATENATE("New Admissions for Drug Offenses, BW Only: ",$A$1)</f>
        <v>New Admissions for Drug Offenses, BW Only: MISSISSIPPI</v>
      </c>
      <c r="B63" s="31"/>
      <c r="C63" s="31"/>
      <c r="D63" s="31"/>
      <c r="F63" s="31" t="str">
        <f>CONCATENATE("Total Population, BW Only: ",$A$1)</f>
        <v>Total Population, BW Only: MISSISSIPPI</v>
      </c>
      <c r="G63" s="31"/>
      <c r="H63" s="31"/>
      <c r="I63" s="31"/>
      <c r="K63" s="31" t="str">
        <f>CONCATENATE("New Admissions for Drug Offenses, BW Only, Per 100,000: ",$A$1)</f>
        <v>New Admissions for Drug Offenses, BW Only, Per 100,000: MISSISSIPPI</v>
      </c>
      <c r="L63" s="31"/>
      <c r="M63" s="31"/>
      <c r="N63" s="31"/>
    </row>
    <row r="64" spans="1:14" ht="12.75">
      <c r="A64" s="24" t="s">
        <v>26</v>
      </c>
      <c r="B64" s="25" t="s">
        <v>12</v>
      </c>
      <c r="C64" s="25" t="s">
        <v>13</v>
      </c>
      <c r="D64" s="25" t="s">
        <v>14</v>
      </c>
      <c r="F64" s="24" t="s">
        <v>26</v>
      </c>
      <c r="G64" s="25" t="s">
        <v>12</v>
      </c>
      <c r="H64" s="25" t="s">
        <v>13</v>
      </c>
      <c r="I64" s="25" t="s">
        <v>14</v>
      </c>
      <c r="K64" s="24" t="s">
        <v>26</v>
      </c>
      <c r="L64" s="25" t="s">
        <v>12</v>
      </c>
      <c r="M64" s="25" t="s">
        <v>13</v>
      </c>
      <c r="N64" s="25" t="s">
        <v>14</v>
      </c>
    </row>
    <row r="65" spans="1:14" ht="12.75">
      <c r="A65" s="9">
        <v>1983</v>
      </c>
      <c r="B65">
        <v>89</v>
      </c>
      <c r="C65">
        <v>66</v>
      </c>
      <c r="D65">
        <v>155</v>
      </c>
      <c r="F65" s="9">
        <f>F4</f>
        <v>1983</v>
      </c>
      <c r="G65" s="1">
        <f>G4</f>
        <v>1631761</v>
      </c>
      <c r="H65" s="1">
        <f>H4</f>
        <v>898820</v>
      </c>
      <c r="I65" s="1">
        <f>I4</f>
        <v>2530581</v>
      </c>
      <c r="K65" s="9">
        <f>F65</f>
        <v>1983</v>
      </c>
      <c r="L65" s="1">
        <f aca="true" t="shared" si="19" ref="L65:N68">(B65/G65)*100000</f>
        <v>5.454230123161419</v>
      </c>
      <c r="M65" s="1">
        <f t="shared" si="19"/>
        <v>7.342960770788367</v>
      </c>
      <c r="N65" s="1">
        <f t="shared" si="19"/>
        <v>6.125075624925659</v>
      </c>
    </row>
    <row r="66" spans="1:14" ht="12.75">
      <c r="A66" s="9">
        <v>1984</v>
      </c>
      <c r="B66">
        <v>112</v>
      </c>
      <c r="C66">
        <v>118</v>
      </c>
      <c r="D66">
        <v>230</v>
      </c>
      <c r="F66" s="9">
        <f aca="true" t="shared" si="20" ref="F66:I81">F5</f>
        <v>1984</v>
      </c>
      <c r="G66" s="1">
        <f t="shared" si="20"/>
        <v>1635175</v>
      </c>
      <c r="H66" s="1">
        <f t="shared" si="20"/>
        <v>905739</v>
      </c>
      <c r="I66" s="1">
        <f t="shared" si="20"/>
        <v>2540914</v>
      </c>
      <c r="K66" s="9">
        <f aca="true" t="shared" si="21" ref="K66:K81">F66</f>
        <v>1984</v>
      </c>
      <c r="L66" s="1">
        <f t="shared" si="19"/>
        <v>6.849419786872964</v>
      </c>
      <c r="M66" s="1">
        <f t="shared" si="19"/>
        <v>13.028035670320037</v>
      </c>
      <c r="N66" s="1">
        <f t="shared" si="19"/>
        <v>9.051860865814428</v>
      </c>
    </row>
    <row r="67" spans="1:14" ht="12.75">
      <c r="A67" s="9">
        <v>1985</v>
      </c>
      <c r="B67">
        <v>149</v>
      </c>
      <c r="C67">
        <v>136</v>
      </c>
      <c r="D67">
        <v>285</v>
      </c>
      <c r="F67" s="9">
        <f t="shared" si="20"/>
        <v>1985</v>
      </c>
      <c r="G67" s="1">
        <f t="shared" si="20"/>
        <v>1641516</v>
      </c>
      <c r="H67" s="1">
        <f t="shared" si="20"/>
        <v>909284</v>
      </c>
      <c r="I67" s="1">
        <f t="shared" si="20"/>
        <v>2550800</v>
      </c>
      <c r="K67" s="9">
        <f t="shared" si="21"/>
        <v>1985</v>
      </c>
      <c r="L67" s="1">
        <f t="shared" si="19"/>
        <v>9.076975186352128</v>
      </c>
      <c r="M67" s="1">
        <f t="shared" si="19"/>
        <v>14.95682317075853</v>
      </c>
      <c r="N67" s="1">
        <f t="shared" si="19"/>
        <v>11.172965344205739</v>
      </c>
    </row>
    <row r="68" spans="1:14" ht="12.75">
      <c r="A68" s="9">
        <v>1986</v>
      </c>
      <c r="B68">
        <v>136</v>
      </c>
      <c r="C68">
        <v>134</v>
      </c>
      <c r="D68">
        <v>270</v>
      </c>
      <c r="F68" s="9">
        <f t="shared" si="20"/>
        <v>1986</v>
      </c>
      <c r="G68" s="1">
        <f t="shared" si="20"/>
        <v>1645778</v>
      </c>
      <c r="H68" s="1">
        <f t="shared" si="20"/>
        <v>910394</v>
      </c>
      <c r="I68" s="1">
        <f t="shared" si="20"/>
        <v>2556172</v>
      </c>
      <c r="K68" s="9">
        <f t="shared" si="21"/>
        <v>1986</v>
      </c>
      <c r="L68" s="1">
        <f t="shared" si="19"/>
        <v>8.26356896252107</v>
      </c>
      <c r="M68" s="1">
        <f t="shared" si="19"/>
        <v>14.718901925979303</v>
      </c>
      <c r="N68" s="1">
        <f t="shared" si="19"/>
        <v>10.562669491724344</v>
      </c>
    </row>
    <row r="69" spans="1:14" ht="12.75">
      <c r="A69" s="9">
        <v>1987</v>
      </c>
      <c r="B69">
        <v>114</v>
      </c>
      <c r="C69">
        <v>164</v>
      </c>
      <c r="D69">
        <v>278</v>
      </c>
      <c r="F69" s="9">
        <f t="shared" si="20"/>
        <v>1987</v>
      </c>
      <c r="G69" s="1">
        <f t="shared" si="20"/>
        <v>1641933</v>
      </c>
      <c r="H69" s="1">
        <f t="shared" si="20"/>
        <v>909446</v>
      </c>
      <c r="I69" s="1">
        <f t="shared" si="20"/>
        <v>2551379</v>
      </c>
      <c r="K69" s="9">
        <f t="shared" si="21"/>
        <v>1987</v>
      </c>
      <c r="L69" s="1">
        <f aca="true" t="shared" si="22" ref="L69:L81">(B69/G69)*100000</f>
        <v>6.943036043492639</v>
      </c>
      <c r="M69" s="1">
        <f aca="true" t="shared" si="23" ref="M69:M81">(C69/H69)*100000</f>
        <v>18.032956327258574</v>
      </c>
      <c r="N69" s="1">
        <f aca="true" t="shared" si="24" ref="N69:N81">(D69/I69)*100000</f>
        <v>10.896068361462566</v>
      </c>
    </row>
    <row r="70" spans="1:14" ht="12.75">
      <c r="A70" s="9">
        <v>1988</v>
      </c>
      <c r="B70">
        <v>118</v>
      </c>
      <c r="C70">
        <v>220</v>
      </c>
      <c r="D70">
        <v>338</v>
      </c>
      <c r="F70" s="9">
        <f t="shared" si="20"/>
        <v>1988</v>
      </c>
      <c r="G70" s="1">
        <f t="shared" si="20"/>
        <v>1634597</v>
      </c>
      <c r="H70" s="1">
        <f t="shared" si="20"/>
        <v>908800</v>
      </c>
      <c r="I70" s="1">
        <f t="shared" si="20"/>
        <v>2543397</v>
      </c>
      <c r="K70" s="9">
        <f t="shared" si="21"/>
        <v>1988</v>
      </c>
      <c r="L70" s="1">
        <f t="shared" si="22"/>
        <v>7.218904720857801</v>
      </c>
      <c r="M70" s="1">
        <f t="shared" si="23"/>
        <v>24.20774647887324</v>
      </c>
      <c r="N70" s="1">
        <f t="shared" si="24"/>
        <v>13.289313465416527</v>
      </c>
    </row>
    <row r="71" spans="1:14" ht="12.75">
      <c r="A71" s="9">
        <v>1989</v>
      </c>
      <c r="B71">
        <v>196</v>
      </c>
      <c r="C71">
        <v>395</v>
      </c>
      <c r="D71">
        <v>591</v>
      </c>
      <c r="F71" s="9">
        <f t="shared" si="20"/>
        <v>1989</v>
      </c>
      <c r="G71" s="1">
        <f t="shared" si="20"/>
        <v>1627748</v>
      </c>
      <c r="H71" s="1">
        <f t="shared" si="20"/>
        <v>909620</v>
      </c>
      <c r="I71" s="1">
        <f t="shared" si="20"/>
        <v>2537368</v>
      </c>
      <c r="K71" s="9">
        <f t="shared" si="21"/>
        <v>1989</v>
      </c>
      <c r="L71" s="1">
        <f t="shared" si="22"/>
        <v>12.041175906835702</v>
      </c>
      <c r="M71" s="1">
        <f t="shared" si="23"/>
        <v>43.424726808997164</v>
      </c>
      <c r="N71" s="1">
        <f t="shared" si="24"/>
        <v>23.291852029346945</v>
      </c>
    </row>
    <row r="72" spans="1:14" ht="12.75">
      <c r="A72" s="9">
        <v>1990</v>
      </c>
      <c r="B72">
        <v>76</v>
      </c>
      <c r="C72">
        <v>241</v>
      </c>
      <c r="D72">
        <v>317</v>
      </c>
      <c r="F72" s="9">
        <f t="shared" si="20"/>
        <v>1990</v>
      </c>
      <c r="G72" s="1">
        <f t="shared" si="20"/>
        <v>1627030</v>
      </c>
      <c r="H72" s="1">
        <f t="shared" si="20"/>
        <v>913316</v>
      </c>
      <c r="I72" s="1">
        <f t="shared" si="20"/>
        <v>2540346</v>
      </c>
      <c r="K72" s="9">
        <f t="shared" si="21"/>
        <v>1990</v>
      </c>
      <c r="L72" s="1">
        <f t="shared" si="22"/>
        <v>4.671087810304665</v>
      </c>
      <c r="M72" s="1">
        <f t="shared" si="23"/>
        <v>26.387362095922985</v>
      </c>
      <c r="N72" s="1">
        <f t="shared" si="24"/>
        <v>12.478615117783166</v>
      </c>
    </row>
    <row r="73" spans="1:14" ht="12.75">
      <c r="A73" s="9">
        <v>1991</v>
      </c>
      <c r="B73">
        <v>143</v>
      </c>
      <c r="C73">
        <v>472</v>
      </c>
      <c r="D73">
        <v>615</v>
      </c>
      <c r="F73" s="9">
        <f t="shared" si="20"/>
        <v>1991</v>
      </c>
      <c r="G73" s="1">
        <f t="shared" si="20"/>
        <v>1630807</v>
      </c>
      <c r="H73" s="1">
        <f t="shared" si="20"/>
        <v>922772</v>
      </c>
      <c r="I73" s="1">
        <f t="shared" si="20"/>
        <v>2553579</v>
      </c>
      <c r="K73" s="9">
        <f t="shared" si="21"/>
        <v>1991</v>
      </c>
      <c r="L73" s="1">
        <f t="shared" si="22"/>
        <v>8.768664838941701</v>
      </c>
      <c r="M73" s="1">
        <f t="shared" si="23"/>
        <v>51.15022995929655</v>
      </c>
      <c r="N73" s="1">
        <f t="shared" si="24"/>
        <v>24.08384467447453</v>
      </c>
    </row>
    <row r="74" spans="1:14" ht="12.75">
      <c r="A74" s="9">
        <v>1992</v>
      </c>
      <c r="B74">
        <v>135</v>
      </c>
      <c r="C74">
        <v>633</v>
      </c>
      <c r="D74">
        <v>768</v>
      </c>
      <c r="F74" s="9">
        <f t="shared" si="20"/>
        <v>1992</v>
      </c>
      <c r="G74" s="1">
        <f t="shared" si="20"/>
        <v>1636389</v>
      </c>
      <c r="H74" s="1">
        <f t="shared" si="20"/>
        <v>934652</v>
      </c>
      <c r="I74" s="1">
        <f t="shared" si="20"/>
        <v>2571041</v>
      </c>
      <c r="K74" s="9">
        <f t="shared" si="21"/>
        <v>1992</v>
      </c>
      <c r="L74" s="1">
        <f t="shared" si="22"/>
        <v>8.249872126982032</v>
      </c>
      <c r="M74" s="1">
        <f t="shared" si="23"/>
        <v>67.72574177340871</v>
      </c>
      <c r="N74" s="1">
        <f t="shared" si="24"/>
        <v>29.871168915626004</v>
      </c>
    </row>
    <row r="75" spans="1:14" ht="12.75">
      <c r="A75" s="9">
        <v>1993</v>
      </c>
      <c r="B75">
        <v>135</v>
      </c>
      <c r="C75">
        <v>795</v>
      </c>
      <c r="D75">
        <v>930</v>
      </c>
      <c r="F75" s="9">
        <f t="shared" si="20"/>
        <v>1993</v>
      </c>
      <c r="G75" s="1">
        <f t="shared" si="20"/>
        <v>1647933</v>
      </c>
      <c r="H75" s="1">
        <f t="shared" si="20"/>
        <v>947022</v>
      </c>
      <c r="I75" s="1">
        <f t="shared" si="20"/>
        <v>2594955</v>
      </c>
      <c r="K75" s="9">
        <f t="shared" si="21"/>
        <v>1993</v>
      </c>
      <c r="L75" s="1">
        <f t="shared" si="22"/>
        <v>8.192080624637045</v>
      </c>
      <c r="M75" s="1">
        <f t="shared" si="23"/>
        <v>83.94736341922362</v>
      </c>
      <c r="N75" s="1">
        <f t="shared" si="24"/>
        <v>35.83877177060874</v>
      </c>
    </row>
    <row r="76" spans="1:14" ht="12.75">
      <c r="A76" s="9">
        <v>1994</v>
      </c>
      <c r="B76">
        <v>126</v>
      </c>
      <c r="C76">
        <v>816</v>
      </c>
      <c r="D76">
        <v>942</v>
      </c>
      <c r="F76" s="9">
        <f t="shared" si="20"/>
        <v>1994</v>
      </c>
      <c r="G76" s="1">
        <f t="shared" si="20"/>
        <v>1662102</v>
      </c>
      <c r="H76" s="1">
        <f t="shared" si="20"/>
        <v>959150</v>
      </c>
      <c r="I76" s="1">
        <f t="shared" si="20"/>
        <v>2621252</v>
      </c>
      <c r="K76" s="9">
        <f t="shared" si="21"/>
        <v>1994</v>
      </c>
      <c r="L76" s="1">
        <f t="shared" si="22"/>
        <v>7.580762191490053</v>
      </c>
      <c r="M76" s="1">
        <f t="shared" si="23"/>
        <v>85.07532711254757</v>
      </c>
      <c r="N76" s="1">
        <f t="shared" si="24"/>
        <v>35.937025512999135</v>
      </c>
    </row>
    <row r="77" spans="1:14" ht="12.75">
      <c r="A77" s="9">
        <v>1995</v>
      </c>
      <c r="B77">
        <v>164</v>
      </c>
      <c r="C77">
        <v>759</v>
      </c>
      <c r="D77">
        <v>923</v>
      </c>
      <c r="F77" s="9">
        <f t="shared" si="20"/>
        <v>1995</v>
      </c>
      <c r="G77" s="1">
        <f t="shared" si="20"/>
        <v>1674768</v>
      </c>
      <c r="H77" s="1">
        <f t="shared" si="20"/>
        <v>971519</v>
      </c>
      <c r="I77" s="1">
        <f t="shared" si="20"/>
        <v>2646287</v>
      </c>
      <c r="K77" s="9">
        <f t="shared" si="21"/>
        <v>1995</v>
      </c>
      <c r="L77" s="1">
        <f t="shared" si="22"/>
        <v>9.792401096748922</v>
      </c>
      <c r="M77" s="1">
        <f t="shared" si="23"/>
        <v>78.1250804153084</v>
      </c>
      <c r="N77" s="1">
        <f t="shared" si="24"/>
        <v>34.87905884735858</v>
      </c>
    </row>
    <row r="78" spans="1:14" ht="12.75">
      <c r="A78" s="9">
        <v>1996</v>
      </c>
      <c r="B78">
        <v>169</v>
      </c>
      <c r="C78">
        <v>830</v>
      </c>
      <c r="D78">
        <v>999</v>
      </c>
      <c r="F78" s="9">
        <f t="shared" si="20"/>
        <v>1996</v>
      </c>
      <c r="G78" s="1">
        <f t="shared" si="20"/>
        <v>1682236</v>
      </c>
      <c r="H78" s="1">
        <f t="shared" si="20"/>
        <v>980933</v>
      </c>
      <c r="I78" s="1">
        <f t="shared" si="20"/>
        <v>2663169</v>
      </c>
      <c r="K78" s="9">
        <f t="shared" si="21"/>
        <v>1996</v>
      </c>
      <c r="L78" s="1">
        <f t="shared" si="22"/>
        <v>10.046152858457434</v>
      </c>
      <c r="M78" s="1">
        <f t="shared" si="23"/>
        <v>84.61332221466705</v>
      </c>
      <c r="N78" s="1">
        <f t="shared" si="24"/>
        <v>37.5117012851982</v>
      </c>
    </row>
    <row r="79" spans="1:14" ht="12.75">
      <c r="A79" s="9">
        <v>1997</v>
      </c>
      <c r="B79">
        <v>205</v>
      </c>
      <c r="C79">
        <v>1059</v>
      </c>
      <c r="D79">
        <v>1264</v>
      </c>
      <c r="F79" s="9">
        <f t="shared" si="20"/>
        <v>1997</v>
      </c>
      <c r="G79" s="1">
        <f t="shared" si="20"/>
        <v>1692465</v>
      </c>
      <c r="H79" s="1">
        <f t="shared" si="20"/>
        <v>990171</v>
      </c>
      <c r="I79" s="1">
        <f t="shared" si="20"/>
        <v>2682636</v>
      </c>
      <c r="K79" s="9">
        <f t="shared" si="21"/>
        <v>1997</v>
      </c>
      <c r="L79" s="1">
        <f t="shared" si="22"/>
        <v>12.112510450733103</v>
      </c>
      <c r="M79" s="1">
        <f t="shared" si="23"/>
        <v>106.95122357653375</v>
      </c>
      <c r="N79" s="1">
        <f t="shared" si="24"/>
        <v>47.117834846024586</v>
      </c>
    </row>
    <row r="80" spans="1:14" ht="12.75">
      <c r="A80" s="9">
        <v>1998</v>
      </c>
      <c r="B80">
        <v>234</v>
      </c>
      <c r="C80">
        <v>958</v>
      </c>
      <c r="D80">
        <v>1192</v>
      </c>
      <c r="F80" s="9">
        <f t="shared" si="20"/>
        <v>1998</v>
      </c>
      <c r="G80" s="1">
        <f t="shared" si="20"/>
        <v>1701607</v>
      </c>
      <c r="H80" s="1">
        <f t="shared" si="20"/>
        <v>998773</v>
      </c>
      <c r="I80" s="1">
        <f t="shared" si="20"/>
        <v>2700380</v>
      </c>
      <c r="K80" s="9">
        <f t="shared" si="21"/>
        <v>1998</v>
      </c>
      <c r="L80" s="1">
        <f t="shared" si="22"/>
        <v>13.751706475114407</v>
      </c>
      <c r="M80" s="1">
        <f t="shared" si="23"/>
        <v>95.91769100686543</v>
      </c>
      <c r="N80" s="1">
        <f t="shared" si="24"/>
        <v>44.14193557943697</v>
      </c>
    </row>
    <row r="81" spans="1:14" ht="12.75">
      <c r="A81" s="9">
        <v>1999</v>
      </c>
      <c r="B81">
        <v>361</v>
      </c>
      <c r="C81">
        <v>1489</v>
      </c>
      <c r="D81">
        <v>1850</v>
      </c>
      <c r="F81" s="9">
        <f t="shared" si="20"/>
        <v>1999</v>
      </c>
      <c r="G81" s="1">
        <f t="shared" si="20"/>
        <v>1708949</v>
      </c>
      <c r="H81" s="1">
        <f t="shared" si="20"/>
        <v>1006905</v>
      </c>
      <c r="I81" s="1">
        <f t="shared" si="20"/>
        <v>2715854</v>
      </c>
      <c r="K81" s="9">
        <f t="shared" si="21"/>
        <v>1999</v>
      </c>
      <c r="L81" s="1">
        <f t="shared" si="22"/>
        <v>21.1240943995403</v>
      </c>
      <c r="M81" s="1">
        <f t="shared" si="23"/>
        <v>147.8788962215899</v>
      </c>
      <c r="N81" s="1">
        <f t="shared" si="24"/>
        <v>68.11853656345296</v>
      </c>
    </row>
    <row r="83" spans="1:14" ht="27" customHeight="1">
      <c r="A83" s="31" t="str">
        <f>CONCATENATE("New Admissions for Other / Unknown Offenses, BW Only: ",$A$1)</f>
        <v>New Admissions for Other / Unknown Offenses, BW Only: MISSISSIPPI</v>
      </c>
      <c r="B83" s="31"/>
      <c r="C83" s="31"/>
      <c r="D83" s="31"/>
      <c r="F83" s="31" t="str">
        <f>CONCATENATE("Total Population, BW Only: ",$A$1)</f>
        <v>Total Population, BW Only: MISSISSIPPI</v>
      </c>
      <c r="G83" s="31"/>
      <c r="H83" s="31"/>
      <c r="I83" s="31"/>
      <c r="K83" s="31" t="str">
        <f>CONCATENATE("New Admissions for Other &amp; Unknown Offenses, BW Only, Per 100,000: ",$A$1)</f>
        <v>New Admissions for Other &amp; Unknown Offenses, BW Only, Per 100,000: MISSISSIPPI</v>
      </c>
      <c r="L83" s="31"/>
      <c r="M83" s="31"/>
      <c r="N83" s="31"/>
    </row>
    <row r="84" spans="1:14" ht="12.75">
      <c r="A84" s="24" t="s">
        <v>26</v>
      </c>
      <c r="B84" s="25" t="s">
        <v>12</v>
      </c>
      <c r="C84" s="25" t="s">
        <v>13</v>
      </c>
      <c r="D84" s="25" t="s">
        <v>14</v>
      </c>
      <c r="F84" s="24" t="s">
        <v>26</v>
      </c>
      <c r="G84" s="25" t="s">
        <v>12</v>
      </c>
      <c r="H84" s="25" t="s">
        <v>13</v>
      </c>
      <c r="I84" s="25" t="s">
        <v>14</v>
      </c>
      <c r="K84" s="24" t="s">
        <v>26</v>
      </c>
      <c r="L84" s="25" t="s">
        <v>12</v>
      </c>
      <c r="M84" s="25" t="s">
        <v>13</v>
      </c>
      <c r="N84" s="25" t="s">
        <v>14</v>
      </c>
    </row>
    <row r="85" spans="1:14" ht="12.75">
      <c r="A85" s="9">
        <v>1983</v>
      </c>
      <c r="B85">
        <v>22</v>
      </c>
      <c r="C85">
        <v>22</v>
      </c>
      <c r="D85">
        <v>44</v>
      </c>
      <c r="F85" s="9">
        <f aca="true" t="shared" si="25" ref="F85:I99">F4</f>
        <v>1983</v>
      </c>
      <c r="G85" s="1">
        <f t="shared" si="25"/>
        <v>1631761</v>
      </c>
      <c r="H85" s="1">
        <f t="shared" si="25"/>
        <v>898820</v>
      </c>
      <c r="I85" s="1">
        <f t="shared" si="25"/>
        <v>2530581</v>
      </c>
      <c r="K85" s="9">
        <f>F85</f>
        <v>1983</v>
      </c>
      <c r="L85" s="1">
        <f aca="true" t="shared" si="26" ref="L85:N88">(B85/G85)*100000</f>
        <v>1.3482366596578788</v>
      </c>
      <c r="M85" s="1">
        <f t="shared" si="26"/>
        <v>2.447653590262789</v>
      </c>
      <c r="N85" s="1">
        <f t="shared" si="26"/>
        <v>1.738731145140187</v>
      </c>
    </row>
    <row r="86" spans="1:14" ht="12.75">
      <c r="A86" s="9">
        <v>1984</v>
      </c>
      <c r="B86">
        <v>65</v>
      </c>
      <c r="C86">
        <v>108</v>
      </c>
      <c r="D86">
        <v>173</v>
      </c>
      <c r="F86" s="9">
        <f t="shared" si="25"/>
        <v>1984</v>
      </c>
      <c r="G86" s="1">
        <f t="shared" si="25"/>
        <v>1635175</v>
      </c>
      <c r="H86" s="1">
        <f t="shared" si="25"/>
        <v>905739</v>
      </c>
      <c r="I86" s="1">
        <f t="shared" si="25"/>
        <v>2540914</v>
      </c>
      <c r="K86" s="9">
        <f aca="true" t="shared" si="27" ref="K86:K101">F86</f>
        <v>1984</v>
      </c>
      <c r="L86" s="1">
        <f t="shared" si="26"/>
        <v>3.975109697738774</v>
      </c>
      <c r="M86" s="1">
        <f t="shared" si="26"/>
        <v>11.92396485080139</v>
      </c>
      <c r="N86" s="1">
        <f t="shared" si="26"/>
        <v>6.808573607764766</v>
      </c>
    </row>
    <row r="87" spans="1:14" ht="12.75">
      <c r="A87" s="9">
        <v>1985</v>
      </c>
      <c r="B87">
        <v>77</v>
      </c>
      <c r="C87">
        <v>85</v>
      </c>
      <c r="D87">
        <v>162</v>
      </c>
      <c r="F87" s="9">
        <f t="shared" si="25"/>
        <v>1985</v>
      </c>
      <c r="G87" s="1">
        <f t="shared" si="25"/>
        <v>1641516</v>
      </c>
      <c r="H87" s="1">
        <f t="shared" si="25"/>
        <v>909284</v>
      </c>
      <c r="I87" s="1">
        <f t="shared" si="25"/>
        <v>2550800</v>
      </c>
      <c r="K87" s="9">
        <f t="shared" si="27"/>
        <v>1985</v>
      </c>
      <c r="L87" s="1">
        <f t="shared" si="26"/>
        <v>4.690785834557811</v>
      </c>
      <c r="M87" s="1">
        <f t="shared" si="26"/>
        <v>9.348014481724082</v>
      </c>
      <c r="N87" s="1">
        <f t="shared" si="26"/>
        <v>6.350948721969579</v>
      </c>
    </row>
    <row r="88" spans="1:14" ht="12.75">
      <c r="A88" s="9">
        <v>1986</v>
      </c>
      <c r="B88">
        <v>91</v>
      </c>
      <c r="C88">
        <v>81</v>
      </c>
      <c r="D88">
        <v>172</v>
      </c>
      <c r="F88" s="9">
        <f t="shared" si="25"/>
        <v>1986</v>
      </c>
      <c r="G88" s="1">
        <f t="shared" si="25"/>
        <v>1645778</v>
      </c>
      <c r="H88" s="1">
        <f t="shared" si="25"/>
        <v>910394</v>
      </c>
      <c r="I88" s="1">
        <f t="shared" si="25"/>
        <v>2556172</v>
      </c>
      <c r="K88" s="9">
        <f t="shared" si="27"/>
        <v>1986</v>
      </c>
      <c r="L88" s="1">
        <f t="shared" si="26"/>
        <v>5.529299820510421</v>
      </c>
      <c r="M88" s="1">
        <f t="shared" si="26"/>
        <v>8.897246686599429</v>
      </c>
      <c r="N88" s="1">
        <f t="shared" si="26"/>
        <v>6.728811676209583</v>
      </c>
    </row>
    <row r="89" spans="1:14" ht="12.75">
      <c r="A89" s="9">
        <v>1987</v>
      </c>
      <c r="B89">
        <v>66</v>
      </c>
      <c r="C89">
        <v>95</v>
      </c>
      <c r="D89">
        <v>161</v>
      </c>
      <c r="F89" s="9">
        <f t="shared" si="25"/>
        <v>1987</v>
      </c>
      <c r="G89" s="1">
        <f t="shared" si="25"/>
        <v>1641933</v>
      </c>
      <c r="H89" s="1">
        <f t="shared" si="25"/>
        <v>909446</v>
      </c>
      <c r="I89" s="1">
        <f t="shared" si="25"/>
        <v>2551379</v>
      </c>
      <c r="K89" s="9">
        <f t="shared" si="27"/>
        <v>1987</v>
      </c>
      <c r="L89" s="1">
        <f aca="true" t="shared" si="28" ref="L89:L101">(B89/G89)*100000</f>
        <v>4.0196524462325804</v>
      </c>
      <c r="M89" s="1">
        <f aca="true" t="shared" si="29" ref="M89:M101">(C89/H89)*100000</f>
        <v>10.445919823716856</v>
      </c>
      <c r="N89" s="1">
        <f aca="true" t="shared" si="30" ref="N89:N101">(D89/I89)*100000</f>
        <v>6.310312971926162</v>
      </c>
    </row>
    <row r="90" spans="1:14" ht="12.75">
      <c r="A90" s="9">
        <v>1988</v>
      </c>
      <c r="B90">
        <v>68</v>
      </c>
      <c r="C90">
        <v>121</v>
      </c>
      <c r="D90">
        <v>189</v>
      </c>
      <c r="F90" s="9">
        <f t="shared" si="25"/>
        <v>1988</v>
      </c>
      <c r="G90" s="1">
        <f t="shared" si="25"/>
        <v>1634597</v>
      </c>
      <c r="H90" s="1">
        <f t="shared" si="25"/>
        <v>908800</v>
      </c>
      <c r="I90" s="1">
        <f t="shared" si="25"/>
        <v>2543397</v>
      </c>
      <c r="K90" s="9">
        <f t="shared" si="27"/>
        <v>1988</v>
      </c>
      <c r="L90" s="1">
        <f t="shared" si="28"/>
        <v>4.160046788290937</v>
      </c>
      <c r="M90" s="1">
        <f t="shared" si="29"/>
        <v>13.314260563380282</v>
      </c>
      <c r="N90" s="1">
        <f t="shared" si="30"/>
        <v>7.431006641904508</v>
      </c>
    </row>
    <row r="91" spans="1:14" ht="12.75">
      <c r="A91" s="9">
        <v>1989</v>
      </c>
      <c r="B91">
        <v>48</v>
      </c>
      <c r="C91">
        <v>68</v>
      </c>
      <c r="D91">
        <v>116</v>
      </c>
      <c r="F91" s="9">
        <f t="shared" si="25"/>
        <v>1989</v>
      </c>
      <c r="G91" s="1">
        <f t="shared" si="25"/>
        <v>1627748</v>
      </c>
      <c r="H91" s="1">
        <f t="shared" si="25"/>
        <v>909620</v>
      </c>
      <c r="I91" s="1">
        <f t="shared" si="25"/>
        <v>2537368</v>
      </c>
      <c r="K91" s="9">
        <f t="shared" si="27"/>
        <v>1989</v>
      </c>
      <c r="L91" s="1">
        <f t="shared" si="28"/>
        <v>2.948859405755682</v>
      </c>
      <c r="M91" s="1">
        <f t="shared" si="29"/>
        <v>7.47564917218179</v>
      </c>
      <c r="N91" s="1">
        <f t="shared" si="30"/>
        <v>4.5716663881628525</v>
      </c>
    </row>
    <row r="92" spans="1:14" ht="12.75">
      <c r="A92" s="9">
        <v>1990</v>
      </c>
      <c r="B92">
        <v>30</v>
      </c>
      <c r="C92">
        <v>40</v>
      </c>
      <c r="D92">
        <v>70</v>
      </c>
      <c r="F92" s="9">
        <f t="shared" si="25"/>
        <v>1990</v>
      </c>
      <c r="G92" s="1">
        <f t="shared" si="25"/>
        <v>1627030</v>
      </c>
      <c r="H92" s="1">
        <f t="shared" si="25"/>
        <v>913316</v>
      </c>
      <c r="I92" s="1">
        <f t="shared" si="25"/>
        <v>2540346</v>
      </c>
      <c r="K92" s="9">
        <f t="shared" si="27"/>
        <v>1990</v>
      </c>
      <c r="L92" s="1">
        <f t="shared" si="28"/>
        <v>1.843850451436052</v>
      </c>
      <c r="M92" s="1">
        <f t="shared" si="29"/>
        <v>4.3796451611490435</v>
      </c>
      <c r="N92" s="1">
        <f t="shared" si="30"/>
        <v>2.755530152191867</v>
      </c>
    </row>
    <row r="93" spans="1:14" ht="12.75">
      <c r="A93" s="9">
        <v>1991</v>
      </c>
      <c r="B93">
        <v>45</v>
      </c>
      <c r="C93">
        <v>79</v>
      </c>
      <c r="D93">
        <v>124</v>
      </c>
      <c r="F93" s="9">
        <f t="shared" si="25"/>
        <v>1991</v>
      </c>
      <c r="G93" s="1">
        <f t="shared" si="25"/>
        <v>1630807</v>
      </c>
      <c r="H93" s="1">
        <f t="shared" si="25"/>
        <v>922772</v>
      </c>
      <c r="I93" s="1">
        <f t="shared" si="25"/>
        <v>2553579</v>
      </c>
      <c r="K93" s="9">
        <f t="shared" si="27"/>
        <v>1991</v>
      </c>
      <c r="L93" s="1">
        <f t="shared" si="28"/>
        <v>2.7593700542124235</v>
      </c>
      <c r="M93" s="1">
        <f t="shared" si="29"/>
        <v>8.56116137030599</v>
      </c>
      <c r="N93" s="1">
        <f t="shared" si="30"/>
        <v>4.855929657942832</v>
      </c>
    </row>
    <row r="94" spans="1:14" ht="12.75">
      <c r="A94" s="9">
        <v>1992</v>
      </c>
      <c r="B94">
        <v>100</v>
      </c>
      <c r="C94">
        <v>181</v>
      </c>
      <c r="D94">
        <v>281</v>
      </c>
      <c r="F94" s="9">
        <f t="shared" si="25"/>
        <v>1992</v>
      </c>
      <c r="G94" s="1">
        <f t="shared" si="25"/>
        <v>1636389</v>
      </c>
      <c r="H94" s="1">
        <f t="shared" si="25"/>
        <v>934652</v>
      </c>
      <c r="I94" s="1">
        <f t="shared" si="25"/>
        <v>2571041</v>
      </c>
      <c r="K94" s="9">
        <f t="shared" si="27"/>
        <v>1992</v>
      </c>
      <c r="L94" s="1">
        <f t="shared" si="28"/>
        <v>6.111016390357061</v>
      </c>
      <c r="M94" s="1">
        <f t="shared" si="29"/>
        <v>19.365496462854622</v>
      </c>
      <c r="N94" s="1">
        <f t="shared" si="30"/>
        <v>10.929425085014202</v>
      </c>
    </row>
    <row r="95" spans="1:14" ht="12.75">
      <c r="A95" s="9">
        <v>1993</v>
      </c>
      <c r="B95">
        <v>119</v>
      </c>
      <c r="C95">
        <v>260</v>
      </c>
      <c r="D95">
        <v>379</v>
      </c>
      <c r="F95" s="9">
        <f t="shared" si="25"/>
        <v>1993</v>
      </c>
      <c r="G95" s="1">
        <f t="shared" si="25"/>
        <v>1647933</v>
      </c>
      <c r="H95" s="1">
        <f t="shared" si="25"/>
        <v>947022</v>
      </c>
      <c r="I95" s="1">
        <f t="shared" si="25"/>
        <v>2594955</v>
      </c>
      <c r="K95" s="9">
        <f t="shared" si="27"/>
        <v>1993</v>
      </c>
      <c r="L95" s="1">
        <f t="shared" si="28"/>
        <v>7.221167365420802</v>
      </c>
      <c r="M95" s="1">
        <f t="shared" si="29"/>
        <v>27.454483633959928</v>
      </c>
      <c r="N95" s="1">
        <f t="shared" si="30"/>
        <v>14.605262904366358</v>
      </c>
    </row>
    <row r="96" spans="1:14" ht="12.75">
      <c r="A96" s="9">
        <v>1994</v>
      </c>
      <c r="B96">
        <v>96</v>
      </c>
      <c r="C96">
        <v>199</v>
      </c>
      <c r="D96">
        <v>295</v>
      </c>
      <c r="F96" s="9">
        <f t="shared" si="25"/>
        <v>1994</v>
      </c>
      <c r="G96" s="1">
        <f t="shared" si="25"/>
        <v>1662102</v>
      </c>
      <c r="H96" s="1">
        <f t="shared" si="25"/>
        <v>959150</v>
      </c>
      <c r="I96" s="1">
        <f t="shared" si="25"/>
        <v>2621252</v>
      </c>
      <c r="K96" s="9">
        <f t="shared" si="27"/>
        <v>1994</v>
      </c>
      <c r="L96" s="1">
        <f t="shared" si="28"/>
        <v>5.77581881256385</v>
      </c>
      <c r="M96" s="1">
        <f t="shared" si="29"/>
        <v>20.74753688161393</v>
      </c>
      <c r="N96" s="1">
        <f t="shared" si="30"/>
        <v>11.254164040695057</v>
      </c>
    </row>
    <row r="97" spans="1:14" ht="12.75">
      <c r="A97" s="9">
        <v>1995</v>
      </c>
      <c r="B97">
        <v>174</v>
      </c>
      <c r="C97">
        <v>277</v>
      </c>
      <c r="D97">
        <v>451</v>
      </c>
      <c r="F97" s="9">
        <f t="shared" si="25"/>
        <v>1995</v>
      </c>
      <c r="G97" s="1">
        <f t="shared" si="25"/>
        <v>1674768</v>
      </c>
      <c r="H97" s="1">
        <f t="shared" si="25"/>
        <v>971519</v>
      </c>
      <c r="I97" s="1">
        <f t="shared" si="25"/>
        <v>2646287</v>
      </c>
      <c r="K97" s="9">
        <f t="shared" si="27"/>
        <v>1995</v>
      </c>
      <c r="L97" s="1">
        <f t="shared" si="28"/>
        <v>10.389498724599466</v>
      </c>
      <c r="M97" s="1">
        <f t="shared" si="29"/>
        <v>28.51205174577131</v>
      </c>
      <c r="N97" s="1">
        <f t="shared" si="30"/>
        <v>17.042747064093955</v>
      </c>
    </row>
    <row r="98" spans="1:14" ht="12.75">
      <c r="A98" s="9">
        <v>1996</v>
      </c>
      <c r="B98">
        <v>178</v>
      </c>
      <c r="C98">
        <v>280</v>
      </c>
      <c r="D98">
        <v>458</v>
      </c>
      <c r="F98" s="9">
        <f t="shared" si="25"/>
        <v>1996</v>
      </c>
      <c r="G98" s="1">
        <f t="shared" si="25"/>
        <v>1682236</v>
      </c>
      <c r="H98" s="1">
        <f t="shared" si="25"/>
        <v>980933</v>
      </c>
      <c r="I98" s="1">
        <f t="shared" si="25"/>
        <v>2663169</v>
      </c>
      <c r="K98" s="9">
        <f t="shared" si="27"/>
        <v>1996</v>
      </c>
      <c r="L98" s="1">
        <f t="shared" si="28"/>
        <v>10.581155081688895</v>
      </c>
      <c r="M98" s="1">
        <f t="shared" si="29"/>
        <v>28.544253277237075</v>
      </c>
      <c r="N98" s="1">
        <f t="shared" si="30"/>
        <v>17.197556745366143</v>
      </c>
    </row>
    <row r="99" spans="1:14" ht="12.75">
      <c r="A99" s="9">
        <v>1997</v>
      </c>
      <c r="B99">
        <v>214</v>
      </c>
      <c r="C99">
        <v>374</v>
      </c>
      <c r="D99">
        <v>588</v>
      </c>
      <c r="F99" s="9">
        <f t="shared" si="25"/>
        <v>1997</v>
      </c>
      <c r="G99" s="1">
        <f t="shared" si="25"/>
        <v>1692465</v>
      </c>
      <c r="H99" s="1">
        <f t="shared" si="25"/>
        <v>990171</v>
      </c>
      <c r="I99" s="1">
        <f t="shared" si="25"/>
        <v>2682636</v>
      </c>
      <c r="K99" s="9">
        <f t="shared" si="27"/>
        <v>1997</v>
      </c>
      <c r="L99" s="1">
        <f t="shared" si="28"/>
        <v>12.644279202228702</v>
      </c>
      <c r="M99" s="1">
        <f t="shared" si="29"/>
        <v>37.77125365214695</v>
      </c>
      <c r="N99" s="1">
        <f t="shared" si="30"/>
        <v>21.918739627739285</v>
      </c>
    </row>
    <row r="100" spans="1:14" ht="12.75">
      <c r="A100" s="9">
        <v>1998</v>
      </c>
      <c r="B100">
        <v>232</v>
      </c>
      <c r="C100">
        <v>359</v>
      </c>
      <c r="D100">
        <v>591</v>
      </c>
      <c r="F100" s="9">
        <f aca="true" t="shared" si="31" ref="F100:I101">F19</f>
        <v>1998</v>
      </c>
      <c r="G100" s="1">
        <f t="shared" si="31"/>
        <v>1701607</v>
      </c>
      <c r="H100" s="1">
        <f t="shared" si="31"/>
        <v>998773</v>
      </c>
      <c r="I100" s="1">
        <f t="shared" si="31"/>
        <v>2700380</v>
      </c>
      <c r="K100" s="9">
        <f t="shared" si="27"/>
        <v>1998</v>
      </c>
      <c r="L100" s="1">
        <f t="shared" si="28"/>
        <v>13.634170522335651</v>
      </c>
      <c r="M100" s="1">
        <f t="shared" si="29"/>
        <v>35.94410341489007</v>
      </c>
      <c r="N100" s="1">
        <f t="shared" si="30"/>
        <v>21.88580866396581</v>
      </c>
    </row>
    <row r="101" spans="1:14" ht="12.75">
      <c r="A101" s="9">
        <v>1999</v>
      </c>
      <c r="B101">
        <v>312</v>
      </c>
      <c r="C101">
        <v>380</v>
      </c>
      <c r="D101">
        <v>692</v>
      </c>
      <c r="F101" s="9">
        <f t="shared" si="31"/>
        <v>1999</v>
      </c>
      <c r="G101" s="1">
        <f t="shared" si="31"/>
        <v>1708949</v>
      </c>
      <c r="H101" s="1">
        <f t="shared" si="31"/>
        <v>1006905</v>
      </c>
      <c r="I101" s="1">
        <f t="shared" si="31"/>
        <v>2715854</v>
      </c>
      <c r="K101" s="9">
        <f t="shared" si="27"/>
        <v>1999</v>
      </c>
      <c r="L101" s="1">
        <f t="shared" si="28"/>
        <v>18.256835048910176</v>
      </c>
      <c r="M101" s="1">
        <f t="shared" si="29"/>
        <v>37.73940937824323</v>
      </c>
      <c r="N101" s="1">
        <f t="shared" si="30"/>
        <v>25.480014757788894</v>
      </c>
    </row>
    <row r="103" spans="1:14" ht="31.5" customHeight="1">
      <c r="A103" s="31" t="str">
        <f>CONCATENATE("New Admissions for All Offenses, BW Only: ",$A$1)</f>
        <v>New Admissions for All Offenses, BW Only: MISSISSIPPI</v>
      </c>
      <c r="B103" s="31"/>
      <c r="C103" s="31"/>
      <c r="D103" s="31"/>
      <c r="F103" s="31" t="str">
        <f>CONCATENATE("Total Population, BW Only: ",$A$1)</f>
        <v>Total Population, BW Only: MISSISSIPPI</v>
      </c>
      <c r="G103" s="31"/>
      <c r="H103" s="31"/>
      <c r="I103" s="31"/>
      <c r="K103" s="31" t="str">
        <f>CONCATENATE("New Admissions for All Offenses, BW Only, Per 100,000: ",$A$1)</f>
        <v>New Admissions for All Offenses, BW Only, Per 100,000: MISSISSIPPI</v>
      </c>
      <c r="L103" s="31"/>
      <c r="M103" s="31"/>
      <c r="N103" s="31"/>
    </row>
    <row r="104" spans="1:14" ht="12.75">
      <c r="A104" s="24" t="s">
        <v>26</v>
      </c>
      <c r="B104" s="25" t="s">
        <v>12</v>
      </c>
      <c r="C104" s="25" t="s">
        <v>13</v>
      </c>
      <c r="D104" s="25" t="s">
        <v>14</v>
      </c>
      <c r="F104" s="24" t="s">
        <v>26</v>
      </c>
      <c r="G104" s="25" t="s">
        <v>12</v>
      </c>
      <c r="H104" s="25" t="s">
        <v>13</v>
      </c>
      <c r="I104" s="25" t="s">
        <v>14</v>
      </c>
      <c r="K104" s="24" t="s">
        <v>26</v>
      </c>
      <c r="L104" s="25" t="s">
        <v>12</v>
      </c>
      <c r="M104" s="25" t="s">
        <v>13</v>
      </c>
      <c r="N104" s="25" t="s">
        <v>14</v>
      </c>
    </row>
    <row r="105" spans="1:14" ht="12.75">
      <c r="A105" s="9">
        <v>1983</v>
      </c>
      <c r="B105">
        <v>461</v>
      </c>
      <c r="C105">
        <v>847</v>
      </c>
      <c r="D105">
        <v>1308</v>
      </c>
      <c r="E105" s="2"/>
      <c r="F105" s="9">
        <f>F4</f>
        <v>1983</v>
      </c>
      <c r="G105" s="1">
        <f>G4</f>
        <v>1631761</v>
      </c>
      <c r="H105" s="1">
        <f>H4</f>
        <v>898820</v>
      </c>
      <c r="I105" s="1">
        <f>I4</f>
        <v>2530581</v>
      </c>
      <c r="K105" s="9">
        <f>F105</f>
        <v>1983</v>
      </c>
      <c r="L105" s="1">
        <f aca="true" t="shared" si="32" ref="L105:N108">(B105/G105)*100000</f>
        <v>28.25168636828555</v>
      </c>
      <c r="M105" s="1">
        <f t="shared" si="32"/>
        <v>94.23466322511737</v>
      </c>
      <c r="N105" s="1">
        <f t="shared" si="32"/>
        <v>51.687734950985565</v>
      </c>
    </row>
    <row r="106" spans="1:14" ht="12.75">
      <c r="A106" s="9">
        <v>1984</v>
      </c>
      <c r="B106">
        <v>583</v>
      </c>
      <c r="C106">
        <v>1119</v>
      </c>
      <c r="D106">
        <v>1702</v>
      </c>
      <c r="F106" s="9">
        <f aca="true" t="shared" si="33" ref="F106:I121">F5</f>
        <v>1984</v>
      </c>
      <c r="G106" s="1">
        <f t="shared" si="33"/>
        <v>1635175</v>
      </c>
      <c r="H106" s="1">
        <f t="shared" si="33"/>
        <v>905739</v>
      </c>
      <c r="I106" s="1">
        <f t="shared" si="33"/>
        <v>2540914</v>
      </c>
      <c r="K106" s="9">
        <f aca="true" t="shared" si="34" ref="K106:K121">F106</f>
        <v>1984</v>
      </c>
      <c r="L106" s="1">
        <f t="shared" si="32"/>
        <v>35.653676212026234</v>
      </c>
      <c r="M106" s="1">
        <f t="shared" si="32"/>
        <v>123.54552470413662</v>
      </c>
      <c r="N106" s="1">
        <f t="shared" si="32"/>
        <v>66.98377040702677</v>
      </c>
    </row>
    <row r="107" spans="1:14" ht="12.75">
      <c r="A107" s="9">
        <v>1985</v>
      </c>
      <c r="B107">
        <v>611</v>
      </c>
      <c r="C107">
        <v>1066</v>
      </c>
      <c r="D107">
        <v>1677</v>
      </c>
      <c r="F107" s="9">
        <f t="shared" si="33"/>
        <v>1985</v>
      </c>
      <c r="G107" s="1">
        <f t="shared" si="33"/>
        <v>1641516</v>
      </c>
      <c r="H107" s="1">
        <f t="shared" si="33"/>
        <v>909284</v>
      </c>
      <c r="I107" s="1">
        <f t="shared" si="33"/>
        <v>2550800</v>
      </c>
      <c r="K107" s="9">
        <f t="shared" si="34"/>
        <v>1985</v>
      </c>
      <c r="L107" s="1">
        <f t="shared" si="32"/>
        <v>37.221690193699</v>
      </c>
      <c r="M107" s="1">
        <f t="shared" si="32"/>
        <v>117.23509926491614</v>
      </c>
      <c r="N107" s="1">
        <f t="shared" si="32"/>
        <v>65.74408028853694</v>
      </c>
    </row>
    <row r="108" spans="1:14" ht="12.75">
      <c r="A108" s="9">
        <v>1986</v>
      </c>
      <c r="B108">
        <v>663</v>
      </c>
      <c r="C108">
        <v>1072</v>
      </c>
      <c r="D108">
        <v>1735</v>
      </c>
      <c r="F108" s="9">
        <f t="shared" si="33"/>
        <v>1986</v>
      </c>
      <c r="G108" s="1">
        <f t="shared" si="33"/>
        <v>1645778</v>
      </c>
      <c r="H108" s="1">
        <f t="shared" si="33"/>
        <v>910394</v>
      </c>
      <c r="I108" s="1">
        <f t="shared" si="33"/>
        <v>2556172</v>
      </c>
      <c r="K108" s="9">
        <f t="shared" si="34"/>
        <v>1986</v>
      </c>
      <c r="L108" s="1">
        <f t="shared" si="32"/>
        <v>40.28489869229021</v>
      </c>
      <c r="M108" s="1">
        <f t="shared" si="32"/>
        <v>117.75121540783442</v>
      </c>
      <c r="N108" s="1">
        <f t="shared" si="32"/>
        <v>67.87493173385828</v>
      </c>
    </row>
    <row r="109" spans="1:14" ht="12.75">
      <c r="A109" s="9">
        <v>1987</v>
      </c>
      <c r="B109">
        <v>701</v>
      </c>
      <c r="C109">
        <v>1145</v>
      </c>
      <c r="D109">
        <v>1846</v>
      </c>
      <c r="F109" s="9">
        <f t="shared" si="33"/>
        <v>1987</v>
      </c>
      <c r="G109" s="1">
        <f t="shared" si="33"/>
        <v>1641933</v>
      </c>
      <c r="H109" s="1">
        <f t="shared" si="33"/>
        <v>909446</v>
      </c>
      <c r="I109" s="1">
        <f t="shared" si="33"/>
        <v>2551379</v>
      </c>
      <c r="K109" s="9">
        <f t="shared" si="34"/>
        <v>1987</v>
      </c>
      <c r="L109" s="1">
        <f aca="true" t="shared" si="35" ref="L109:L121">(B109/G109)*100000</f>
        <v>42.69358128498544</v>
      </c>
      <c r="M109" s="1">
        <f aca="true" t="shared" si="36" ref="M109:M121">(C109/H109)*100000</f>
        <v>125.90082313848211</v>
      </c>
      <c r="N109" s="1">
        <f aca="true" t="shared" si="37" ref="N109:N121">(D109/I109)*100000</f>
        <v>72.35302947935214</v>
      </c>
    </row>
    <row r="110" spans="1:14" ht="12.75">
      <c r="A110" s="9">
        <v>1988</v>
      </c>
      <c r="B110">
        <v>668</v>
      </c>
      <c r="C110">
        <v>1198</v>
      </c>
      <c r="D110">
        <v>1866</v>
      </c>
      <c r="F110" s="9">
        <f t="shared" si="33"/>
        <v>1988</v>
      </c>
      <c r="G110" s="1">
        <f t="shared" si="33"/>
        <v>1634597</v>
      </c>
      <c r="H110" s="1">
        <f t="shared" si="33"/>
        <v>908800</v>
      </c>
      <c r="I110" s="1">
        <f t="shared" si="33"/>
        <v>2543397</v>
      </c>
      <c r="K110" s="9">
        <f t="shared" si="34"/>
        <v>1988</v>
      </c>
      <c r="L110" s="1">
        <f t="shared" si="35"/>
        <v>40.86634197909331</v>
      </c>
      <c r="M110" s="1">
        <f t="shared" si="36"/>
        <v>131.82218309859155</v>
      </c>
      <c r="N110" s="1">
        <f t="shared" si="37"/>
        <v>73.36644652800959</v>
      </c>
    </row>
    <row r="111" spans="1:14" ht="12.75">
      <c r="A111" s="9">
        <v>1989</v>
      </c>
      <c r="B111">
        <v>737</v>
      </c>
      <c r="C111">
        <v>1571</v>
      </c>
      <c r="D111">
        <v>2308</v>
      </c>
      <c r="F111" s="9">
        <f t="shared" si="33"/>
        <v>1989</v>
      </c>
      <c r="G111" s="1">
        <f t="shared" si="33"/>
        <v>1627748</v>
      </c>
      <c r="H111" s="1">
        <f t="shared" si="33"/>
        <v>909620</v>
      </c>
      <c r="I111" s="1">
        <f t="shared" si="33"/>
        <v>2537368</v>
      </c>
      <c r="K111" s="9">
        <f t="shared" si="34"/>
        <v>1989</v>
      </c>
      <c r="L111" s="1">
        <f t="shared" si="35"/>
        <v>45.277278792540365</v>
      </c>
      <c r="M111" s="1">
        <f t="shared" si="36"/>
        <v>172.70948308084695</v>
      </c>
      <c r="N111" s="1">
        <f t="shared" si="37"/>
        <v>90.96039675758502</v>
      </c>
    </row>
    <row r="112" spans="1:14" ht="12.75">
      <c r="A112" s="9">
        <v>1990</v>
      </c>
      <c r="B112">
        <v>362</v>
      </c>
      <c r="C112">
        <v>904</v>
      </c>
      <c r="D112">
        <v>1266</v>
      </c>
      <c r="F112" s="9">
        <f t="shared" si="33"/>
        <v>1990</v>
      </c>
      <c r="G112" s="1">
        <f t="shared" si="33"/>
        <v>1627030</v>
      </c>
      <c r="H112" s="1">
        <f t="shared" si="33"/>
        <v>913316</v>
      </c>
      <c r="I112" s="1">
        <f t="shared" si="33"/>
        <v>2540346</v>
      </c>
      <c r="K112" s="9">
        <f t="shared" si="34"/>
        <v>1990</v>
      </c>
      <c r="L112" s="1">
        <f t="shared" si="35"/>
        <v>22.249128780661696</v>
      </c>
      <c r="M112" s="1">
        <f t="shared" si="36"/>
        <v>98.97998064196838</v>
      </c>
      <c r="N112" s="1">
        <f t="shared" si="37"/>
        <v>49.8357310382129</v>
      </c>
    </row>
    <row r="113" spans="1:14" ht="12.75">
      <c r="A113" s="9">
        <v>1991</v>
      </c>
      <c r="B113">
        <v>690</v>
      </c>
      <c r="C113">
        <v>1756</v>
      </c>
      <c r="D113">
        <v>2446</v>
      </c>
      <c r="F113" s="9">
        <f t="shared" si="33"/>
        <v>1991</v>
      </c>
      <c r="G113" s="1">
        <f t="shared" si="33"/>
        <v>1630807</v>
      </c>
      <c r="H113" s="1">
        <f t="shared" si="33"/>
        <v>922772</v>
      </c>
      <c r="I113" s="1">
        <f t="shared" si="33"/>
        <v>2553579</v>
      </c>
      <c r="K113" s="9">
        <f t="shared" si="34"/>
        <v>1991</v>
      </c>
      <c r="L113" s="1">
        <f t="shared" si="35"/>
        <v>42.310340831257164</v>
      </c>
      <c r="M113" s="1">
        <f t="shared" si="36"/>
        <v>190.29619450958634</v>
      </c>
      <c r="N113" s="1">
        <f t="shared" si="37"/>
        <v>95.78712857522716</v>
      </c>
    </row>
    <row r="114" spans="1:14" ht="12.75">
      <c r="A114" s="9">
        <v>1992</v>
      </c>
      <c r="B114">
        <v>778</v>
      </c>
      <c r="C114">
        <v>2193</v>
      </c>
      <c r="D114">
        <v>2971</v>
      </c>
      <c r="F114" s="9">
        <f t="shared" si="33"/>
        <v>1992</v>
      </c>
      <c r="G114" s="1">
        <f t="shared" si="33"/>
        <v>1636389</v>
      </c>
      <c r="H114" s="1">
        <f t="shared" si="33"/>
        <v>934652</v>
      </c>
      <c r="I114" s="1">
        <f t="shared" si="33"/>
        <v>2571041</v>
      </c>
      <c r="K114" s="9">
        <f t="shared" si="34"/>
        <v>1992</v>
      </c>
      <c r="L114" s="1">
        <f t="shared" si="35"/>
        <v>47.54370751697793</v>
      </c>
      <c r="M114" s="1">
        <f t="shared" si="36"/>
        <v>234.63278311071926</v>
      </c>
      <c r="N114" s="1">
        <f t="shared" si="37"/>
        <v>115.55630579208967</v>
      </c>
    </row>
    <row r="115" spans="1:14" ht="12.75">
      <c r="A115" s="9">
        <v>1993</v>
      </c>
      <c r="B115">
        <v>839</v>
      </c>
      <c r="C115">
        <v>2462</v>
      </c>
      <c r="D115">
        <v>3301</v>
      </c>
      <c r="F115" s="9">
        <f t="shared" si="33"/>
        <v>1993</v>
      </c>
      <c r="G115" s="1">
        <f t="shared" si="33"/>
        <v>1647933</v>
      </c>
      <c r="H115" s="1">
        <f t="shared" si="33"/>
        <v>947022</v>
      </c>
      <c r="I115" s="1">
        <f t="shared" si="33"/>
        <v>2594955</v>
      </c>
      <c r="K115" s="9">
        <f t="shared" si="34"/>
        <v>1993</v>
      </c>
      <c r="L115" s="1">
        <f t="shared" si="35"/>
        <v>50.91226403015171</v>
      </c>
      <c r="M115" s="1">
        <f t="shared" si="36"/>
        <v>259.9728411800359</v>
      </c>
      <c r="N115" s="1">
        <f t="shared" si="37"/>
        <v>127.2083716287951</v>
      </c>
    </row>
    <row r="116" spans="1:14" ht="12.75">
      <c r="A116" s="9">
        <v>1994</v>
      </c>
      <c r="B116">
        <v>726</v>
      </c>
      <c r="C116">
        <v>2398</v>
      </c>
      <c r="D116">
        <v>3124</v>
      </c>
      <c r="F116" s="9">
        <f t="shared" si="33"/>
        <v>1994</v>
      </c>
      <c r="G116" s="1">
        <f t="shared" si="33"/>
        <v>1662102</v>
      </c>
      <c r="H116" s="1">
        <f t="shared" si="33"/>
        <v>959150</v>
      </c>
      <c r="I116" s="1">
        <f t="shared" si="33"/>
        <v>2621252</v>
      </c>
      <c r="K116" s="9">
        <f t="shared" si="34"/>
        <v>1994</v>
      </c>
      <c r="L116" s="1">
        <f t="shared" si="35"/>
        <v>43.67962977001412</v>
      </c>
      <c r="M116" s="1">
        <f t="shared" si="36"/>
        <v>250.01303237241305</v>
      </c>
      <c r="N116" s="1">
        <f t="shared" si="37"/>
        <v>119.17968970553002</v>
      </c>
    </row>
    <row r="117" spans="1:14" ht="12.75">
      <c r="A117" s="9">
        <v>1995</v>
      </c>
      <c r="B117">
        <v>879</v>
      </c>
      <c r="C117">
        <v>2509</v>
      </c>
      <c r="D117">
        <v>3388</v>
      </c>
      <c r="F117" s="9">
        <f t="shared" si="33"/>
        <v>1995</v>
      </c>
      <c r="G117" s="1">
        <f t="shared" si="33"/>
        <v>1674768</v>
      </c>
      <c r="H117" s="1">
        <f t="shared" si="33"/>
        <v>971519</v>
      </c>
      <c r="I117" s="1">
        <f t="shared" si="33"/>
        <v>2646287</v>
      </c>
      <c r="K117" s="9">
        <f t="shared" si="34"/>
        <v>1995</v>
      </c>
      <c r="L117" s="1">
        <f t="shared" si="35"/>
        <v>52.48488148806282</v>
      </c>
      <c r="M117" s="1">
        <f t="shared" si="36"/>
        <v>258.25537122794304</v>
      </c>
      <c r="N117" s="1">
        <f t="shared" si="37"/>
        <v>128.02844135953507</v>
      </c>
    </row>
    <row r="118" spans="1:14" ht="12.75">
      <c r="A118" s="9">
        <v>1996</v>
      </c>
      <c r="B118">
        <v>923</v>
      </c>
      <c r="C118">
        <v>2528</v>
      </c>
      <c r="D118">
        <v>3451</v>
      </c>
      <c r="F118" s="9">
        <f t="shared" si="33"/>
        <v>1996</v>
      </c>
      <c r="G118" s="1">
        <f t="shared" si="33"/>
        <v>1682236</v>
      </c>
      <c r="H118" s="1">
        <f t="shared" si="33"/>
        <v>980933</v>
      </c>
      <c r="I118" s="1">
        <f t="shared" si="33"/>
        <v>2663169</v>
      </c>
      <c r="K118" s="9">
        <f t="shared" si="34"/>
        <v>1996</v>
      </c>
      <c r="L118" s="1">
        <f t="shared" si="35"/>
        <v>54.867450226959825</v>
      </c>
      <c r="M118" s="1">
        <f t="shared" si="36"/>
        <v>257.7138295887691</v>
      </c>
      <c r="N118" s="1">
        <f t="shared" si="37"/>
        <v>129.5824635988178</v>
      </c>
    </row>
    <row r="119" spans="1:14" ht="12.75">
      <c r="A119" s="9">
        <v>1997</v>
      </c>
      <c r="B119">
        <v>1085</v>
      </c>
      <c r="C119">
        <v>2935</v>
      </c>
      <c r="D119">
        <v>4020</v>
      </c>
      <c r="F119" s="9">
        <f t="shared" si="33"/>
        <v>1997</v>
      </c>
      <c r="G119" s="1">
        <f t="shared" si="33"/>
        <v>1692465</v>
      </c>
      <c r="H119" s="1">
        <f t="shared" si="33"/>
        <v>990171</v>
      </c>
      <c r="I119" s="1">
        <f t="shared" si="33"/>
        <v>2682636</v>
      </c>
      <c r="K119" s="9">
        <f t="shared" si="34"/>
        <v>1997</v>
      </c>
      <c r="L119" s="1">
        <f t="shared" si="35"/>
        <v>64.10767726363618</v>
      </c>
      <c r="M119" s="1">
        <f t="shared" si="36"/>
        <v>296.41344777821206</v>
      </c>
      <c r="N119" s="1">
        <f t="shared" si="37"/>
        <v>149.85260765903388</v>
      </c>
    </row>
    <row r="120" spans="1:14" ht="12.75">
      <c r="A120" s="9">
        <v>1998</v>
      </c>
      <c r="B120">
        <v>1112</v>
      </c>
      <c r="C120">
        <v>2854</v>
      </c>
      <c r="D120">
        <v>3966</v>
      </c>
      <c r="F120" s="9">
        <f t="shared" si="33"/>
        <v>1998</v>
      </c>
      <c r="G120" s="1">
        <f t="shared" si="33"/>
        <v>1701607</v>
      </c>
      <c r="H120" s="1">
        <f t="shared" si="33"/>
        <v>998773</v>
      </c>
      <c r="I120" s="1">
        <f t="shared" si="33"/>
        <v>2700380</v>
      </c>
      <c r="K120" s="9">
        <f t="shared" si="34"/>
        <v>1998</v>
      </c>
      <c r="L120" s="1">
        <f t="shared" si="35"/>
        <v>65.34998974498812</v>
      </c>
      <c r="M120" s="1">
        <f t="shared" si="36"/>
        <v>285.75061600583916</v>
      </c>
      <c r="N120" s="1">
        <f t="shared" si="37"/>
        <v>146.8682185470193</v>
      </c>
    </row>
    <row r="121" spans="1:14" ht="12.75">
      <c r="A121" s="9">
        <v>1999</v>
      </c>
      <c r="B121">
        <v>1623</v>
      </c>
      <c r="C121">
        <v>3911</v>
      </c>
      <c r="D121">
        <v>5534</v>
      </c>
      <c r="F121" s="9">
        <f t="shared" si="33"/>
        <v>1999</v>
      </c>
      <c r="G121" s="1">
        <f t="shared" si="33"/>
        <v>1708949</v>
      </c>
      <c r="H121" s="1">
        <f t="shared" si="33"/>
        <v>1006905</v>
      </c>
      <c r="I121" s="1">
        <f t="shared" si="33"/>
        <v>2715854</v>
      </c>
      <c r="K121" s="9">
        <f t="shared" si="34"/>
        <v>1999</v>
      </c>
      <c r="L121" s="1">
        <f t="shared" si="35"/>
        <v>94.97065155250391</v>
      </c>
      <c r="M121" s="1">
        <f t="shared" si="36"/>
        <v>388.41797389028756</v>
      </c>
      <c r="N121" s="1">
        <f t="shared" si="37"/>
        <v>203.76647640116147</v>
      </c>
    </row>
    <row r="124" spans="6:11" ht="12.75">
      <c r="F124" s="4"/>
      <c r="K124" s="4"/>
    </row>
  </sheetData>
  <mergeCells count="18">
    <mergeCell ref="F42:I42"/>
    <mergeCell ref="F63:I63"/>
    <mergeCell ref="F83:I83"/>
    <mergeCell ref="F103:I103"/>
    <mergeCell ref="A83:D83"/>
    <mergeCell ref="A103:D103"/>
    <mergeCell ref="K2:N2"/>
    <mergeCell ref="K22:N22"/>
    <mergeCell ref="K42:N42"/>
    <mergeCell ref="K63:N63"/>
    <mergeCell ref="K83:N83"/>
    <mergeCell ref="K103:N103"/>
    <mergeCell ref="F2:I2"/>
    <mergeCell ref="F22:I22"/>
    <mergeCell ref="A2:D2"/>
    <mergeCell ref="A22:D22"/>
    <mergeCell ref="A42:D42"/>
    <mergeCell ref="A63:D6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90"/>
  <sheetViews>
    <sheetView zoomScale="40" zoomScaleNormal="40" workbookViewId="0" topLeftCell="R82">
      <selection activeCell="AP130" sqref="AP130:AV147"/>
    </sheetView>
  </sheetViews>
  <sheetFormatPr defaultColWidth="9.140625" defaultRowHeight="12.75"/>
  <cols>
    <col min="1" max="1" width="19.421875" style="4" customWidth="1"/>
    <col min="2" max="7" width="10.57421875" style="0" customWidth="1"/>
    <col min="8" max="8" width="5.7109375" style="29" customWidth="1"/>
    <col min="9" max="9" width="19.421875" style="0" bestFit="1" customWidth="1"/>
    <col min="10" max="15" width="10.57421875" style="0" customWidth="1"/>
    <col min="16" max="16" width="6.00390625" style="29" customWidth="1"/>
    <col min="17" max="17" width="19.421875" style="0" bestFit="1" customWidth="1"/>
    <col min="18" max="21" width="10.57421875" style="0" customWidth="1"/>
    <col min="22" max="22" width="11.00390625" style="0" customWidth="1"/>
    <col min="23" max="23" width="10.57421875" style="0" customWidth="1"/>
    <col min="24" max="24" width="5.7109375" style="29" customWidth="1"/>
    <col min="25" max="25" width="19.421875" style="0" bestFit="1" customWidth="1"/>
    <col min="26" max="31" width="10.57421875" style="0" customWidth="1"/>
    <col min="32" max="32" width="9.140625" style="29" customWidth="1"/>
    <col min="33" max="33" width="19.421875" style="0" bestFit="1" customWidth="1"/>
    <col min="34" max="39" width="10.57421875" style="0" customWidth="1"/>
    <col min="40" max="40" width="9.140625" style="29" customWidth="1"/>
    <col min="41" max="41" width="19.421875" style="0" bestFit="1" customWidth="1"/>
    <col min="42" max="47" width="10.57421875" style="0" customWidth="1"/>
  </cols>
  <sheetData>
    <row r="1" spans="1:47" ht="12.75">
      <c r="A1" s="4" t="s">
        <v>0</v>
      </c>
      <c r="B1" s="30" t="s">
        <v>4</v>
      </c>
      <c r="C1" s="30"/>
      <c r="D1" s="30"/>
      <c r="E1" s="30"/>
      <c r="F1" s="30"/>
      <c r="G1" s="30"/>
      <c r="J1" s="30" t="s">
        <v>4</v>
      </c>
      <c r="K1" s="30"/>
      <c r="L1" s="30"/>
      <c r="M1" s="30"/>
      <c r="N1" s="30"/>
      <c r="O1" s="30"/>
      <c r="R1" s="30" t="s">
        <v>4</v>
      </c>
      <c r="S1" s="30"/>
      <c r="T1" s="30"/>
      <c r="U1" s="30"/>
      <c r="V1" s="30"/>
      <c r="W1" s="30"/>
      <c r="Z1" s="30" t="s">
        <v>4</v>
      </c>
      <c r="AA1" s="30"/>
      <c r="AB1" s="30"/>
      <c r="AC1" s="30"/>
      <c r="AD1" s="30"/>
      <c r="AE1" s="30"/>
      <c r="AH1" s="30" t="s">
        <v>4</v>
      </c>
      <c r="AI1" s="30"/>
      <c r="AJ1" s="30"/>
      <c r="AK1" s="30"/>
      <c r="AL1" s="30"/>
      <c r="AM1" s="30"/>
      <c r="AP1" s="30" t="s">
        <v>4</v>
      </c>
      <c r="AQ1" s="30"/>
      <c r="AR1" s="30"/>
      <c r="AS1" s="30"/>
      <c r="AT1" s="30"/>
      <c r="AU1" s="30"/>
    </row>
    <row r="2" spans="2:47" ht="12.75">
      <c r="B2" s="30" t="str">
        <f>CONCATENATE("White, Non-Hispanics:  ",$A$1)</f>
        <v>White, Non-Hispanics:  MISSISSIPPI</v>
      </c>
      <c r="C2" s="30"/>
      <c r="D2" s="30"/>
      <c r="E2" s="30"/>
      <c r="F2" s="30"/>
      <c r="G2" s="30"/>
      <c r="J2" s="30" t="str">
        <f>CONCATENATE("Black, Non-Hispanics:  ",$A$1)</f>
        <v>Black, Non-Hispanics:  MISSISSIPPI</v>
      </c>
      <c r="K2" s="30"/>
      <c r="L2" s="30"/>
      <c r="M2" s="30"/>
      <c r="N2" s="30"/>
      <c r="O2" s="30"/>
      <c r="R2" s="30" t="str">
        <f>CONCATENATE("American Indian, Non-Hispanics:  ",$A$1)</f>
        <v>American Indian, Non-Hispanics:  MISSISSIPPI</v>
      </c>
      <c r="S2" s="30"/>
      <c r="T2" s="30"/>
      <c r="U2" s="30"/>
      <c r="V2" s="30"/>
      <c r="W2" s="30"/>
      <c r="Z2" s="30" t="str">
        <f>CONCATENATE("Asian / Pacific Islanders, Non-Hispanics:  ",$A$1)</f>
        <v>Asian / Pacific Islanders, Non-Hispanics:  MISSISSIPPI</v>
      </c>
      <c r="AA2" s="30"/>
      <c r="AB2" s="30"/>
      <c r="AC2" s="30"/>
      <c r="AD2" s="30"/>
      <c r="AE2" s="30"/>
      <c r="AH2" s="30" t="str">
        <f>CONCATENATE("Hispanics:  ",$A$1)</f>
        <v>Hispanics:  MISSISSIPPI</v>
      </c>
      <c r="AI2" s="30"/>
      <c r="AJ2" s="30"/>
      <c r="AK2" s="30"/>
      <c r="AL2" s="30"/>
      <c r="AM2" s="30"/>
      <c r="AP2" s="30" t="str">
        <f>CONCATENATE("Other Race / Not Known:  ",$A$1)</f>
        <v>Other Race / Not Known:  MISSISSIPPI</v>
      </c>
      <c r="AQ2" s="30"/>
      <c r="AR2" s="30"/>
      <c r="AS2" s="30"/>
      <c r="AT2" s="30"/>
      <c r="AU2" s="30"/>
    </row>
    <row r="3" spans="1:47" ht="12.75">
      <c r="A3" s="4" t="s">
        <v>8</v>
      </c>
      <c r="B3" s="12" t="s">
        <v>1</v>
      </c>
      <c r="C3" s="12" t="s">
        <v>6</v>
      </c>
      <c r="D3" s="12" t="s">
        <v>7</v>
      </c>
      <c r="E3" s="12" t="s">
        <v>2</v>
      </c>
      <c r="F3" s="12" t="s">
        <v>5</v>
      </c>
      <c r="G3" s="12" t="s">
        <v>14</v>
      </c>
      <c r="I3" s="4" t="s">
        <v>25</v>
      </c>
      <c r="J3" s="12" t="s">
        <v>1</v>
      </c>
      <c r="K3" s="12" t="s">
        <v>6</v>
      </c>
      <c r="L3" s="12" t="s">
        <v>7</v>
      </c>
      <c r="M3" s="12" t="s">
        <v>2</v>
      </c>
      <c r="N3" s="12" t="s">
        <v>5</v>
      </c>
      <c r="O3" s="12" t="s">
        <v>14</v>
      </c>
      <c r="Q3" s="4" t="s">
        <v>25</v>
      </c>
      <c r="R3" s="12" t="s">
        <v>1</v>
      </c>
      <c r="S3" s="12" t="s">
        <v>6</v>
      </c>
      <c r="T3" s="12" t="s">
        <v>7</v>
      </c>
      <c r="U3" s="12" t="s">
        <v>2</v>
      </c>
      <c r="V3" s="12" t="s">
        <v>5</v>
      </c>
      <c r="W3" s="12" t="s">
        <v>14</v>
      </c>
      <c r="Y3" s="4" t="s">
        <v>25</v>
      </c>
      <c r="Z3" s="12" t="s">
        <v>1</v>
      </c>
      <c r="AA3" s="12" t="s">
        <v>6</v>
      </c>
      <c r="AB3" s="12" t="s">
        <v>7</v>
      </c>
      <c r="AC3" s="12" t="s">
        <v>2</v>
      </c>
      <c r="AD3" s="12" t="s">
        <v>5</v>
      </c>
      <c r="AE3" s="12" t="s">
        <v>14</v>
      </c>
      <c r="AG3" s="4" t="s">
        <v>25</v>
      </c>
      <c r="AH3" s="12" t="s">
        <v>1</v>
      </c>
      <c r="AI3" s="12" t="s">
        <v>6</v>
      </c>
      <c r="AJ3" s="12" t="s">
        <v>7</v>
      </c>
      <c r="AK3" s="12" t="s">
        <v>2</v>
      </c>
      <c r="AL3" s="12" t="s">
        <v>5</v>
      </c>
      <c r="AM3" s="12" t="s">
        <v>14</v>
      </c>
      <c r="AO3" s="4" t="s">
        <v>25</v>
      </c>
      <c r="AP3" s="12" t="s">
        <v>1</v>
      </c>
      <c r="AQ3" s="12" t="s">
        <v>6</v>
      </c>
      <c r="AR3" s="12" t="s">
        <v>7</v>
      </c>
      <c r="AS3" s="12" t="s">
        <v>2</v>
      </c>
      <c r="AT3" s="12" t="s">
        <v>5</v>
      </c>
      <c r="AU3" s="12" t="s">
        <v>14</v>
      </c>
    </row>
    <row r="4" spans="1:41" ht="12.75">
      <c r="A4" s="4">
        <v>1983</v>
      </c>
      <c r="B4" s="32">
        <v>83</v>
      </c>
      <c r="C4" s="32">
        <v>184</v>
      </c>
      <c r="D4" s="32">
        <v>83</v>
      </c>
      <c r="E4" s="32">
        <v>89</v>
      </c>
      <c r="F4" s="32">
        <v>22</v>
      </c>
      <c r="G4">
        <f>SUM(B4:F4)</f>
        <v>461</v>
      </c>
      <c r="I4" s="4">
        <v>1983</v>
      </c>
      <c r="J4">
        <v>188</v>
      </c>
      <c r="K4">
        <v>428</v>
      </c>
      <c r="L4">
        <v>143</v>
      </c>
      <c r="M4">
        <v>66</v>
      </c>
      <c r="N4">
        <v>22</v>
      </c>
      <c r="O4">
        <f>SUM(J4:N4)</f>
        <v>847</v>
      </c>
      <c r="Q4" s="4">
        <v>1983</v>
      </c>
      <c r="S4">
        <v>1</v>
      </c>
      <c r="W4">
        <f>SUM(R4:V4)</f>
        <v>1</v>
      </c>
      <c r="Y4" s="4">
        <v>1983</v>
      </c>
      <c r="AE4">
        <f>SUM(Z4:AD4)</f>
        <v>0</v>
      </c>
      <c r="AG4" s="4">
        <v>1983</v>
      </c>
      <c r="AI4">
        <v>1</v>
      </c>
      <c r="AJ4">
        <v>1</v>
      </c>
      <c r="AM4">
        <f>SUM(AH4:AL4)</f>
        <v>2</v>
      </c>
      <c r="AO4" s="4">
        <v>1983</v>
      </c>
    </row>
    <row r="5" spans="1:41" ht="12.75">
      <c r="A5" s="4">
        <v>1984</v>
      </c>
      <c r="B5" s="32">
        <v>83</v>
      </c>
      <c r="C5" s="32">
        <v>201</v>
      </c>
      <c r="D5" s="32">
        <v>122</v>
      </c>
      <c r="E5" s="32">
        <v>112</v>
      </c>
      <c r="F5" s="32">
        <v>65</v>
      </c>
      <c r="G5">
        <f aca="true" t="shared" si="0" ref="G5:G20">SUM(B5:F5)</f>
        <v>583</v>
      </c>
      <c r="I5" s="4">
        <v>1984</v>
      </c>
      <c r="J5">
        <v>221</v>
      </c>
      <c r="K5">
        <v>480</v>
      </c>
      <c r="L5">
        <v>192</v>
      </c>
      <c r="M5">
        <v>118</v>
      </c>
      <c r="N5">
        <v>108</v>
      </c>
      <c r="O5">
        <f aca="true" t="shared" si="1" ref="O5:O20">SUM(J5:N5)</f>
        <v>1119</v>
      </c>
      <c r="Q5" s="4">
        <v>1984</v>
      </c>
      <c r="W5">
        <f aca="true" t="shared" si="2" ref="W5:W20">SUM(R5:V5)</f>
        <v>0</v>
      </c>
      <c r="Y5" s="4">
        <v>1984</v>
      </c>
      <c r="Z5">
        <v>2</v>
      </c>
      <c r="AA5">
        <v>2</v>
      </c>
      <c r="AE5">
        <f aca="true" t="shared" si="3" ref="AE5:AE20">SUM(Z5:AD5)</f>
        <v>4</v>
      </c>
      <c r="AG5" s="4">
        <v>1984</v>
      </c>
      <c r="AI5">
        <v>1</v>
      </c>
      <c r="AK5">
        <v>1</v>
      </c>
      <c r="AM5">
        <f aca="true" t="shared" si="4" ref="AM5:AM20">SUM(AH5:AL5)</f>
        <v>2</v>
      </c>
      <c r="AO5" s="4">
        <v>1984</v>
      </c>
    </row>
    <row r="6" spans="1:41" ht="12.75">
      <c r="A6" s="4">
        <v>1985</v>
      </c>
      <c r="B6" s="32">
        <v>82</v>
      </c>
      <c r="C6" s="32">
        <v>170</v>
      </c>
      <c r="D6" s="32">
        <v>133</v>
      </c>
      <c r="E6" s="32">
        <v>149</v>
      </c>
      <c r="F6" s="32">
        <v>77</v>
      </c>
      <c r="G6">
        <f t="shared" si="0"/>
        <v>611</v>
      </c>
      <c r="I6" s="4">
        <v>1985</v>
      </c>
      <c r="J6">
        <v>227</v>
      </c>
      <c r="K6">
        <v>464</v>
      </c>
      <c r="L6">
        <v>154</v>
      </c>
      <c r="M6">
        <v>136</v>
      </c>
      <c r="N6">
        <v>85</v>
      </c>
      <c r="O6">
        <f t="shared" si="1"/>
        <v>1066</v>
      </c>
      <c r="Q6" s="4">
        <v>1985</v>
      </c>
      <c r="W6">
        <f t="shared" si="2"/>
        <v>0</v>
      </c>
      <c r="Y6" s="4">
        <v>1985</v>
      </c>
      <c r="Z6">
        <v>1</v>
      </c>
      <c r="AB6">
        <v>1</v>
      </c>
      <c r="AE6">
        <f t="shared" si="3"/>
        <v>2</v>
      </c>
      <c r="AG6" s="4">
        <v>1985</v>
      </c>
      <c r="AH6">
        <v>1</v>
      </c>
      <c r="AI6">
        <v>3</v>
      </c>
      <c r="AK6">
        <v>3</v>
      </c>
      <c r="AM6">
        <f t="shared" si="4"/>
        <v>7</v>
      </c>
      <c r="AO6" s="4">
        <v>1985</v>
      </c>
    </row>
    <row r="7" spans="1:41" ht="12.75">
      <c r="A7" s="4">
        <v>1986</v>
      </c>
      <c r="B7" s="32">
        <v>101</v>
      </c>
      <c r="C7" s="32">
        <v>223</v>
      </c>
      <c r="D7" s="32">
        <v>112</v>
      </c>
      <c r="E7" s="32">
        <v>136</v>
      </c>
      <c r="F7" s="32">
        <v>91</v>
      </c>
      <c r="G7">
        <f t="shared" si="0"/>
        <v>663</v>
      </c>
      <c r="I7" s="4">
        <v>1986</v>
      </c>
      <c r="J7">
        <v>242</v>
      </c>
      <c r="K7">
        <v>453</v>
      </c>
      <c r="L7">
        <v>162</v>
      </c>
      <c r="M7">
        <v>134</v>
      </c>
      <c r="N7">
        <v>81</v>
      </c>
      <c r="O7">
        <f t="shared" si="1"/>
        <v>1072</v>
      </c>
      <c r="Q7" s="4">
        <v>1986</v>
      </c>
      <c r="W7">
        <f t="shared" si="2"/>
        <v>0</v>
      </c>
      <c r="Y7" s="4">
        <v>1986</v>
      </c>
      <c r="Z7">
        <v>1</v>
      </c>
      <c r="AC7">
        <v>1</v>
      </c>
      <c r="AE7">
        <f t="shared" si="3"/>
        <v>2</v>
      </c>
      <c r="AG7" s="4">
        <v>1986</v>
      </c>
      <c r="AI7">
        <v>2</v>
      </c>
      <c r="AM7">
        <f t="shared" si="4"/>
        <v>2</v>
      </c>
      <c r="AO7" s="4">
        <v>1986</v>
      </c>
    </row>
    <row r="8" spans="1:41" ht="12.75">
      <c r="A8" s="4">
        <v>1987</v>
      </c>
      <c r="B8" s="32">
        <v>117</v>
      </c>
      <c r="C8" s="32">
        <v>292</v>
      </c>
      <c r="D8" s="32">
        <v>112</v>
      </c>
      <c r="E8" s="32">
        <v>114</v>
      </c>
      <c r="F8" s="32">
        <v>66</v>
      </c>
      <c r="G8">
        <f t="shared" si="0"/>
        <v>701</v>
      </c>
      <c r="I8" s="4">
        <v>1987</v>
      </c>
      <c r="J8">
        <v>244</v>
      </c>
      <c r="K8">
        <v>484</v>
      </c>
      <c r="L8">
        <v>158</v>
      </c>
      <c r="M8">
        <v>164</v>
      </c>
      <c r="N8">
        <v>95</v>
      </c>
      <c r="O8">
        <f t="shared" si="1"/>
        <v>1145</v>
      </c>
      <c r="Q8" s="4">
        <v>1987</v>
      </c>
      <c r="W8">
        <f t="shared" si="2"/>
        <v>0</v>
      </c>
      <c r="Y8" s="4">
        <v>1987</v>
      </c>
      <c r="AA8">
        <v>2</v>
      </c>
      <c r="AD8">
        <v>1</v>
      </c>
      <c r="AE8">
        <f t="shared" si="3"/>
        <v>3</v>
      </c>
      <c r="AG8" s="4">
        <v>1987</v>
      </c>
      <c r="AI8">
        <v>3</v>
      </c>
      <c r="AJ8">
        <v>1</v>
      </c>
      <c r="AK8">
        <v>3</v>
      </c>
      <c r="AL8">
        <v>2</v>
      </c>
      <c r="AM8">
        <f t="shared" si="4"/>
        <v>9</v>
      </c>
      <c r="AO8" s="4">
        <v>1987</v>
      </c>
    </row>
    <row r="9" spans="1:41" ht="12.75">
      <c r="A9" s="4">
        <v>1988</v>
      </c>
      <c r="B9" s="32">
        <v>94</v>
      </c>
      <c r="C9" s="32">
        <v>256</v>
      </c>
      <c r="D9" s="32">
        <v>132</v>
      </c>
      <c r="E9" s="32">
        <v>118</v>
      </c>
      <c r="F9" s="32">
        <v>68</v>
      </c>
      <c r="G9">
        <f t="shared" si="0"/>
        <v>668</v>
      </c>
      <c r="I9" s="4">
        <v>1988</v>
      </c>
      <c r="J9">
        <v>224</v>
      </c>
      <c r="K9">
        <v>462</v>
      </c>
      <c r="L9">
        <v>171</v>
      </c>
      <c r="M9">
        <v>220</v>
      </c>
      <c r="N9">
        <v>121</v>
      </c>
      <c r="O9">
        <f t="shared" si="1"/>
        <v>1198</v>
      </c>
      <c r="Q9" s="4">
        <v>1988</v>
      </c>
      <c r="W9">
        <f t="shared" si="2"/>
        <v>0</v>
      </c>
      <c r="Y9" s="4">
        <v>1988</v>
      </c>
      <c r="AA9">
        <v>1</v>
      </c>
      <c r="AD9">
        <v>1</v>
      </c>
      <c r="AE9">
        <f t="shared" si="3"/>
        <v>2</v>
      </c>
      <c r="AG9" s="4">
        <v>1988</v>
      </c>
      <c r="AJ9">
        <v>1</v>
      </c>
      <c r="AK9">
        <v>4</v>
      </c>
      <c r="AL9">
        <v>5</v>
      </c>
      <c r="AM9">
        <f t="shared" si="4"/>
        <v>10</v>
      </c>
      <c r="AO9" s="4">
        <v>1988</v>
      </c>
    </row>
    <row r="10" spans="1:41" ht="12.75">
      <c r="A10" s="4">
        <v>1989</v>
      </c>
      <c r="B10" s="32">
        <v>142</v>
      </c>
      <c r="C10" s="32">
        <v>218</v>
      </c>
      <c r="D10" s="32">
        <v>133</v>
      </c>
      <c r="E10" s="32">
        <v>196</v>
      </c>
      <c r="F10" s="32">
        <v>48</v>
      </c>
      <c r="G10">
        <f t="shared" si="0"/>
        <v>737</v>
      </c>
      <c r="I10" s="4">
        <v>1989</v>
      </c>
      <c r="J10">
        <v>298</v>
      </c>
      <c r="K10">
        <v>589</v>
      </c>
      <c r="L10">
        <v>221</v>
      </c>
      <c r="M10">
        <v>395</v>
      </c>
      <c r="N10">
        <v>68</v>
      </c>
      <c r="O10">
        <f t="shared" si="1"/>
        <v>1571</v>
      </c>
      <c r="Q10" s="4">
        <v>1989</v>
      </c>
      <c r="W10">
        <f t="shared" si="2"/>
        <v>0</v>
      </c>
      <c r="Y10" s="4">
        <v>1989</v>
      </c>
      <c r="Z10">
        <v>1</v>
      </c>
      <c r="AA10">
        <v>2</v>
      </c>
      <c r="AC10">
        <v>1</v>
      </c>
      <c r="AD10">
        <v>1</v>
      </c>
      <c r="AE10">
        <f t="shared" si="3"/>
        <v>5</v>
      </c>
      <c r="AG10" s="4">
        <v>1989</v>
      </c>
      <c r="AH10">
        <v>1</v>
      </c>
      <c r="AI10">
        <v>2</v>
      </c>
      <c r="AK10">
        <v>8</v>
      </c>
      <c r="AL10">
        <v>1</v>
      </c>
      <c r="AM10">
        <f t="shared" si="4"/>
        <v>12</v>
      </c>
      <c r="AO10" s="4">
        <v>1989</v>
      </c>
    </row>
    <row r="11" spans="1:41" ht="12.75">
      <c r="A11" s="4">
        <v>1990</v>
      </c>
      <c r="B11" s="32">
        <v>64</v>
      </c>
      <c r="C11" s="32">
        <v>121</v>
      </c>
      <c r="D11" s="32">
        <v>71</v>
      </c>
      <c r="E11" s="32">
        <v>76</v>
      </c>
      <c r="F11" s="32">
        <v>30</v>
      </c>
      <c r="G11">
        <f t="shared" si="0"/>
        <v>362</v>
      </c>
      <c r="I11" s="4">
        <v>1990</v>
      </c>
      <c r="J11">
        <v>149</v>
      </c>
      <c r="K11">
        <v>342</v>
      </c>
      <c r="L11">
        <v>132</v>
      </c>
      <c r="M11">
        <v>241</v>
      </c>
      <c r="N11">
        <v>40</v>
      </c>
      <c r="O11">
        <f t="shared" si="1"/>
        <v>904</v>
      </c>
      <c r="Q11" s="4">
        <v>1990</v>
      </c>
      <c r="S11">
        <v>1</v>
      </c>
      <c r="W11">
        <f t="shared" si="2"/>
        <v>1</v>
      </c>
      <c r="Y11" s="4">
        <v>1990</v>
      </c>
      <c r="AE11">
        <f t="shared" si="3"/>
        <v>0</v>
      </c>
      <c r="AG11" s="4">
        <v>1990</v>
      </c>
      <c r="AK11">
        <v>4</v>
      </c>
      <c r="AM11">
        <f t="shared" si="4"/>
        <v>4</v>
      </c>
      <c r="AO11" s="4">
        <v>1990</v>
      </c>
    </row>
    <row r="12" spans="1:41" ht="12.75">
      <c r="A12" s="4">
        <v>1991</v>
      </c>
      <c r="B12" s="32">
        <v>153</v>
      </c>
      <c r="C12" s="32">
        <v>217</v>
      </c>
      <c r="D12" s="32">
        <v>132</v>
      </c>
      <c r="E12" s="32">
        <v>143</v>
      </c>
      <c r="F12" s="32">
        <v>45</v>
      </c>
      <c r="G12">
        <f t="shared" si="0"/>
        <v>690</v>
      </c>
      <c r="I12" s="4">
        <v>1991</v>
      </c>
      <c r="J12">
        <v>348</v>
      </c>
      <c r="K12">
        <v>617</v>
      </c>
      <c r="L12">
        <v>240</v>
      </c>
      <c r="M12">
        <v>472</v>
      </c>
      <c r="N12">
        <v>79</v>
      </c>
      <c r="O12">
        <f t="shared" si="1"/>
        <v>1756</v>
      </c>
      <c r="Q12" s="4">
        <v>1991</v>
      </c>
      <c r="R12">
        <v>1</v>
      </c>
      <c r="S12">
        <v>3</v>
      </c>
      <c r="V12">
        <v>1</v>
      </c>
      <c r="W12">
        <f t="shared" si="2"/>
        <v>5</v>
      </c>
      <c r="Y12" s="4">
        <v>1991</v>
      </c>
      <c r="Z12">
        <v>2</v>
      </c>
      <c r="AD12">
        <v>1</v>
      </c>
      <c r="AE12">
        <f t="shared" si="3"/>
        <v>3</v>
      </c>
      <c r="AG12" s="4">
        <v>1991</v>
      </c>
      <c r="AH12">
        <v>1</v>
      </c>
      <c r="AI12">
        <v>1</v>
      </c>
      <c r="AK12">
        <v>12</v>
      </c>
      <c r="AM12">
        <f t="shared" si="4"/>
        <v>14</v>
      </c>
      <c r="AO12" s="4">
        <v>1991</v>
      </c>
    </row>
    <row r="13" spans="1:41" ht="12.75">
      <c r="A13" s="4">
        <v>1992</v>
      </c>
      <c r="B13" s="32">
        <v>156</v>
      </c>
      <c r="C13" s="32">
        <v>235</v>
      </c>
      <c r="D13" s="32">
        <v>152</v>
      </c>
      <c r="E13" s="32">
        <v>135</v>
      </c>
      <c r="F13" s="32">
        <v>100</v>
      </c>
      <c r="G13">
        <f t="shared" si="0"/>
        <v>778</v>
      </c>
      <c r="I13" s="4">
        <v>1992</v>
      </c>
      <c r="J13">
        <v>440</v>
      </c>
      <c r="K13">
        <v>665</v>
      </c>
      <c r="L13">
        <v>274</v>
      </c>
      <c r="M13">
        <v>633</v>
      </c>
      <c r="N13">
        <v>181</v>
      </c>
      <c r="O13">
        <f t="shared" si="1"/>
        <v>2193</v>
      </c>
      <c r="Q13" s="4">
        <v>1992</v>
      </c>
      <c r="R13">
        <v>1</v>
      </c>
      <c r="S13">
        <v>1</v>
      </c>
      <c r="W13">
        <f t="shared" si="2"/>
        <v>2</v>
      </c>
      <c r="Y13" s="4">
        <v>1992</v>
      </c>
      <c r="Z13">
        <v>2</v>
      </c>
      <c r="AA13">
        <v>2</v>
      </c>
      <c r="AB13">
        <v>1</v>
      </c>
      <c r="AC13">
        <v>1</v>
      </c>
      <c r="AD13">
        <v>1</v>
      </c>
      <c r="AE13">
        <f t="shared" si="3"/>
        <v>7</v>
      </c>
      <c r="AG13" s="4">
        <v>1992</v>
      </c>
      <c r="AH13">
        <v>2</v>
      </c>
      <c r="AK13">
        <v>12</v>
      </c>
      <c r="AL13">
        <v>1</v>
      </c>
      <c r="AM13">
        <f t="shared" si="4"/>
        <v>15</v>
      </c>
      <c r="AO13" s="4">
        <v>1992</v>
      </c>
    </row>
    <row r="14" spans="1:41" ht="12.75">
      <c r="A14" s="4">
        <v>1993</v>
      </c>
      <c r="B14" s="32">
        <v>178</v>
      </c>
      <c r="C14" s="32">
        <v>263</v>
      </c>
      <c r="D14" s="32">
        <v>144</v>
      </c>
      <c r="E14" s="32">
        <v>135</v>
      </c>
      <c r="F14" s="32">
        <v>119</v>
      </c>
      <c r="G14">
        <f t="shared" si="0"/>
        <v>839</v>
      </c>
      <c r="I14" s="4">
        <v>1993</v>
      </c>
      <c r="J14">
        <v>467</v>
      </c>
      <c r="K14">
        <v>663</v>
      </c>
      <c r="L14">
        <v>277</v>
      </c>
      <c r="M14">
        <v>795</v>
      </c>
      <c r="N14">
        <v>260</v>
      </c>
      <c r="O14">
        <f t="shared" si="1"/>
        <v>2462</v>
      </c>
      <c r="Q14" s="4">
        <v>1993</v>
      </c>
      <c r="S14">
        <v>1</v>
      </c>
      <c r="W14">
        <f t="shared" si="2"/>
        <v>1</v>
      </c>
      <c r="Y14" s="4">
        <v>1993</v>
      </c>
      <c r="AA14">
        <v>2</v>
      </c>
      <c r="AB14">
        <v>1</v>
      </c>
      <c r="AC14">
        <v>1</v>
      </c>
      <c r="AD14">
        <v>1</v>
      </c>
      <c r="AE14">
        <f t="shared" si="3"/>
        <v>5</v>
      </c>
      <c r="AG14" s="4">
        <v>1993</v>
      </c>
      <c r="AH14">
        <v>3</v>
      </c>
      <c r="AI14">
        <v>2</v>
      </c>
      <c r="AK14">
        <v>15</v>
      </c>
      <c r="AM14">
        <f t="shared" si="4"/>
        <v>20</v>
      </c>
      <c r="AO14" s="4">
        <v>1993</v>
      </c>
    </row>
    <row r="15" spans="1:41" ht="12.75">
      <c r="A15" s="4">
        <v>1994</v>
      </c>
      <c r="B15" s="32">
        <v>144</v>
      </c>
      <c r="C15" s="32">
        <v>243</v>
      </c>
      <c r="D15" s="32">
        <v>117</v>
      </c>
      <c r="E15" s="32">
        <v>126</v>
      </c>
      <c r="F15" s="32">
        <v>96</v>
      </c>
      <c r="G15">
        <f t="shared" si="0"/>
        <v>726</v>
      </c>
      <c r="I15" s="4">
        <v>1994</v>
      </c>
      <c r="J15">
        <v>442</v>
      </c>
      <c r="K15">
        <v>672</v>
      </c>
      <c r="L15">
        <v>269</v>
      </c>
      <c r="M15">
        <v>816</v>
      </c>
      <c r="N15">
        <v>199</v>
      </c>
      <c r="O15">
        <f t="shared" si="1"/>
        <v>2398</v>
      </c>
      <c r="Q15" s="4">
        <v>1994</v>
      </c>
      <c r="R15">
        <v>1</v>
      </c>
      <c r="S15">
        <v>2</v>
      </c>
      <c r="T15">
        <v>3</v>
      </c>
      <c r="W15">
        <f t="shared" si="2"/>
        <v>6</v>
      </c>
      <c r="Y15" s="4">
        <v>1994</v>
      </c>
      <c r="AC15">
        <v>1</v>
      </c>
      <c r="AE15">
        <f t="shared" si="3"/>
        <v>1</v>
      </c>
      <c r="AG15" s="4">
        <v>1994</v>
      </c>
      <c r="AI15">
        <v>2</v>
      </c>
      <c r="AK15">
        <v>29</v>
      </c>
      <c r="AL15">
        <v>1</v>
      </c>
      <c r="AM15">
        <f t="shared" si="4"/>
        <v>32</v>
      </c>
      <c r="AO15" s="4">
        <v>1994</v>
      </c>
    </row>
    <row r="16" spans="1:41" ht="12.75">
      <c r="A16" s="4">
        <v>1995</v>
      </c>
      <c r="B16" s="32">
        <v>149</v>
      </c>
      <c r="C16" s="32">
        <v>230</v>
      </c>
      <c r="D16" s="32">
        <v>162</v>
      </c>
      <c r="E16" s="32">
        <v>164</v>
      </c>
      <c r="F16" s="32">
        <v>174</v>
      </c>
      <c r="G16">
        <f t="shared" si="0"/>
        <v>879</v>
      </c>
      <c r="I16" s="4">
        <v>1995</v>
      </c>
      <c r="J16">
        <v>495</v>
      </c>
      <c r="K16">
        <v>695</v>
      </c>
      <c r="L16">
        <v>283</v>
      </c>
      <c r="M16">
        <v>759</v>
      </c>
      <c r="N16">
        <v>277</v>
      </c>
      <c r="O16">
        <f t="shared" si="1"/>
        <v>2509</v>
      </c>
      <c r="Q16" s="4">
        <v>1995</v>
      </c>
      <c r="R16">
        <v>1</v>
      </c>
      <c r="U16">
        <v>1</v>
      </c>
      <c r="W16">
        <f t="shared" si="2"/>
        <v>2</v>
      </c>
      <c r="Y16" s="4">
        <v>1995</v>
      </c>
      <c r="Z16">
        <v>1</v>
      </c>
      <c r="AA16">
        <v>2</v>
      </c>
      <c r="AC16">
        <v>2</v>
      </c>
      <c r="AD16">
        <v>2</v>
      </c>
      <c r="AE16">
        <f t="shared" si="3"/>
        <v>7</v>
      </c>
      <c r="AG16" s="4">
        <v>1995</v>
      </c>
      <c r="AI16">
        <v>5</v>
      </c>
      <c r="AK16">
        <v>27</v>
      </c>
      <c r="AL16">
        <v>1</v>
      </c>
      <c r="AM16">
        <f t="shared" si="4"/>
        <v>33</v>
      </c>
      <c r="AO16" s="4">
        <v>1995</v>
      </c>
    </row>
    <row r="17" spans="1:41" ht="12.75">
      <c r="A17" s="4">
        <v>1996</v>
      </c>
      <c r="B17" s="32">
        <v>158</v>
      </c>
      <c r="C17" s="32">
        <v>250</v>
      </c>
      <c r="D17" s="32">
        <v>168</v>
      </c>
      <c r="E17" s="32">
        <v>169</v>
      </c>
      <c r="F17" s="32">
        <v>178</v>
      </c>
      <c r="G17">
        <f t="shared" si="0"/>
        <v>923</v>
      </c>
      <c r="I17" s="4">
        <v>1996</v>
      </c>
      <c r="J17">
        <v>444</v>
      </c>
      <c r="K17">
        <v>693</v>
      </c>
      <c r="L17">
        <v>281</v>
      </c>
      <c r="M17">
        <v>830</v>
      </c>
      <c r="N17">
        <v>280</v>
      </c>
      <c r="O17">
        <f t="shared" si="1"/>
        <v>2528</v>
      </c>
      <c r="Q17" s="4">
        <v>1996</v>
      </c>
      <c r="S17">
        <v>3</v>
      </c>
      <c r="W17">
        <f t="shared" si="2"/>
        <v>3</v>
      </c>
      <c r="Y17" s="4">
        <v>1996</v>
      </c>
      <c r="Z17">
        <v>2</v>
      </c>
      <c r="AA17">
        <v>2</v>
      </c>
      <c r="AE17">
        <f t="shared" si="3"/>
        <v>4</v>
      </c>
      <c r="AG17" s="4">
        <v>1996</v>
      </c>
      <c r="AH17">
        <v>1</v>
      </c>
      <c r="AI17">
        <v>1</v>
      </c>
      <c r="AK17">
        <v>16</v>
      </c>
      <c r="AL17">
        <v>2</v>
      </c>
      <c r="AM17">
        <f t="shared" si="4"/>
        <v>20</v>
      </c>
      <c r="AO17" s="4">
        <v>1996</v>
      </c>
    </row>
    <row r="18" spans="1:41" ht="12.75">
      <c r="A18" s="4">
        <v>1997</v>
      </c>
      <c r="B18" s="32">
        <v>152</v>
      </c>
      <c r="C18" s="32">
        <v>319</v>
      </c>
      <c r="D18" s="32">
        <v>195</v>
      </c>
      <c r="E18" s="32">
        <v>205</v>
      </c>
      <c r="F18" s="32">
        <v>214</v>
      </c>
      <c r="G18">
        <f t="shared" si="0"/>
        <v>1085</v>
      </c>
      <c r="I18" s="4">
        <v>1997</v>
      </c>
      <c r="J18">
        <v>423</v>
      </c>
      <c r="K18">
        <v>734</v>
      </c>
      <c r="L18">
        <v>345</v>
      </c>
      <c r="M18" s="2">
        <v>1059</v>
      </c>
      <c r="N18">
        <v>374</v>
      </c>
      <c r="O18">
        <f t="shared" si="1"/>
        <v>2935</v>
      </c>
      <c r="Q18" s="4">
        <v>1997</v>
      </c>
      <c r="R18">
        <v>1</v>
      </c>
      <c r="S18">
        <v>4</v>
      </c>
      <c r="W18">
        <f t="shared" si="2"/>
        <v>5</v>
      </c>
      <c r="Y18" s="4">
        <v>1997</v>
      </c>
      <c r="AA18">
        <v>2</v>
      </c>
      <c r="AE18">
        <f t="shared" si="3"/>
        <v>2</v>
      </c>
      <c r="AG18" s="4">
        <v>1997</v>
      </c>
      <c r="AH18">
        <v>3</v>
      </c>
      <c r="AI18">
        <v>4</v>
      </c>
      <c r="AJ18">
        <v>1</v>
      </c>
      <c r="AK18">
        <v>14</v>
      </c>
      <c r="AM18">
        <f t="shared" si="4"/>
        <v>22</v>
      </c>
      <c r="AO18" s="4">
        <v>1997</v>
      </c>
    </row>
    <row r="19" spans="1:41" ht="12.75">
      <c r="A19" s="4">
        <v>1998</v>
      </c>
      <c r="B19" s="32">
        <v>154</v>
      </c>
      <c r="C19" s="32">
        <v>299</v>
      </c>
      <c r="D19" s="32">
        <v>193</v>
      </c>
      <c r="E19" s="32">
        <v>234</v>
      </c>
      <c r="F19" s="32">
        <v>232</v>
      </c>
      <c r="G19">
        <f t="shared" si="0"/>
        <v>1112</v>
      </c>
      <c r="I19" s="4">
        <v>1998</v>
      </c>
      <c r="J19">
        <v>410</v>
      </c>
      <c r="K19">
        <v>831</v>
      </c>
      <c r="L19">
        <v>296</v>
      </c>
      <c r="M19">
        <v>958</v>
      </c>
      <c r="N19">
        <v>359</v>
      </c>
      <c r="O19">
        <f t="shared" si="1"/>
        <v>2854</v>
      </c>
      <c r="Q19" s="4">
        <v>1998</v>
      </c>
      <c r="T19">
        <v>1</v>
      </c>
      <c r="U19">
        <v>1</v>
      </c>
      <c r="V19">
        <v>7</v>
      </c>
      <c r="W19">
        <f t="shared" si="2"/>
        <v>9</v>
      </c>
      <c r="Y19" s="4">
        <v>1998</v>
      </c>
      <c r="AA19">
        <v>1</v>
      </c>
      <c r="AE19">
        <f t="shared" si="3"/>
        <v>1</v>
      </c>
      <c r="AG19" s="4">
        <v>1998</v>
      </c>
      <c r="AH19">
        <v>2</v>
      </c>
      <c r="AI19">
        <v>3</v>
      </c>
      <c r="AJ19">
        <v>1</v>
      </c>
      <c r="AK19">
        <v>13</v>
      </c>
      <c r="AL19">
        <v>3</v>
      </c>
      <c r="AM19">
        <f t="shared" si="4"/>
        <v>22</v>
      </c>
      <c r="AO19" s="4">
        <v>1998</v>
      </c>
    </row>
    <row r="20" spans="1:41" ht="12.75">
      <c r="A20" s="4">
        <v>1999</v>
      </c>
      <c r="B20" s="32">
        <v>160</v>
      </c>
      <c r="C20" s="32">
        <v>428</v>
      </c>
      <c r="D20" s="32">
        <v>362</v>
      </c>
      <c r="E20" s="32">
        <v>361</v>
      </c>
      <c r="F20" s="32">
        <v>312</v>
      </c>
      <c r="G20">
        <f t="shared" si="0"/>
        <v>1623</v>
      </c>
      <c r="I20" s="4">
        <v>1999</v>
      </c>
      <c r="J20">
        <v>492</v>
      </c>
      <c r="K20" s="2">
        <v>1017</v>
      </c>
      <c r="L20">
        <v>533</v>
      </c>
      <c r="M20" s="2">
        <v>1489</v>
      </c>
      <c r="N20">
        <v>380</v>
      </c>
      <c r="O20">
        <f t="shared" si="1"/>
        <v>3911</v>
      </c>
      <c r="Q20" s="4">
        <v>1999</v>
      </c>
      <c r="R20">
        <v>1</v>
      </c>
      <c r="V20">
        <v>3</v>
      </c>
      <c r="W20">
        <f t="shared" si="2"/>
        <v>4</v>
      </c>
      <c r="Y20" s="4">
        <v>1999</v>
      </c>
      <c r="Z20">
        <v>2</v>
      </c>
      <c r="AA20">
        <v>3</v>
      </c>
      <c r="AC20">
        <v>2</v>
      </c>
      <c r="AD20">
        <v>1</v>
      </c>
      <c r="AE20">
        <f t="shared" si="3"/>
        <v>8</v>
      </c>
      <c r="AG20" s="4">
        <v>1999</v>
      </c>
      <c r="AH20">
        <v>3</v>
      </c>
      <c r="AI20">
        <v>5</v>
      </c>
      <c r="AJ20">
        <v>2</v>
      </c>
      <c r="AK20">
        <v>12</v>
      </c>
      <c r="AL20">
        <v>2</v>
      </c>
      <c r="AM20">
        <f t="shared" si="4"/>
        <v>24</v>
      </c>
      <c r="AO20" s="4">
        <v>1999</v>
      </c>
    </row>
    <row r="21" spans="1:46" ht="12.75">
      <c r="A21" s="4" t="s">
        <v>14</v>
      </c>
      <c r="B21" s="2">
        <f>SUM(B4:B20)</f>
        <v>2170</v>
      </c>
      <c r="C21" s="2">
        <f>SUM(C4:C20)</f>
        <v>4149</v>
      </c>
      <c r="D21" s="2">
        <f>SUM(D4:D20)</f>
        <v>2523</v>
      </c>
      <c r="E21" s="2">
        <f>SUM(E4:E20)</f>
        <v>2662</v>
      </c>
      <c r="F21" s="2">
        <f>SUM(F4:F20)</f>
        <v>1937</v>
      </c>
      <c r="G21">
        <f>SUM(B21:F21)</f>
        <v>13441</v>
      </c>
      <c r="I21" s="4" t="s">
        <v>14</v>
      </c>
      <c r="J21" s="2">
        <f>SUM(J4:J20)</f>
        <v>5754</v>
      </c>
      <c r="K21" s="2">
        <f>SUM(K4:K20)</f>
        <v>10289</v>
      </c>
      <c r="L21" s="2">
        <f>SUM(L4:L20)</f>
        <v>4131</v>
      </c>
      <c r="M21" s="2">
        <f>SUM(M4:M20)</f>
        <v>9285</v>
      </c>
      <c r="N21" s="2">
        <f>SUM(N4:N20)</f>
        <v>3009</v>
      </c>
      <c r="O21">
        <f>SUM(J21:N21)</f>
        <v>32468</v>
      </c>
      <c r="Q21" s="4" t="s">
        <v>14</v>
      </c>
      <c r="R21" s="2">
        <f>SUM(R4:R20)</f>
        <v>6</v>
      </c>
      <c r="S21" s="2">
        <f>SUM(S4:S20)</f>
        <v>16</v>
      </c>
      <c r="T21" s="2">
        <f>SUM(T4:T20)</f>
        <v>4</v>
      </c>
      <c r="U21" s="2">
        <f>SUM(U4:U20)</f>
        <v>2</v>
      </c>
      <c r="V21" s="2">
        <f>SUM(V4:V20)</f>
        <v>11</v>
      </c>
      <c r="W21">
        <f>SUM(R21:V21)</f>
        <v>39</v>
      </c>
      <c r="Y21" s="4" t="s">
        <v>14</v>
      </c>
      <c r="Z21" s="2">
        <f>SUM(Z4:Z20)</f>
        <v>14</v>
      </c>
      <c r="AA21" s="2">
        <f>SUM(AA4:AA20)</f>
        <v>21</v>
      </c>
      <c r="AB21" s="2">
        <f>SUM(AB4:AB20)</f>
        <v>3</v>
      </c>
      <c r="AC21" s="2">
        <f>SUM(AC4:AC20)</f>
        <v>9</v>
      </c>
      <c r="AD21" s="2">
        <f>SUM(AD4:AD20)</f>
        <v>9</v>
      </c>
      <c r="AE21">
        <f>SUM(Z21:AD21)</f>
        <v>56</v>
      </c>
      <c r="AG21" s="4" t="s">
        <v>14</v>
      </c>
      <c r="AH21" s="2">
        <f>SUM(AH4:AH20)</f>
        <v>17</v>
      </c>
      <c r="AI21" s="2">
        <f>SUM(AI4:AI20)</f>
        <v>35</v>
      </c>
      <c r="AJ21" s="2">
        <f>SUM(AJ4:AJ20)</f>
        <v>7</v>
      </c>
      <c r="AK21" s="2">
        <f>SUM(AK4:AK20)</f>
        <v>173</v>
      </c>
      <c r="AL21" s="2">
        <f>SUM(AL4:AL20)</f>
        <v>18</v>
      </c>
      <c r="AM21">
        <f>SUM(AH21:AL21)</f>
        <v>250</v>
      </c>
      <c r="AO21" s="4" t="s">
        <v>14</v>
      </c>
      <c r="AP21" s="2"/>
      <c r="AQ21" s="2"/>
      <c r="AR21" s="2"/>
      <c r="AS21" s="2"/>
      <c r="AT21" s="2"/>
    </row>
    <row r="22" spans="9:41" ht="12.75">
      <c r="I22" s="4"/>
      <c r="Q22" s="4"/>
      <c r="Y22" s="4"/>
      <c r="AG22" s="4"/>
      <c r="AO22" s="4"/>
    </row>
    <row r="23" spans="1:41" ht="12.75">
      <c r="A23" s="4" t="s">
        <v>12</v>
      </c>
      <c r="I23" s="4" t="s">
        <v>13</v>
      </c>
      <c r="Q23" s="4" t="s">
        <v>29</v>
      </c>
      <c r="Y23" s="4" t="s">
        <v>30</v>
      </c>
      <c r="AG23" s="4" t="s">
        <v>27</v>
      </c>
      <c r="AO23" s="4" t="s">
        <v>28</v>
      </c>
    </row>
    <row r="24" spans="1:47" ht="12.75">
      <c r="A24" s="4" t="s">
        <v>22</v>
      </c>
      <c r="B24" s="12" t="s">
        <v>1</v>
      </c>
      <c r="C24" s="12" t="s">
        <v>6</v>
      </c>
      <c r="D24" s="12" t="s">
        <v>7</v>
      </c>
      <c r="E24" s="12" t="s">
        <v>2</v>
      </c>
      <c r="F24" s="12" t="s">
        <v>5</v>
      </c>
      <c r="G24" s="12" t="s">
        <v>14</v>
      </c>
      <c r="I24" s="4" t="s">
        <v>22</v>
      </c>
      <c r="J24" s="12" t="s">
        <v>1</v>
      </c>
      <c r="K24" s="12" t="s">
        <v>6</v>
      </c>
      <c r="L24" s="12" t="s">
        <v>7</v>
      </c>
      <c r="M24" s="12" t="s">
        <v>2</v>
      </c>
      <c r="N24" s="12" t="s">
        <v>5</v>
      </c>
      <c r="O24" s="12" t="s">
        <v>14</v>
      </c>
      <c r="Q24" s="4" t="s">
        <v>22</v>
      </c>
      <c r="R24" s="12" t="s">
        <v>1</v>
      </c>
      <c r="S24" s="12" t="s">
        <v>6</v>
      </c>
      <c r="T24" s="12" t="s">
        <v>7</v>
      </c>
      <c r="U24" s="12" t="s">
        <v>2</v>
      </c>
      <c r="V24" s="12" t="s">
        <v>5</v>
      </c>
      <c r="W24" s="12" t="s">
        <v>14</v>
      </c>
      <c r="Y24" s="4" t="s">
        <v>22</v>
      </c>
      <c r="Z24" s="12" t="s">
        <v>1</v>
      </c>
      <c r="AA24" s="12" t="s">
        <v>6</v>
      </c>
      <c r="AB24" s="12" t="s">
        <v>7</v>
      </c>
      <c r="AC24" s="12" t="s">
        <v>2</v>
      </c>
      <c r="AD24" s="12" t="s">
        <v>5</v>
      </c>
      <c r="AE24" s="12" t="s">
        <v>14</v>
      </c>
      <c r="AG24" s="4" t="s">
        <v>22</v>
      </c>
      <c r="AH24" s="12" t="s">
        <v>1</v>
      </c>
      <c r="AI24" s="12" t="s">
        <v>6</v>
      </c>
      <c r="AJ24" s="12" t="s">
        <v>7</v>
      </c>
      <c r="AK24" s="12" t="s">
        <v>2</v>
      </c>
      <c r="AL24" s="12" t="s">
        <v>5</v>
      </c>
      <c r="AM24" s="12" t="s">
        <v>14</v>
      </c>
      <c r="AO24" s="4" t="s">
        <v>22</v>
      </c>
      <c r="AP24" s="12" t="s">
        <v>1</v>
      </c>
      <c r="AQ24" s="12" t="s">
        <v>6</v>
      </c>
      <c r="AR24" s="12" t="s">
        <v>7</v>
      </c>
      <c r="AS24" s="12" t="s">
        <v>2</v>
      </c>
      <c r="AT24" s="12" t="s">
        <v>5</v>
      </c>
      <c r="AU24" s="12" t="s">
        <v>14</v>
      </c>
    </row>
    <row r="25" spans="1:41" ht="12.75">
      <c r="A25" s="4">
        <v>1983</v>
      </c>
      <c r="B25">
        <v>12</v>
      </c>
      <c r="C25">
        <v>25</v>
      </c>
      <c r="D25">
        <v>6</v>
      </c>
      <c r="E25">
        <v>3</v>
      </c>
      <c r="F25">
        <v>2</v>
      </c>
      <c r="G25">
        <f>SUM(B25:F25)</f>
        <v>48</v>
      </c>
      <c r="I25" s="4">
        <v>1983</v>
      </c>
      <c r="J25">
        <v>19</v>
      </c>
      <c r="K25">
        <v>69</v>
      </c>
      <c r="L25">
        <v>15</v>
      </c>
      <c r="M25">
        <v>2</v>
      </c>
      <c r="O25">
        <f>SUM(J25:N25)</f>
        <v>105</v>
      </c>
      <c r="Q25" s="4">
        <v>1983</v>
      </c>
      <c r="W25">
        <f>SUM(R25:V25)</f>
        <v>0</v>
      </c>
      <c r="Y25" s="4">
        <v>1983</v>
      </c>
      <c r="AE25">
        <f>SUM(Z25:AD25)</f>
        <v>0</v>
      </c>
      <c r="AG25" s="4">
        <v>1983</v>
      </c>
      <c r="AM25">
        <f>SUM(AH25:AL25)</f>
        <v>0</v>
      </c>
      <c r="AO25" s="4">
        <v>1983</v>
      </c>
    </row>
    <row r="26" spans="1:41" ht="12.75">
      <c r="A26" s="4">
        <v>1984</v>
      </c>
      <c r="B26">
        <v>10</v>
      </c>
      <c r="C26">
        <v>70</v>
      </c>
      <c r="D26">
        <v>34</v>
      </c>
      <c r="E26">
        <v>12</v>
      </c>
      <c r="F26">
        <v>2</v>
      </c>
      <c r="G26">
        <f aca="true" t="shared" si="5" ref="G26:G41">SUM(B26:F26)</f>
        <v>128</v>
      </c>
      <c r="I26" s="4">
        <v>1984</v>
      </c>
      <c r="J26">
        <v>38</v>
      </c>
      <c r="K26">
        <v>137</v>
      </c>
      <c r="L26">
        <v>59</v>
      </c>
      <c r="M26">
        <v>5</v>
      </c>
      <c r="N26">
        <v>11</v>
      </c>
      <c r="O26">
        <f aca="true" t="shared" si="6" ref="O26:O41">SUM(J26:N26)</f>
        <v>250</v>
      </c>
      <c r="Q26" s="4">
        <v>1984</v>
      </c>
      <c r="W26">
        <f aca="true" t="shared" si="7" ref="W26:W41">SUM(R26:V26)</f>
        <v>0</v>
      </c>
      <c r="Y26" s="4">
        <v>1984</v>
      </c>
      <c r="AE26">
        <f aca="true" t="shared" si="8" ref="AE26:AE41">SUM(Z26:AD26)</f>
        <v>0</v>
      </c>
      <c r="AG26" s="4">
        <v>1984</v>
      </c>
      <c r="AM26">
        <f aca="true" t="shared" si="9" ref="AM26:AM41">SUM(AH26:AL26)</f>
        <v>0</v>
      </c>
      <c r="AO26" s="4">
        <v>1984</v>
      </c>
    </row>
    <row r="27" spans="1:41" ht="12.75">
      <c r="A27" s="4">
        <v>1985</v>
      </c>
      <c r="B27">
        <v>8</v>
      </c>
      <c r="C27">
        <v>44</v>
      </c>
      <c r="D27">
        <v>24</v>
      </c>
      <c r="E27">
        <v>6</v>
      </c>
      <c r="F27">
        <v>8</v>
      </c>
      <c r="G27">
        <f t="shared" si="5"/>
        <v>90</v>
      </c>
      <c r="I27" s="4">
        <v>1985</v>
      </c>
      <c r="J27">
        <v>43</v>
      </c>
      <c r="K27">
        <v>141</v>
      </c>
      <c r="L27">
        <v>52</v>
      </c>
      <c r="M27">
        <v>5</v>
      </c>
      <c r="N27">
        <v>9</v>
      </c>
      <c r="O27">
        <f t="shared" si="6"/>
        <v>250</v>
      </c>
      <c r="Q27" s="4">
        <v>1985</v>
      </c>
      <c r="W27">
        <f t="shared" si="7"/>
        <v>0</v>
      </c>
      <c r="Y27" s="4">
        <v>1985</v>
      </c>
      <c r="AE27">
        <f t="shared" si="8"/>
        <v>0</v>
      </c>
      <c r="AG27" s="4">
        <v>1985</v>
      </c>
      <c r="AM27">
        <f t="shared" si="9"/>
        <v>0</v>
      </c>
      <c r="AO27" s="4">
        <v>1985</v>
      </c>
    </row>
    <row r="28" spans="1:41" ht="12.75">
      <c r="A28" s="4">
        <v>1986</v>
      </c>
      <c r="B28">
        <v>6</v>
      </c>
      <c r="C28">
        <v>38</v>
      </c>
      <c r="D28">
        <v>12</v>
      </c>
      <c r="E28">
        <v>9</v>
      </c>
      <c r="F28">
        <v>5</v>
      </c>
      <c r="G28">
        <f t="shared" si="5"/>
        <v>70</v>
      </c>
      <c r="I28" s="4">
        <v>1986</v>
      </c>
      <c r="J28">
        <v>33</v>
      </c>
      <c r="K28">
        <v>110</v>
      </c>
      <c r="L28">
        <v>41</v>
      </c>
      <c r="M28">
        <v>6</v>
      </c>
      <c r="N28">
        <v>10</v>
      </c>
      <c r="O28">
        <f t="shared" si="6"/>
        <v>200</v>
      </c>
      <c r="Q28" s="4">
        <v>1986</v>
      </c>
      <c r="W28">
        <f t="shared" si="7"/>
        <v>0</v>
      </c>
      <c r="Y28" s="4">
        <v>1986</v>
      </c>
      <c r="AE28">
        <f t="shared" si="8"/>
        <v>0</v>
      </c>
      <c r="AG28" s="4">
        <v>1986</v>
      </c>
      <c r="AM28">
        <f t="shared" si="9"/>
        <v>0</v>
      </c>
      <c r="AO28" s="4">
        <v>1986</v>
      </c>
    </row>
    <row r="29" spans="1:41" ht="12.75">
      <c r="A29" s="4">
        <v>1987</v>
      </c>
      <c r="B29">
        <v>8</v>
      </c>
      <c r="C29">
        <v>44</v>
      </c>
      <c r="D29">
        <v>35</v>
      </c>
      <c r="E29">
        <v>2</v>
      </c>
      <c r="F29">
        <v>6</v>
      </c>
      <c r="G29">
        <f t="shared" si="5"/>
        <v>95</v>
      </c>
      <c r="I29" s="4">
        <v>1987</v>
      </c>
      <c r="J29">
        <v>32</v>
      </c>
      <c r="K29">
        <v>165</v>
      </c>
      <c r="L29">
        <v>51</v>
      </c>
      <c r="M29">
        <v>11</v>
      </c>
      <c r="N29">
        <v>12</v>
      </c>
      <c r="O29">
        <f t="shared" si="6"/>
        <v>271</v>
      </c>
      <c r="Q29" s="4">
        <v>1987</v>
      </c>
      <c r="W29">
        <f t="shared" si="7"/>
        <v>0</v>
      </c>
      <c r="Y29" s="4">
        <v>1987</v>
      </c>
      <c r="AE29">
        <f t="shared" si="8"/>
        <v>0</v>
      </c>
      <c r="AG29" s="4">
        <v>1987</v>
      </c>
      <c r="AM29">
        <f t="shared" si="9"/>
        <v>0</v>
      </c>
      <c r="AO29" s="4">
        <v>1987</v>
      </c>
    </row>
    <row r="30" spans="1:41" ht="12.75">
      <c r="A30" s="4">
        <v>1988</v>
      </c>
      <c r="B30">
        <v>1</v>
      </c>
      <c r="C30">
        <v>32</v>
      </c>
      <c r="D30">
        <v>16</v>
      </c>
      <c r="F30">
        <v>3</v>
      </c>
      <c r="G30">
        <f t="shared" si="5"/>
        <v>52</v>
      </c>
      <c r="I30" s="4">
        <v>1988</v>
      </c>
      <c r="J30">
        <v>9</v>
      </c>
      <c r="K30">
        <v>71</v>
      </c>
      <c r="L30">
        <v>31</v>
      </c>
      <c r="M30">
        <v>8</v>
      </c>
      <c r="N30">
        <v>6</v>
      </c>
      <c r="O30">
        <f t="shared" si="6"/>
        <v>125</v>
      </c>
      <c r="Q30" s="4">
        <v>1988</v>
      </c>
      <c r="W30">
        <f t="shared" si="7"/>
        <v>0</v>
      </c>
      <c r="Y30" s="4">
        <v>1988</v>
      </c>
      <c r="AE30">
        <f t="shared" si="8"/>
        <v>0</v>
      </c>
      <c r="AG30" s="4">
        <v>1988</v>
      </c>
      <c r="AM30">
        <f t="shared" si="9"/>
        <v>0</v>
      </c>
      <c r="AO30" s="4">
        <v>1988</v>
      </c>
    </row>
    <row r="31" spans="1:41" ht="12.75">
      <c r="A31" s="4">
        <v>1989</v>
      </c>
      <c r="B31">
        <v>7</v>
      </c>
      <c r="C31">
        <v>33</v>
      </c>
      <c r="D31">
        <v>13</v>
      </c>
      <c r="E31">
        <v>7</v>
      </c>
      <c r="F31">
        <v>1</v>
      </c>
      <c r="G31">
        <f t="shared" si="5"/>
        <v>61</v>
      </c>
      <c r="I31" s="4">
        <v>1989</v>
      </c>
      <c r="J31">
        <v>17</v>
      </c>
      <c r="K31">
        <v>61</v>
      </c>
      <c r="L31">
        <v>22</v>
      </c>
      <c r="M31">
        <v>14</v>
      </c>
      <c r="N31">
        <v>4</v>
      </c>
      <c r="O31">
        <f t="shared" si="6"/>
        <v>118</v>
      </c>
      <c r="Q31" s="4">
        <v>1989</v>
      </c>
      <c r="W31">
        <f t="shared" si="7"/>
        <v>0</v>
      </c>
      <c r="Y31" s="4">
        <v>1989</v>
      </c>
      <c r="AE31">
        <f t="shared" si="8"/>
        <v>0</v>
      </c>
      <c r="AG31" s="4">
        <v>1989</v>
      </c>
      <c r="AM31">
        <f t="shared" si="9"/>
        <v>0</v>
      </c>
      <c r="AO31" s="4">
        <v>1989</v>
      </c>
    </row>
    <row r="32" spans="1:41" ht="12.75">
      <c r="A32" s="4">
        <v>1990</v>
      </c>
      <c r="B32">
        <v>3</v>
      </c>
      <c r="C32">
        <v>27</v>
      </c>
      <c r="D32">
        <v>23</v>
      </c>
      <c r="E32">
        <v>3</v>
      </c>
      <c r="F32">
        <v>3</v>
      </c>
      <c r="G32">
        <f t="shared" si="5"/>
        <v>59</v>
      </c>
      <c r="I32" s="4">
        <v>1990</v>
      </c>
      <c r="J32">
        <v>31</v>
      </c>
      <c r="K32">
        <v>84</v>
      </c>
      <c r="L32">
        <v>24</v>
      </c>
      <c r="M32">
        <v>21</v>
      </c>
      <c r="N32">
        <v>4</v>
      </c>
      <c r="O32">
        <f t="shared" si="6"/>
        <v>164</v>
      </c>
      <c r="Q32" s="4">
        <v>1990</v>
      </c>
      <c r="W32">
        <f t="shared" si="7"/>
        <v>0</v>
      </c>
      <c r="Y32" s="4">
        <v>1990</v>
      </c>
      <c r="AE32">
        <f t="shared" si="8"/>
        <v>0</v>
      </c>
      <c r="AG32" s="4">
        <v>1990</v>
      </c>
      <c r="AM32">
        <f t="shared" si="9"/>
        <v>0</v>
      </c>
      <c r="AO32" s="4">
        <v>1990</v>
      </c>
    </row>
    <row r="33" spans="1:41" ht="12.75">
      <c r="A33" s="4">
        <v>1991</v>
      </c>
      <c r="B33">
        <v>5</v>
      </c>
      <c r="C33">
        <v>31</v>
      </c>
      <c r="D33">
        <v>17</v>
      </c>
      <c r="E33">
        <v>4</v>
      </c>
      <c r="F33">
        <v>2</v>
      </c>
      <c r="G33">
        <f t="shared" si="5"/>
        <v>59</v>
      </c>
      <c r="I33" s="4">
        <v>1991</v>
      </c>
      <c r="J33">
        <v>20</v>
      </c>
      <c r="K33">
        <v>64</v>
      </c>
      <c r="L33">
        <v>36</v>
      </c>
      <c r="M33">
        <v>24</v>
      </c>
      <c r="N33">
        <v>7</v>
      </c>
      <c r="O33">
        <f t="shared" si="6"/>
        <v>151</v>
      </c>
      <c r="Q33" s="4">
        <v>1991</v>
      </c>
      <c r="W33">
        <f t="shared" si="7"/>
        <v>0</v>
      </c>
      <c r="Y33" s="4">
        <v>1991</v>
      </c>
      <c r="AE33">
        <f t="shared" si="8"/>
        <v>0</v>
      </c>
      <c r="AG33" s="4">
        <v>1991</v>
      </c>
      <c r="AM33">
        <f t="shared" si="9"/>
        <v>0</v>
      </c>
      <c r="AO33" s="4">
        <v>1991</v>
      </c>
    </row>
    <row r="34" spans="1:41" ht="12.75">
      <c r="A34" s="4">
        <v>1992</v>
      </c>
      <c r="B34">
        <v>9</v>
      </c>
      <c r="C34">
        <v>14</v>
      </c>
      <c r="D34">
        <v>4</v>
      </c>
      <c r="E34">
        <v>2</v>
      </c>
      <c r="G34">
        <f t="shared" si="5"/>
        <v>29</v>
      </c>
      <c r="I34" s="4">
        <v>1992</v>
      </c>
      <c r="J34">
        <v>21</v>
      </c>
      <c r="K34">
        <v>60</v>
      </c>
      <c r="L34">
        <v>25</v>
      </c>
      <c r="M34">
        <v>30</v>
      </c>
      <c r="N34">
        <v>2</v>
      </c>
      <c r="O34">
        <f t="shared" si="6"/>
        <v>138</v>
      </c>
      <c r="Q34" s="4">
        <v>1992</v>
      </c>
      <c r="W34">
        <f t="shared" si="7"/>
        <v>0</v>
      </c>
      <c r="Y34" s="4">
        <v>1992</v>
      </c>
      <c r="AE34">
        <f t="shared" si="8"/>
        <v>0</v>
      </c>
      <c r="AG34" s="4">
        <v>1992</v>
      </c>
      <c r="AK34">
        <v>1</v>
      </c>
      <c r="AM34">
        <f t="shared" si="9"/>
        <v>1</v>
      </c>
      <c r="AO34" s="4">
        <v>1992</v>
      </c>
    </row>
    <row r="35" spans="1:41" ht="12.75">
      <c r="A35" s="4">
        <v>1993</v>
      </c>
      <c r="B35">
        <v>2</v>
      </c>
      <c r="C35">
        <v>9</v>
      </c>
      <c r="D35">
        <v>3</v>
      </c>
      <c r="F35">
        <v>1</v>
      </c>
      <c r="G35">
        <f t="shared" si="5"/>
        <v>15</v>
      </c>
      <c r="I35" s="4">
        <v>1993</v>
      </c>
      <c r="J35">
        <v>10</v>
      </c>
      <c r="K35">
        <v>31</v>
      </c>
      <c r="L35">
        <v>7</v>
      </c>
      <c r="M35">
        <v>19</v>
      </c>
      <c r="N35">
        <v>3</v>
      </c>
      <c r="O35">
        <f t="shared" si="6"/>
        <v>70</v>
      </c>
      <c r="Q35" s="4">
        <v>1993</v>
      </c>
      <c r="W35">
        <f t="shared" si="7"/>
        <v>0</v>
      </c>
      <c r="Y35" s="4">
        <v>1993</v>
      </c>
      <c r="AE35">
        <f t="shared" si="8"/>
        <v>0</v>
      </c>
      <c r="AG35" s="4">
        <v>1993</v>
      </c>
      <c r="AM35">
        <f t="shared" si="9"/>
        <v>0</v>
      </c>
      <c r="AO35" s="4">
        <v>1993</v>
      </c>
    </row>
    <row r="36" spans="1:41" ht="12.75">
      <c r="A36" s="4">
        <v>1994</v>
      </c>
      <c r="B36">
        <v>2</v>
      </c>
      <c r="C36">
        <v>12</v>
      </c>
      <c r="D36">
        <v>5</v>
      </c>
      <c r="E36">
        <v>2</v>
      </c>
      <c r="F36">
        <v>1</v>
      </c>
      <c r="G36">
        <f t="shared" si="5"/>
        <v>22</v>
      </c>
      <c r="I36" s="4">
        <v>1994</v>
      </c>
      <c r="J36">
        <v>14</v>
      </c>
      <c r="K36">
        <v>36</v>
      </c>
      <c r="L36">
        <v>23</v>
      </c>
      <c r="M36">
        <v>15</v>
      </c>
      <c r="N36">
        <v>3</v>
      </c>
      <c r="O36">
        <f t="shared" si="6"/>
        <v>91</v>
      </c>
      <c r="Q36" s="4">
        <v>1994</v>
      </c>
      <c r="W36">
        <f t="shared" si="7"/>
        <v>0</v>
      </c>
      <c r="Y36" s="4">
        <v>1994</v>
      </c>
      <c r="AE36">
        <f t="shared" si="8"/>
        <v>0</v>
      </c>
      <c r="AG36" s="4">
        <v>1994</v>
      </c>
      <c r="AM36">
        <f t="shared" si="9"/>
        <v>0</v>
      </c>
      <c r="AO36" s="4">
        <v>1994</v>
      </c>
    </row>
    <row r="37" spans="1:41" ht="12.75">
      <c r="A37" s="4">
        <v>1995</v>
      </c>
      <c r="B37">
        <v>6</v>
      </c>
      <c r="C37">
        <v>17</v>
      </c>
      <c r="D37">
        <v>8</v>
      </c>
      <c r="F37">
        <v>4</v>
      </c>
      <c r="G37">
        <f t="shared" si="5"/>
        <v>35</v>
      </c>
      <c r="I37" s="4">
        <v>1995</v>
      </c>
      <c r="J37">
        <v>16</v>
      </c>
      <c r="K37">
        <v>32</v>
      </c>
      <c r="L37">
        <v>24</v>
      </c>
      <c r="M37">
        <v>29</v>
      </c>
      <c r="N37">
        <v>3</v>
      </c>
      <c r="O37">
        <f t="shared" si="6"/>
        <v>104</v>
      </c>
      <c r="Q37" s="4">
        <v>1995</v>
      </c>
      <c r="W37">
        <f t="shared" si="7"/>
        <v>0</v>
      </c>
      <c r="Y37" s="4">
        <v>1995</v>
      </c>
      <c r="AE37">
        <f t="shared" si="8"/>
        <v>0</v>
      </c>
      <c r="AG37" s="4">
        <v>1995</v>
      </c>
      <c r="AM37">
        <f t="shared" si="9"/>
        <v>0</v>
      </c>
      <c r="AO37" s="4">
        <v>1995</v>
      </c>
    </row>
    <row r="38" spans="1:41" ht="12.75">
      <c r="A38" s="4">
        <v>1996</v>
      </c>
      <c r="B38">
        <v>5</v>
      </c>
      <c r="C38">
        <v>6</v>
      </c>
      <c r="D38">
        <v>13</v>
      </c>
      <c r="E38">
        <v>1</v>
      </c>
      <c r="F38">
        <v>1</v>
      </c>
      <c r="G38">
        <f t="shared" si="5"/>
        <v>26</v>
      </c>
      <c r="I38" s="4">
        <v>1996</v>
      </c>
      <c r="J38">
        <v>13</v>
      </c>
      <c r="K38">
        <v>36</v>
      </c>
      <c r="L38">
        <v>23</v>
      </c>
      <c r="M38">
        <v>30</v>
      </c>
      <c r="N38">
        <v>3</v>
      </c>
      <c r="O38">
        <f t="shared" si="6"/>
        <v>105</v>
      </c>
      <c r="Q38" s="4">
        <v>1996</v>
      </c>
      <c r="W38">
        <f t="shared" si="7"/>
        <v>0</v>
      </c>
      <c r="Y38" s="4">
        <v>1996</v>
      </c>
      <c r="AE38">
        <f t="shared" si="8"/>
        <v>0</v>
      </c>
      <c r="AG38" s="4">
        <v>1996</v>
      </c>
      <c r="AM38">
        <f t="shared" si="9"/>
        <v>0</v>
      </c>
      <c r="AO38" s="4">
        <v>1996</v>
      </c>
    </row>
    <row r="39" spans="1:41" ht="12.75">
      <c r="A39" s="4">
        <v>1997</v>
      </c>
      <c r="B39">
        <v>3</v>
      </c>
      <c r="C39">
        <v>10</v>
      </c>
      <c r="D39">
        <v>6</v>
      </c>
      <c r="E39">
        <v>3</v>
      </c>
      <c r="F39">
        <v>2</v>
      </c>
      <c r="G39">
        <f t="shared" si="5"/>
        <v>24</v>
      </c>
      <c r="I39" s="4">
        <v>1997</v>
      </c>
      <c r="J39">
        <v>7</v>
      </c>
      <c r="K39">
        <v>20</v>
      </c>
      <c r="L39">
        <v>17</v>
      </c>
      <c r="M39">
        <v>36</v>
      </c>
      <c r="N39">
        <v>10</v>
      </c>
      <c r="O39">
        <f t="shared" si="6"/>
        <v>90</v>
      </c>
      <c r="Q39" s="4">
        <v>1997</v>
      </c>
      <c r="W39">
        <f t="shared" si="7"/>
        <v>0</v>
      </c>
      <c r="Y39" s="4">
        <v>1997</v>
      </c>
      <c r="AA39">
        <v>1</v>
      </c>
      <c r="AE39">
        <f t="shared" si="8"/>
        <v>1</v>
      </c>
      <c r="AG39" s="4">
        <v>1997</v>
      </c>
      <c r="AM39">
        <f t="shared" si="9"/>
        <v>0</v>
      </c>
      <c r="AO39" s="4">
        <v>1997</v>
      </c>
    </row>
    <row r="40" spans="1:41" ht="12.75">
      <c r="A40" s="4">
        <v>1998</v>
      </c>
      <c r="B40">
        <v>4</v>
      </c>
      <c r="C40">
        <v>10</v>
      </c>
      <c r="D40">
        <v>15</v>
      </c>
      <c r="E40">
        <v>4</v>
      </c>
      <c r="F40">
        <v>1</v>
      </c>
      <c r="G40">
        <f t="shared" si="5"/>
        <v>34</v>
      </c>
      <c r="I40" s="4">
        <v>1998</v>
      </c>
      <c r="J40">
        <v>6</v>
      </c>
      <c r="K40">
        <v>32</v>
      </c>
      <c r="L40">
        <v>19</v>
      </c>
      <c r="M40">
        <v>40</v>
      </c>
      <c r="N40">
        <v>6</v>
      </c>
      <c r="O40">
        <f t="shared" si="6"/>
        <v>103</v>
      </c>
      <c r="Q40" s="4">
        <v>1998</v>
      </c>
      <c r="W40">
        <f t="shared" si="7"/>
        <v>0</v>
      </c>
      <c r="Y40" s="4">
        <v>1998</v>
      </c>
      <c r="AE40">
        <f t="shared" si="8"/>
        <v>0</v>
      </c>
      <c r="AG40" s="4">
        <v>1998</v>
      </c>
      <c r="AM40">
        <f t="shared" si="9"/>
        <v>0</v>
      </c>
      <c r="AO40" s="4">
        <v>1998</v>
      </c>
    </row>
    <row r="41" spans="1:41" ht="12.75">
      <c r="A41" s="4">
        <v>1999</v>
      </c>
      <c r="B41">
        <v>3</v>
      </c>
      <c r="C41">
        <v>13</v>
      </c>
      <c r="D41">
        <v>1</v>
      </c>
      <c r="E41">
        <v>3</v>
      </c>
      <c r="F41">
        <v>2</v>
      </c>
      <c r="G41">
        <f t="shared" si="5"/>
        <v>22</v>
      </c>
      <c r="I41" s="4">
        <v>1999</v>
      </c>
      <c r="J41">
        <v>5</v>
      </c>
      <c r="K41">
        <v>24</v>
      </c>
      <c r="L41">
        <v>14</v>
      </c>
      <c r="M41">
        <v>45</v>
      </c>
      <c r="N41">
        <v>3</v>
      </c>
      <c r="O41">
        <f t="shared" si="6"/>
        <v>91</v>
      </c>
      <c r="Q41" s="4">
        <v>1999</v>
      </c>
      <c r="W41">
        <f t="shared" si="7"/>
        <v>0</v>
      </c>
      <c r="Y41" s="4">
        <v>1999</v>
      </c>
      <c r="AE41">
        <f t="shared" si="8"/>
        <v>0</v>
      </c>
      <c r="AG41" s="4">
        <v>1999</v>
      </c>
      <c r="AK41">
        <v>1</v>
      </c>
      <c r="AM41">
        <f t="shared" si="9"/>
        <v>1</v>
      </c>
      <c r="AO41" s="4">
        <v>1999</v>
      </c>
    </row>
    <row r="42" spans="1:46" ht="12.75">
      <c r="A42" s="4" t="s">
        <v>14</v>
      </c>
      <c r="B42" s="2">
        <f>SUM(B25:B41)</f>
        <v>94</v>
      </c>
      <c r="C42" s="2">
        <f>SUM(C25:C41)</f>
        <v>435</v>
      </c>
      <c r="D42" s="2">
        <f>SUM(D25:D41)</f>
        <v>235</v>
      </c>
      <c r="E42" s="2">
        <f>SUM(E25:E41)</f>
        <v>61</v>
      </c>
      <c r="F42" s="2">
        <f>SUM(F25:F41)</f>
        <v>44</v>
      </c>
      <c r="G42">
        <f>SUM(B42:F42)</f>
        <v>869</v>
      </c>
      <c r="I42" s="4" t="s">
        <v>14</v>
      </c>
      <c r="J42" s="2">
        <f>SUM(J25:J41)</f>
        <v>334</v>
      </c>
      <c r="K42" s="2">
        <f>SUM(K25:K41)</f>
        <v>1173</v>
      </c>
      <c r="L42" s="2">
        <f>SUM(L25:L41)</f>
        <v>483</v>
      </c>
      <c r="M42" s="2">
        <f>SUM(M25:M41)</f>
        <v>340</v>
      </c>
      <c r="N42" s="2">
        <f>SUM(N25:N41)</f>
        <v>96</v>
      </c>
      <c r="O42">
        <f>SUM(J42:N42)</f>
        <v>2426</v>
      </c>
      <c r="Q42" s="4" t="s">
        <v>14</v>
      </c>
      <c r="R42" s="2">
        <f>SUM(R25:R41)</f>
        <v>0</v>
      </c>
      <c r="S42" s="2">
        <f>SUM(S25:S41)</f>
        <v>0</v>
      </c>
      <c r="T42" s="2">
        <f>SUM(T25:T41)</f>
        <v>0</v>
      </c>
      <c r="U42" s="2">
        <f>SUM(U25:U41)</f>
        <v>0</v>
      </c>
      <c r="V42" s="2">
        <f>SUM(V25:V41)</f>
        <v>0</v>
      </c>
      <c r="W42">
        <f>SUM(R42:V42)</f>
        <v>0</v>
      </c>
      <c r="Y42" s="4" t="s">
        <v>14</v>
      </c>
      <c r="Z42" s="2">
        <f>SUM(Z25:Z41)</f>
        <v>0</v>
      </c>
      <c r="AA42" s="2">
        <f>SUM(AA25:AA41)</f>
        <v>1</v>
      </c>
      <c r="AB42" s="2">
        <f>SUM(AB25:AB41)</f>
        <v>0</v>
      </c>
      <c r="AC42" s="2">
        <f>SUM(AC25:AC41)</f>
        <v>0</v>
      </c>
      <c r="AD42" s="2">
        <f>SUM(AD25:AD41)</f>
        <v>0</v>
      </c>
      <c r="AE42">
        <f>SUM(Z42:AD42)</f>
        <v>1</v>
      </c>
      <c r="AG42" s="4" t="s">
        <v>14</v>
      </c>
      <c r="AH42" s="2">
        <f>SUM(AH25:AH41)</f>
        <v>0</v>
      </c>
      <c r="AI42" s="2">
        <f>SUM(AI25:AI41)</f>
        <v>0</v>
      </c>
      <c r="AJ42" s="2">
        <f>SUM(AJ25:AJ41)</f>
        <v>0</v>
      </c>
      <c r="AK42" s="2">
        <f>SUM(AK25:AK41)</f>
        <v>2</v>
      </c>
      <c r="AL42" s="2">
        <f>SUM(AL25:AL41)</f>
        <v>0</v>
      </c>
      <c r="AM42">
        <f>SUM(AH42:AL42)</f>
        <v>2</v>
      </c>
      <c r="AO42" s="4" t="s">
        <v>14</v>
      </c>
      <c r="AP42" s="2"/>
      <c r="AQ42" s="2"/>
      <c r="AR42" s="2"/>
      <c r="AS42" s="2"/>
      <c r="AT42" s="2"/>
    </row>
    <row r="43" spans="9:41" ht="12.75">
      <c r="I43" s="4"/>
      <c r="Q43" s="4"/>
      <c r="Y43" s="4"/>
      <c r="AG43" s="4"/>
      <c r="AO43" s="4"/>
    </row>
    <row r="44" spans="1:41" ht="12.75">
      <c r="A44" s="4" t="s">
        <v>12</v>
      </c>
      <c r="I44" s="4" t="s">
        <v>13</v>
      </c>
      <c r="Q44" s="4" t="s">
        <v>29</v>
      </c>
      <c r="Y44" s="4" t="s">
        <v>30</v>
      </c>
      <c r="AG44" s="4" t="s">
        <v>27</v>
      </c>
      <c r="AO44" s="4" t="s">
        <v>28</v>
      </c>
    </row>
    <row r="45" spans="1:47" ht="12.75">
      <c r="A45" s="4" t="s">
        <v>3</v>
      </c>
      <c r="B45" s="12" t="s">
        <v>1</v>
      </c>
      <c r="C45" s="12" t="s">
        <v>6</v>
      </c>
      <c r="D45" s="12" t="s">
        <v>7</v>
      </c>
      <c r="E45" s="12" t="s">
        <v>2</v>
      </c>
      <c r="F45" s="12" t="s">
        <v>5</v>
      </c>
      <c r="G45" s="12" t="s">
        <v>14</v>
      </c>
      <c r="I45" s="4" t="s">
        <v>3</v>
      </c>
      <c r="J45" s="12" t="s">
        <v>1</v>
      </c>
      <c r="K45" s="12" t="s">
        <v>6</v>
      </c>
      <c r="L45" s="12" t="s">
        <v>7</v>
      </c>
      <c r="M45" s="12" t="s">
        <v>2</v>
      </c>
      <c r="N45" s="12" t="s">
        <v>5</v>
      </c>
      <c r="O45" s="12" t="s">
        <v>14</v>
      </c>
      <c r="Q45" s="4" t="s">
        <v>3</v>
      </c>
      <c r="R45" s="12" t="s">
        <v>1</v>
      </c>
      <c r="S45" s="12" t="s">
        <v>6</v>
      </c>
      <c r="T45" s="12" t="s">
        <v>7</v>
      </c>
      <c r="U45" s="12" t="s">
        <v>2</v>
      </c>
      <c r="V45" s="12" t="s">
        <v>5</v>
      </c>
      <c r="W45" s="12" t="s">
        <v>14</v>
      </c>
      <c r="Y45" s="4" t="s">
        <v>3</v>
      </c>
      <c r="Z45" s="12" t="s">
        <v>1</v>
      </c>
      <c r="AA45" s="12" t="s">
        <v>6</v>
      </c>
      <c r="AB45" s="12" t="s">
        <v>7</v>
      </c>
      <c r="AC45" s="12" t="s">
        <v>2</v>
      </c>
      <c r="AD45" s="12" t="s">
        <v>5</v>
      </c>
      <c r="AE45" s="12" t="s">
        <v>14</v>
      </c>
      <c r="AG45" s="4" t="s">
        <v>3</v>
      </c>
      <c r="AH45" s="12" t="s">
        <v>1</v>
      </c>
      <c r="AI45" s="12" t="s">
        <v>6</v>
      </c>
      <c r="AJ45" s="12" t="s">
        <v>7</v>
      </c>
      <c r="AK45" s="12" t="s">
        <v>2</v>
      </c>
      <c r="AL45" s="12" t="s">
        <v>5</v>
      </c>
      <c r="AM45" s="12" t="s">
        <v>14</v>
      </c>
      <c r="AO45" s="4" t="s">
        <v>3</v>
      </c>
      <c r="AP45" s="12" t="s">
        <v>1</v>
      </c>
      <c r="AQ45" s="12" t="s">
        <v>6</v>
      </c>
      <c r="AR45" s="12" t="s">
        <v>7</v>
      </c>
      <c r="AS45" s="12" t="s">
        <v>2</v>
      </c>
      <c r="AT45" s="12" t="s">
        <v>5</v>
      </c>
      <c r="AU45" s="12" t="s">
        <v>14</v>
      </c>
    </row>
    <row r="46" spans="1:41" ht="12.75">
      <c r="A46" s="4">
        <v>1983</v>
      </c>
      <c r="B46">
        <v>1</v>
      </c>
      <c r="D46">
        <v>2</v>
      </c>
      <c r="G46">
        <f>SUM(B46:F46)</f>
        <v>3</v>
      </c>
      <c r="I46" s="4">
        <v>1983</v>
      </c>
      <c r="K46">
        <v>3</v>
      </c>
      <c r="O46">
        <f>SUM(J46:N46)</f>
        <v>3</v>
      </c>
      <c r="Q46" s="4">
        <v>1983</v>
      </c>
      <c r="W46">
        <f>SUM(R46:V46)</f>
        <v>0</v>
      </c>
      <c r="Y46" s="4">
        <v>1983</v>
      </c>
      <c r="AE46">
        <f aca="true" t="shared" si="10" ref="AE46:AE61">SUM(Z46:AD46)</f>
        <v>0</v>
      </c>
      <c r="AG46" s="4">
        <v>1983</v>
      </c>
      <c r="AM46">
        <f>SUM(AH46:AL46)</f>
        <v>0</v>
      </c>
      <c r="AO46" s="4">
        <v>1983</v>
      </c>
    </row>
    <row r="47" spans="1:41" ht="12.75">
      <c r="A47" s="4">
        <v>1984</v>
      </c>
      <c r="G47">
        <f aca="true" t="shared" si="11" ref="G47:G62">SUM(B47:F47)</f>
        <v>0</v>
      </c>
      <c r="I47" s="4">
        <v>1984</v>
      </c>
      <c r="O47">
        <f aca="true" t="shared" si="12" ref="O47:O62">SUM(J47:N47)</f>
        <v>0</v>
      </c>
      <c r="Q47" s="4">
        <v>1984</v>
      </c>
      <c r="W47">
        <f aca="true" t="shared" si="13" ref="W47:W62">SUM(R47:V47)</f>
        <v>0</v>
      </c>
      <c r="Y47" s="4">
        <v>1984</v>
      </c>
      <c r="AE47">
        <f t="shared" si="10"/>
        <v>0</v>
      </c>
      <c r="AG47" s="4">
        <v>1984</v>
      </c>
      <c r="AM47">
        <f aca="true" t="shared" si="14" ref="AM47:AM62">SUM(AH47:AL47)</f>
        <v>0</v>
      </c>
      <c r="AO47" s="4">
        <v>1984</v>
      </c>
    </row>
    <row r="48" spans="1:41" ht="12.75">
      <c r="A48" s="4">
        <v>1985</v>
      </c>
      <c r="G48">
        <f t="shared" si="11"/>
        <v>0</v>
      </c>
      <c r="I48" s="4">
        <v>1985</v>
      </c>
      <c r="O48">
        <f t="shared" si="12"/>
        <v>0</v>
      </c>
      <c r="Q48" s="4">
        <v>1985</v>
      </c>
      <c r="W48">
        <f t="shared" si="13"/>
        <v>0</v>
      </c>
      <c r="Y48" s="4">
        <v>1985</v>
      </c>
      <c r="AE48">
        <f t="shared" si="10"/>
        <v>0</v>
      </c>
      <c r="AG48" s="4">
        <v>1985</v>
      </c>
      <c r="AM48">
        <f t="shared" si="14"/>
        <v>0</v>
      </c>
      <c r="AO48" s="4">
        <v>1985</v>
      </c>
    </row>
    <row r="49" spans="1:41" ht="12.75">
      <c r="A49" s="4">
        <v>1986</v>
      </c>
      <c r="G49">
        <f t="shared" si="11"/>
        <v>0</v>
      </c>
      <c r="I49" s="4">
        <v>1986</v>
      </c>
      <c r="O49">
        <f t="shared" si="12"/>
        <v>0</v>
      </c>
      <c r="Q49" s="4">
        <v>1986</v>
      </c>
      <c r="W49">
        <f t="shared" si="13"/>
        <v>0</v>
      </c>
      <c r="Y49" s="4">
        <v>1986</v>
      </c>
      <c r="AE49">
        <f t="shared" si="10"/>
        <v>0</v>
      </c>
      <c r="AG49" s="4">
        <v>1986</v>
      </c>
      <c r="AM49">
        <f t="shared" si="14"/>
        <v>0</v>
      </c>
      <c r="AO49" s="4">
        <v>1986</v>
      </c>
    </row>
    <row r="50" spans="1:41" ht="12.75">
      <c r="A50" s="4">
        <v>1987</v>
      </c>
      <c r="G50">
        <f t="shared" si="11"/>
        <v>0</v>
      </c>
      <c r="I50" s="4">
        <v>1987</v>
      </c>
      <c r="O50">
        <f t="shared" si="12"/>
        <v>0</v>
      </c>
      <c r="Q50" s="4">
        <v>1987</v>
      </c>
      <c r="W50">
        <f t="shared" si="13"/>
        <v>0</v>
      </c>
      <c r="Y50" s="4">
        <v>1987</v>
      </c>
      <c r="AE50">
        <f t="shared" si="10"/>
        <v>0</v>
      </c>
      <c r="AG50" s="4">
        <v>1987</v>
      </c>
      <c r="AM50">
        <f t="shared" si="14"/>
        <v>0</v>
      </c>
      <c r="AO50" s="4">
        <v>1987</v>
      </c>
    </row>
    <row r="51" spans="1:41" ht="12.75">
      <c r="A51" s="4">
        <v>1988</v>
      </c>
      <c r="G51">
        <f t="shared" si="11"/>
        <v>0</v>
      </c>
      <c r="I51" s="4">
        <v>1988</v>
      </c>
      <c r="O51">
        <f t="shared" si="12"/>
        <v>0</v>
      </c>
      <c r="Q51" s="4">
        <v>1988</v>
      </c>
      <c r="W51">
        <f t="shared" si="13"/>
        <v>0</v>
      </c>
      <c r="Y51" s="4">
        <v>1988</v>
      </c>
      <c r="AE51">
        <f t="shared" si="10"/>
        <v>0</v>
      </c>
      <c r="AG51" s="4">
        <v>1988</v>
      </c>
      <c r="AM51">
        <f t="shared" si="14"/>
        <v>0</v>
      </c>
      <c r="AO51" s="4">
        <v>1988</v>
      </c>
    </row>
    <row r="52" spans="1:41" ht="12.75">
      <c r="A52" s="4">
        <v>1989</v>
      </c>
      <c r="B52">
        <v>11</v>
      </c>
      <c r="C52">
        <v>66</v>
      </c>
      <c r="D52">
        <v>62</v>
      </c>
      <c r="E52">
        <v>32</v>
      </c>
      <c r="F52">
        <v>20</v>
      </c>
      <c r="G52">
        <f t="shared" si="11"/>
        <v>191</v>
      </c>
      <c r="I52" s="4">
        <v>1989</v>
      </c>
      <c r="J52">
        <v>45</v>
      </c>
      <c r="K52">
        <v>166</v>
      </c>
      <c r="L52">
        <v>114</v>
      </c>
      <c r="M52">
        <v>94</v>
      </c>
      <c r="N52">
        <v>18</v>
      </c>
      <c r="O52">
        <f t="shared" si="12"/>
        <v>437</v>
      </c>
      <c r="Q52" s="4">
        <v>1989</v>
      </c>
      <c r="S52">
        <v>1</v>
      </c>
      <c r="W52">
        <f t="shared" si="13"/>
        <v>1</v>
      </c>
      <c r="Y52" s="4">
        <v>1989</v>
      </c>
      <c r="AA52">
        <v>1</v>
      </c>
      <c r="AE52">
        <f t="shared" si="10"/>
        <v>1</v>
      </c>
      <c r="AG52" s="4">
        <v>1989</v>
      </c>
      <c r="AM52">
        <f t="shared" si="14"/>
        <v>0</v>
      </c>
      <c r="AO52" s="4">
        <v>1989</v>
      </c>
    </row>
    <row r="53" spans="1:41" ht="12.75">
      <c r="A53" s="4">
        <v>1990</v>
      </c>
      <c r="B53">
        <v>8</v>
      </c>
      <c r="C53">
        <v>45</v>
      </c>
      <c r="D53">
        <v>36</v>
      </c>
      <c r="E53">
        <v>17</v>
      </c>
      <c r="F53">
        <v>2</v>
      </c>
      <c r="G53">
        <f t="shared" si="11"/>
        <v>108</v>
      </c>
      <c r="I53" s="4">
        <v>1990</v>
      </c>
      <c r="J53">
        <v>24</v>
      </c>
      <c r="K53">
        <v>113</v>
      </c>
      <c r="L53">
        <v>49</v>
      </c>
      <c r="M53">
        <v>55</v>
      </c>
      <c r="N53">
        <v>17</v>
      </c>
      <c r="O53">
        <f t="shared" si="12"/>
        <v>258</v>
      </c>
      <c r="Q53" s="4">
        <v>1990</v>
      </c>
      <c r="W53">
        <f t="shared" si="13"/>
        <v>0</v>
      </c>
      <c r="Y53" s="4">
        <v>1990</v>
      </c>
      <c r="AE53">
        <f t="shared" si="10"/>
        <v>0</v>
      </c>
      <c r="AG53" s="4">
        <v>1990</v>
      </c>
      <c r="AI53">
        <v>1</v>
      </c>
      <c r="AM53">
        <f t="shared" si="14"/>
        <v>1</v>
      </c>
      <c r="AO53" s="4">
        <v>1990</v>
      </c>
    </row>
    <row r="54" spans="1:41" ht="12.75">
      <c r="A54" s="4">
        <v>1991</v>
      </c>
      <c r="B54">
        <v>18</v>
      </c>
      <c r="C54">
        <v>65</v>
      </c>
      <c r="D54">
        <v>81</v>
      </c>
      <c r="E54">
        <v>41</v>
      </c>
      <c r="F54">
        <v>15</v>
      </c>
      <c r="G54">
        <f t="shared" si="11"/>
        <v>220</v>
      </c>
      <c r="I54" s="4">
        <v>1991</v>
      </c>
      <c r="J54">
        <v>56</v>
      </c>
      <c r="K54">
        <v>189</v>
      </c>
      <c r="L54">
        <v>175</v>
      </c>
      <c r="M54">
        <v>158</v>
      </c>
      <c r="N54">
        <v>44</v>
      </c>
      <c r="O54">
        <f t="shared" si="12"/>
        <v>622</v>
      </c>
      <c r="Q54" s="4">
        <v>1991</v>
      </c>
      <c r="W54">
        <f t="shared" si="13"/>
        <v>0</v>
      </c>
      <c r="Y54" s="4">
        <v>1991</v>
      </c>
      <c r="AE54">
        <f t="shared" si="10"/>
        <v>0</v>
      </c>
      <c r="AG54" s="4">
        <v>1991</v>
      </c>
      <c r="AM54">
        <f t="shared" si="14"/>
        <v>0</v>
      </c>
      <c r="AO54" s="4">
        <v>1991</v>
      </c>
    </row>
    <row r="55" spans="1:41" ht="12.75">
      <c r="A55" s="4">
        <v>1992</v>
      </c>
      <c r="B55">
        <v>20</v>
      </c>
      <c r="C55">
        <v>78</v>
      </c>
      <c r="D55">
        <v>64</v>
      </c>
      <c r="E55">
        <v>31</v>
      </c>
      <c r="F55">
        <v>34</v>
      </c>
      <c r="G55">
        <f t="shared" si="11"/>
        <v>227</v>
      </c>
      <c r="I55" s="4">
        <v>1992</v>
      </c>
      <c r="J55">
        <v>78</v>
      </c>
      <c r="K55">
        <v>262</v>
      </c>
      <c r="L55">
        <v>201</v>
      </c>
      <c r="M55">
        <v>238</v>
      </c>
      <c r="N55">
        <v>58</v>
      </c>
      <c r="O55">
        <f t="shared" si="12"/>
        <v>837</v>
      </c>
      <c r="Q55" s="4">
        <v>1992</v>
      </c>
      <c r="T55">
        <v>1</v>
      </c>
      <c r="W55">
        <f t="shared" si="13"/>
        <v>1</v>
      </c>
      <c r="Y55" s="4">
        <v>1992</v>
      </c>
      <c r="AD55">
        <v>1</v>
      </c>
      <c r="AE55">
        <f t="shared" si="10"/>
        <v>1</v>
      </c>
      <c r="AG55" s="4">
        <v>1992</v>
      </c>
      <c r="AK55">
        <v>1</v>
      </c>
      <c r="AM55">
        <f t="shared" si="14"/>
        <v>1</v>
      </c>
      <c r="AO55" s="4">
        <v>1992</v>
      </c>
    </row>
    <row r="56" spans="1:41" ht="12.75">
      <c r="A56" s="4">
        <v>1993</v>
      </c>
      <c r="B56">
        <v>20</v>
      </c>
      <c r="C56">
        <v>116</v>
      </c>
      <c r="D56">
        <v>89</v>
      </c>
      <c r="E56">
        <v>50</v>
      </c>
      <c r="F56">
        <v>42</v>
      </c>
      <c r="G56">
        <f t="shared" si="11"/>
        <v>317</v>
      </c>
      <c r="I56" s="4">
        <v>1993</v>
      </c>
      <c r="J56">
        <v>76</v>
      </c>
      <c r="K56">
        <v>265</v>
      </c>
      <c r="L56">
        <v>186</v>
      </c>
      <c r="M56">
        <v>243</v>
      </c>
      <c r="N56">
        <v>92</v>
      </c>
      <c r="O56">
        <f t="shared" si="12"/>
        <v>862</v>
      </c>
      <c r="Q56" s="4">
        <v>1993</v>
      </c>
      <c r="W56">
        <f t="shared" si="13"/>
        <v>0</v>
      </c>
      <c r="Y56" s="4">
        <v>1993</v>
      </c>
      <c r="AA56">
        <v>1</v>
      </c>
      <c r="AC56">
        <v>1</v>
      </c>
      <c r="AD56">
        <v>1</v>
      </c>
      <c r="AE56">
        <f t="shared" si="10"/>
        <v>3</v>
      </c>
      <c r="AG56" s="4">
        <v>1993</v>
      </c>
      <c r="AK56">
        <v>2</v>
      </c>
      <c r="AM56">
        <f t="shared" si="14"/>
        <v>2</v>
      </c>
      <c r="AO56" s="4">
        <v>1993</v>
      </c>
    </row>
    <row r="57" spans="1:41" ht="12.75">
      <c r="A57" s="4">
        <v>1994</v>
      </c>
      <c r="B57">
        <v>21</v>
      </c>
      <c r="C57">
        <v>113</v>
      </c>
      <c r="D57">
        <v>103</v>
      </c>
      <c r="E57">
        <v>46</v>
      </c>
      <c r="F57">
        <v>52</v>
      </c>
      <c r="G57">
        <f t="shared" si="11"/>
        <v>335</v>
      </c>
      <c r="I57" s="4">
        <v>1994</v>
      </c>
      <c r="J57">
        <v>77</v>
      </c>
      <c r="K57">
        <v>250</v>
      </c>
      <c r="L57">
        <v>186</v>
      </c>
      <c r="M57">
        <v>239</v>
      </c>
      <c r="N57">
        <v>89</v>
      </c>
      <c r="O57">
        <f t="shared" si="12"/>
        <v>841</v>
      </c>
      <c r="Q57" s="4">
        <v>1994</v>
      </c>
      <c r="W57">
        <f t="shared" si="13"/>
        <v>0</v>
      </c>
      <c r="Y57" s="4">
        <v>1994</v>
      </c>
      <c r="Z57">
        <v>1</v>
      </c>
      <c r="AA57">
        <v>1</v>
      </c>
      <c r="AB57">
        <v>1</v>
      </c>
      <c r="AE57">
        <f t="shared" si="10"/>
        <v>3</v>
      </c>
      <c r="AG57" s="4">
        <v>1994</v>
      </c>
      <c r="AL57">
        <v>1</v>
      </c>
      <c r="AM57">
        <f t="shared" si="14"/>
        <v>1</v>
      </c>
      <c r="AO57" s="4">
        <v>1994</v>
      </c>
    </row>
    <row r="58" spans="1:41" ht="12.75">
      <c r="A58" s="4">
        <v>1995</v>
      </c>
      <c r="B58">
        <v>23</v>
      </c>
      <c r="C58">
        <v>110</v>
      </c>
      <c r="D58">
        <v>115</v>
      </c>
      <c r="E58">
        <v>77</v>
      </c>
      <c r="F58">
        <v>46</v>
      </c>
      <c r="G58">
        <f t="shared" si="11"/>
        <v>371</v>
      </c>
      <c r="I58" s="4">
        <v>1995</v>
      </c>
      <c r="J58">
        <v>83</v>
      </c>
      <c r="K58">
        <v>232</v>
      </c>
      <c r="L58">
        <v>200</v>
      </c>
      <c r="M58">
        <v>285</v>
      </c>
      <c r="N58">
        <v>125</v>
      </c>
      <c r="O58">
        <f t="shared" si="12"/>
        <v>925</v>
      </c>
      <c r="Q58" s="4">
        <v>1995</v>
      </c>
      <c r="S58">
        <v>1</v>
      </c>
      <c r="W58">
        <f t="shared" si="13"/>
        <v>1</v>
      </c>
      <c r="Y58" s="4">
        <v>1995</v>
      </c>
      <c r="AA58">
        <v>1</v>
      </c>
      <c r="AE58">
        <f t="shared" si="10"/>
        <v>1</v>
      </c>
      <c r="AG58" s="4">
        <v>1995</v>
      </c>
      <c r="AJ58">
        <v>1</v>
      </c>
      <c r="AK58">
        <v>2</v>
      </c>
      <c r="AM58">
        <f t="shared" si="14"/>
        <v>3</v>
      </c>
      <c r="AO58" s="4">
        <v>1995</v>
      </c>
    </row>
    <row r="59" spans="1:41" ht="12.75">
      <c r="A59" s="4">
        <v>1996</v>
      </c>
      <c r="B59">
        <v>24</v>
      </c>
      <c r="C59">
        <v>112</v>
      </c>
      <c r="D59">
        <v>125</v>
      </c>
      <c r="E59">
        <v>66</v>
      </c>
      <c r="F59">
        <v>73</v>
      </c>
      <c r="G59">
        <f t="shared" si="11"/>
        <v>400</v>
      </c>
      <c r="I59" s="4">
        <v>1996</v>
      </c>
      <c r="J59">
        <v>90</v>
      </c>
      <c r="K59">
        <v>273</v>
      </c>
      <c r="L59">
        <v>217</v>
      </c>
      <c r="M59">
        <v>347</v>
      </c>
      <c r="N59">
        <v>128</v>
      </c>
      <c r="O59">
        <f t="shared" si="12"/>
        <v>1055</v>
      </c>
      <c r="Q59" s="4">
        <v>1996</v>
      </c>
      <c r="V59">
        <v>1</v>
      </c>
      <c r="W59">
        <f t="shared" si="13"/>
        <v>1</v>
      </c>
      <c r="Y59" s="4">
        <v>1996</v>
      </c>
      <c r="AA59">
        <v>1</v>
      </c>
      <c r="AC59">
        <v>1</v>
      </c>
      <c r="AE59">
        <f t="shared" si="10"/>
        <v>2</v>
      </c>
      <c r="AG59" s="4">
        <v>1996</v>
      </c>
      <c r="AI59">
        <v>2</v>
      </c>
      <c r="AK59">
        <v>1</v>
      </c>
      <c r="AM59">
        <f t="shared" si="14"/>
        <v>3</v>
      </c>
      <c r="AO59" s="4">
        <v>1996</v>
      </c>
    </row>
    <row r="60" spans="1:41" ht="12.75">
      <c r="A60" s="4">
        <v>1997</v>
      </c>
      <c r="B60">
        <v>23</v>
      </c>
      <c r="C60">
        <v>131</v>
      </c>
      <c r="D60">
        <v>144</v>
      </c>
      <c r="E60">
        <v>89</v>
      </c>
      <c r="F60">
        <v>71</v>
      </c>
      <c r="G60">
        <f t="shared" si="11"/>
        <v>458</v>
      </c>
      <c r="I60" s="4">
        <v>1997</v>
      </c>
      <c r="J60">
        <v>99</v>
      </c>
      <c r="K60">
        <v>245</v>
      </c>
      <c r="L60">
        <v>207</v>
      </c>
      <c r="M60">
        <v>364</v>
      </c>
      <c r="N60">
        <v>151</v>
      </c>
      <c r="O60">
        <f t="shared" si="12"/>
        <v>1066</v>
      </c>
      <c r="Q60" s="4">
        <v>1997</v>
      </c>
      <c r="V60">
        <v>3</v>
      </c>
      <c r="W60">
        <f t="shared" si="13"/>
        <v>3</v>
      </c>
      <c r="Y60" s="4">
        <v>1997</v>
      </c>
      <c r="Z60">
        <v>1</v>
      </c>
      <c r="AA60">
        <v>1</v>
      </c>
      <c r="AE60">
        <f t="shared" si="10"/>
        <v>2</v>
      </c>
      <c r="AG60" s="4">
        <v>1997</v>
      </c>
      <c r="AI60">
        <v>1</v>
      </c>
      <c r="AM60">
        <f t="shared" si="14"/>
        <v>1</v>
      </c>
      <c r="AO60" s="4">
        <v>1997</v>
      </c>
    </row>
    <row r="61" spans="1:41" ht="12.75">
      <c r="A61" s="4">
        <v>1998</v>
      </c>
      <c r="B61">
        <v>19</v>
      </c>
      <c r="C61">
        <v>139</v>
      </c>
      <c r="D61">
        <v>136</v>
      </c>
      <c r="E61">
        <v>84</v>
      </c>
      <c r="F61">
        <v>102</v>
      </c>
      <c r="G61">
        <f t="shared" si="11"/>
        <v>480</v>
      </c>
      <c r="I61" s="4">
        <v>1998</v>
      </c>
      <c r="J61">
        <v>100</v>
      </c>
      <c r="K61">
        <v>266</v>
      </c>
      <c r="L61">
        <v>204</v>
      </c>
      <c r="M61">
        <v>387</v>
      </c>
      <c r="N61">
        <v>153</v>
      </c>
      <c r="O61">
        <f t="shared" si="12"/>
        <v>1110</v>
      </c>
      <c r="Q61" s="4">
        <v>1998</v>
      </c>
      <c r="S61">
        <v>1</v>
      </c>
      <c r="W61">
        <f t="shared" si="13"/>
        <v>1</v>
      </c>
      <c r="Y61" s="4">
        <v>1998</v>
      </c>
      <c r="AA61">
        <v>2</v>
      </c>
      <c r="AD61">
        <v>1</v>
      </c>
      <c r="AE61">
        <f t="shared" si="10"/>
        <v>3</v>
      </c>
      <c r="AG61" s="4">
        <v>1998</v>
      </c>
      <c r="AJ61">
        <v>1</v>
      </c>
      <c r="AM61">
        <f t="shared" si="14"/>
        <v>1</v>
      </c>
      <c r="AO61" s="4">
        <v>1998</v>
      </c>
    </row>
    <row r="62" spans="1:41" ht="12.75">
      <c r="A62" s="4">
        <v>1999</v>
      </c>
      <c r="C62">
        <v>2</v>
      </c>
      <c r="G62">
        <f t="shared" si="11"/>
        <v>2</v>
      </c>
      <c r="I62" s="4">
        <v>1999</v>
      </c>
      <c r="J62">
        <v>1</v>
      </c>
      <c r="N62">
        <v>1</v>
      </c>
      <c r="O62">
        <f t="shared" si="12"/>
        <v>2</v>
      </c>
      <c r="Q62" s="4">
        <v>1999</v>
      </c>
      <c r="W62">
        <f t="shared" si="13"/>
        <v>0</v>
      </c>
      <c r="Y62" s="4">
        <v>1999</v>
      </c>
      <c r="AE62">
        <f>SUM(Z62:AD62)</f>
        <v>0</v>
      </c>
      <c r="AG62" s="4">
        <v>1999</v>
      </c>
      <c r="AM62">
        <f t="shared" si="14"/>
        <v>0</v>
      </c>
      <c r="AO62" s="4">
        <v>1999</v>
      </c>
    </row>
    <row r="63" spans="1:46" ht="12.75">
      <c r="A63" s="4" t="s">
        <v>14</v>
      </c>
      <c r="B63" s="2">
        <f>SUM(B46:B62)</f>
        <v>188</v>
      </c>
      <c r="C63" s="2">
        <f>SUM(C46:C62)</f>
        <v>977</v>
      </c>
      <c r="D63" s="2">
        <f>SUM(D46:D62)</f>
        <v>957</v>
      </c>
      <c r="E63" s="2">
        <f>SUM(E46:E62)</f>
        <v>533</v>
      </c>
      <c r="F63" s="2">
        <f>SUM(F46:F62)</f>
        <v>457</v>
      </c>
      <c r="G63">
        <f>SUM(B63:F63)</f>
        <v>3112</v>
      </c>
      <c r="I63" s="4" t="s">
        <v>14</v>
      </c>
      <c r="J63" s="2">
        <f>SUM(J46:J62)</f>
        <v>729</v>
      </c>
      <c r="K63" s="2">
        <f>SUM(K46:K62)</f>
        <v>2264</v>
      </c>
      <c r="L63" s="2">
        <f>SUM(L46:L62)</f>
        <v>1739</v>
      </c>
      <c r="M63" s="2">
        <f>SUM(M46:M62)</f>
        <v>2410</v>
      </c>
      <c r="N63" s="2">
        <f>SUM(N46:N62)</f>
        <v>876</v>
      </c>
      <c r="O63">
        <f>SUM(J63:N63)</f>
        <v>8018</v>
      </c>
      <c r="Q63" s="4" t="s">
        <v>14</v>
      </c>
      <c r="W63">
        <f>SUM(R63:V63)</f>
        <v>0</v>
      </c>
      <c r="Y63" s="4" t="s">
        <v>14</v>
      </c>
      <c r="Z63" s="2">
        <f>SUM(Z46:Z62)</f>
        <v>2</v>
      </c>
      <c r="AA63" s="2">
        <f>SUM(AA46:AA62)</f>
        <v>8</v>
      </c>
      <c r="AB63" s="2">
        <f>SUM(AB46:AB62)</f>
        <v>1</v>
      </c>
      <c r="AC63" s="2">
        <f>SUM(AC46:AC62)</f>
        <v>2</v>
      </c>
      <c r="AD63" s="2">
        <f>SUM(AD46:AD62)</f>
        <v>3</v>
      </c>
      <c r="AE63">
        <f>SUM(Z63:AD63)</f>
        <v>16</v>
      </c>
      <c r="AG63" s="4" t="s">
        <v>14</v>
      </c>
      <c r="AH63" s="2">
        <f>SUM(AH46:AH62)</f>
        <v>0</v>
      </c>
      <c r="AI63" s="2">
        <f>SUM(AI46:AI62)</f>
        <v>4</v>
      </c>
      <c r="AJ63" s="2">
        <f>SUM(AJ46:AJ62)</f>
        <v>2</v>
      </c>
      <c r="AK63" s="2">
        <f>SUM(AK46:AK62)</f>
        <v>6</v>
      </c>
      <c r="AL63" s="2">
        <f>SUM(AL46:AL62)</f>
        <v>1</v>
      </c>
      <c r="AM63">
        <f>SUM(AH63:AL63)</f>
        <v>13</v>
      </c>
      <c r="AO63" s="4" t="s">
        <v>14</v>
      </c>
      <c r="AP63" s="2"/>
      <c r="AQ63" s="2"/>
      <c r="AR63" s="2"/>
      <c r="AS63" s="2"/>
      <c r="AT63" s="2"/>
    </row>
    <row r="64" spans="9:41" ht="12.75">
      <c r="I64" s="4"/>
      <c r="Q64" s="4"/>
      <c r="Y64" s="4"/>
      <c r="AG64" s="4"/>
      <c r="AO64" s="4"/>
    </row>
    <row r="65" spans="1:41" ht="12.75">
      <c r="A65" s="4" t="s">
        <v>12</v>
      </c>
      <c r="I65" s="4" t="s">
        <v>13</v>
      </c>
      <c r="Q65" s="4" t="s">
        <v>29</v>
      </c>
      <c r="Y65" s="4" t="s">
        <v>30</v>
      </c>
      <c r="AG65" s="4" t="s">
        <v>27</v>
      </c>
      <c r="AO65" s="4" t="s">
        <v>28</v>
      </c>
    </row>
    <row r="66" spans="1:47" ht="12.75">
      <c r="A66" s="4" t="s">
        <v>10</v>
      </c>
      <c r="B66" s="12" t="s">
        <v>1</v>
      </c>
      <c r="C66" s="12" t="s">
        <v>6</v>
      </c>
      <c r="D66" s="12" t="s">
        <v>7</v>
      </c>
      <c r="E66" s="12" t="s">
        <v>2</v>
      </c>
      <c r="F66" s="12" t="s">
        <v>5</v>
      </c>
      <c r="G66" s="12" t="s">
        <v>14</v>
      </c>
      <c r="I66" s="4" t="s">
        <v>10</v>
      </c>
      <c r="J66" s="12" t="s">
        <v>1</v>
      </c>
      <c r="K66" s="12" t="s">
        <v>6</v>
      </c>
      <c r="L66" s="12" t="s">
        <v>7</v>
      </c>
      <c r="M66" s="12" t="s">
        <v>2</v>
      </c>
      <c r="N66" s="12" t="s">
        <v>5</v>
      </c>
      <c r="O66" s="12" t="s">
        <v>14</v>
      </c>
      <c r="Q66" s="4" t="s">
        <v>10</v>
      </c>
      <c r="R66" s="12" t="s">
        <v>1</v>
      </c>
      <c r="S66" s="12" t="s">
        <v>6</v>
      </c>
      <c r="T66" s="12" t="s">
        <v>7</v>
      </c>
      <c r="U66" s="12" t="s">
        <v>2</v>
      </c>
      <c r="V66" s="12" t="s">
        <v>5</v>
      </c>
      <c r="W66" s="12" t="s">
        <v>14</v>
      </c>
      <c r="Y66" s="4" t="s">
        <v>10</v>
      </c>
      <c r="Z66" s="12" t="s">
        <v>1</v>
      </c>
      <c r="AA66" s="12" t="s">
        <v>6</v>
      </c>
      <c r="AB66" s="12" t="s">
        <v>7</v>
      </c>
      <c r="AC66" s="12" t="s">
        <v>2</v>
      </c>
      <c r="AD66" s="12" t="s">
        <v>5</v>
      </c>
      <c r="AE66" s="12" t="s">
        <v>14</v>
      </c>
      <c r="AG66" s="4" t="s">
        <v>10</v>
      </c>
      <c r="AH66" s="12" t="s">
        <v>1</v>
      </c>
      <c r="AI66" s="12" t="s">
        <v>6</v>
      </c>
      <c r="AJ66" s="12" t="s">
        <v>7</v>
      </c>
      <c r="AK66" s="12" t="s">
        <v>2</v>
      </c>
      <c r="AL66" s="12" t="s">
        <v>5</v>
      </c>
      <c r="AM66" s="12" t="s">
        <v>14</v>
      </c>
      <c r="AO66" s="4" t="s">
        <v>10</v>
      </c>
      <c r="AP66" s="12" t="s">
        <v>1</v>
      </c>
      <c r="AQ66" s="12" t="s">
        <v>6</v>
      </c>
      <c r="AR66" s="12" t="s">
        <v>7</v>
      </c>
      <c r="AS66" s="12" t="s">
        <v>2</v>
      </c>
      <c r="AT66" s="12" t="s">
        <v>5</v>
      </c>
      <c r="AU66" s="12" t="s">
        <v>14</v>
      </c>
    </row>
    <row r="67" spans="1:41" ht="12.75">
      <c r="A67" s="4">
        <v>1983</v>
      </c>
      <c r="B67">
        <f aca="true" t="shared" si="15" ref="B67:G67">B46+B25</f>
        <v>13</v>
      </c>
      <c r="C67">
        <f t="shared" si="15"/>
        <v>25</v>
      </c>
      <c r="D67">
        <f t="shared" si="15"/>
        <v>8</v>
      </c>
      <c r="E67">
        <f t="shared" si="15"/>
        <v>3</v>
      </c>
      <c r="F67">
        <f t="shared" si="15"/>
        <v>2</v>
      </c>
      <c r="G67">
        <f t="shared" si="15"/>
        <v>51</v>
      </c>
      <c r="I67" s="4">
        <v>1983</v>
      </c>
      <c r="J67">
        <f aca="true" t="shared" si="16" ref="J67:O67">J46+J25</f>
        <v>19</v>
      </c>
      <c r="K67">
        <f t="shared" si="16"/>
        <v>72</v>
      </c>
      <c r="L67">
        <f t="shared" si="16"/>
        <v>15</v>
      </c>
      <c r="M67">
        <f t="shared" si="16"/>
        <v>2</v>
      </c>
      <c r="N67">
        <f t="shared" si="16"/>
        <v>0</v>
      </c>
      <c r="O67">
        <f t="shared" si="16"/>
        <v>108</v>
      </c>
      <c r="Q67" s="4">
        <v>1983</v>
      </c>
      <c r="R67">
        <f aca="true" t="shared" si="17" ref="R67:W67">R46+R25</f>
        <v>0</v>
      </c>
      <c r="S67">
        <f t="shared" si="17"/>
        <v>0</v>
      </c>
      <c r="T67">
        <f t="shared" si="17"/>
        <v>0</v>
      </c>
      <c r="U67">
        <f t="shared" si="17"/>
        <v>0</v>
      </c>
      <c r="V67">
        <f t="shared" si="17"/>
        <v>0</v>
      </c>
      <c r="W67">
        <f t="shared" si="17"/>
        <v>0</v>
      </c>
      <c r="Y67" s="4">
        <v>1983</v>
      </c>
      <c r="Z67">
        <f aca="true" t="shared" si="18" ref="Z67:AE67">Z46+Z25</f>
        <v>0</v>
      </c>
      <c r="AA67">
        <f t="shared" si="18"/>
        <v>0</v>
      </c>
      <c r="AB67">
        <f t="shared" si="18"/>
        <v>0</v>
      </c>
      <c r="AC67">
        <f t="shared" si="18"/>
        <v>0</v>
      </c>
      <c r="AD67">
        <f t="shared" si="18"/>
        <v>0</v>
      </c>
      <c r="AE67">
        <f t="shared" si="18"/>
        <v>0</v>
      </c>
      <c r="AG67" s="4">
        <v>1983</v>
      </c>
      <c r="AH67">
        <f aca="true" t="shared" si="19" ref="AH67:AM67">AH46+AH25</f>
        <v>0</v>
      </c>
      <c r="AI67">
        <f t="shared" si="19"/>
        <v>0</v>
      </c>
      <c r="AJ67">
        <f t="shared" si="19"/>
        <v>0</v>
      </c>
      <c r="AK67">
        <f t="shared" si="19"/>
        <v>0</v>
      </c>
      <c r="AL67">
        <f t="shared" si="19"/>
        <v>0</v>
      </c>
      <c r="AM67">
        <f t="shared" si="19"/>
        <v>0</v>
      </c>
      <c r="AO67" s="4">
        <v>1983</v>
      </c>
    </row>
    <row r="68" spans="1:41" ht="12.75">
      <c r="A68" s="4">
        <v>1984</v>
      </c>
      <c r="B68">
        <f aca="true" t="shared" si="20" ref="B68:G83">B47+B26</f>
        <v>10</v>
      </c>
      <c r="C68">
        <f t="shared" si="20"/>
        <v>70</v>
      </c>
      <c r="D68">
        <f t="shared" si="20"/>
        <v>34</v>
      </c>
      <c r="E68">
        <f t="shared" si="20"/>
        <v>12</v>
      </c>
      <c r="F68">
        <f t="shared" si="20"/>
        <v>2</v>
      </c>
      <c r="G68">
        <f t="shared" si="20"/>
        <v>128</v>
      </c>
      <c r="I68" s="4">
        <v>1984</v>
      </c>
      <c r="J68">
        <f aca="true" t="shared" si="21" ref="J68:O68">J47+J26</f>
        <v>38</v>
      </c>
      <c r="K68">
        <f t="shared" si="21"/>
        <v>137</v>
      </c>
      <c r="L68">
        <f t="shared" si="21"/>
        <v>59</v>
      </c>
      <c r="M68">
        <f t="shared" si="21"/>
        <v>5</v>
      </c>
      <c r="N68">
        <f t="shared" si="21"/>
        <v>11</v>
      </c>
      <c r="O68">
        <f t="shared" si="21"/>
        <v>250</v>
      </c>
      <c r="Q68" s="4">
        <v>1984</v>
      </c>
      <c r="R68">
        <f aca="true" t="shared" si="22" ref="R68:W68">R47+R26</f>
        <v>0</v>
      </c>
      <c r="S68">
        <f t="shared" si="22"/>
        <v>0</v>
      </c>
      <c r="T68">
        <f t="shared" si="22"/>
        <v>0</v>
      </c>
      <c r="U68">
        <f t="shared" si="22"/>
        <v>0</v>
      </c>
      <c r="V68">
        <f t="shared" si="22"/>
        <v>0</v>
      </c>
      <c r="W68">
        <f t="shared" si="22"/>
        <v>0</v>
      </c>
      <c r="Y68" s="4">
        <v>1984</v>
      </c>
      <c r="Z68">
        <f aca="true" t="shared" si="23" ref="Z68:AE68">Z47+Z26</f>
        <v>0</v>
      </c>
      <c r="AA68">
        <f t="shared" si="23"/>
        <v>0</v>
      </c>
      <c r="AB68">
        <f t="shared" si="23"/>
        <v>0</v>
      </c>
      <c r="AC68">
        <f t="shared" si="23"/>
        <v>0</v>
      </c>
      <c r="AD68">
        <f t="shared" si="23"/>
        <v>0</v>
      </c>
      <c r="AE68">
        <f t="shared" si="23"/>
        <v>0</v>
      </c>
      <c r="AG68" s="4">
        <v>1984</v>
      </c>
      <c r="AH68">
        <f aca="true" t="shared" si="24" ref="AH68:AM68">AH47+AH26</f>
        <v>0</v>
      </c>
      <c r="AI68">
        <f t="shared" si="24"/>
        <v>0</v>
      </c>
      <c r="AJ68">
        <f t="shared" si="24"/>
        <v>0</v>
      </c>
      <c r="AK68">
        <f t="shared" si="24"/>
        <v>0</v>
      </c>
      <c r="AL68">
        <f t="shared" si="24"/>
        <v>0</v>
      </c>
      <c r="AM68">
        <f t="shared" si="24"/>
        <v>0</v>
      </c>
      <c r="AO68" s="4">
        <v>1984</v>
      </c>
    </row>
    <row r="69" spans="1:41" ht="12.75">
      <c r="A69" s="4">
        <v>1985</v>
      </c>
      <c r="B69">
        <f t="shared" si="20"/>
        <v>8</v>
      </c>
      <c r="C69">
        <f t="shared" si="20"/>
        <v>44</v>
      </c>
      <c r="D69">
        <f t="shared" si="20"/>
        <v>24</v>
      </c>
      <c r="E69">
        <f t="shared" si="20"/>
        <v>6</v>
      </c>
      <c r="F69">
        <f t="shared" si="20"/>
        <v>8</v>
      </c>
      <c r="G69">
        <f t="shared" si="20"/>
        <v>90</v>
      </c>
      <c r="I69" s="4">
        <v>1985</v>
      </c>
      <c r="J69">
        <f aca="true" t="shared" si="25" ref="J69:O69">J48+J27</f>
        <v>43</v>
      </c>
      <c r="K69">
        <f t="shared" si="25"/>
        <v>141</v>
      </c>
      <c r="L69">
        <f t="shared" si="25"/>
        <v>52</v>
      </c>
      <c r="M69">
        <f t="shared" si="25"/>
        <v>5</v>
      </c>
      <c r="N69">
        <f t="shared" si="25"/>
        <v>9</v>
      </c>
      <c r="O69">
        <f t="shared" si="25"/>
        <v>250</v>
      </c>
      <c r="Q69" s="4">
        <v>1985</v>
      </c>
      <c r="R69">
        <f aca="true" t="shared" si="26" ref="R69:W69">R48+R27</f>
        <v>0</v>
      </c>
      <c r="S69">
        <f t="shared" si="26"/>
        <v>0</v>
      </c>
      <c r="T69">
        <f t="shared" si="26"/>
        <v>0</v>
      </c>
      <c r="U69">
        <f t="shared" si="26"/>
        <v>0</v>
      </c>
      <c r="V69">
        <f t="shared" si="26"/>
        <v>0</v>
      </c>
      <c r="W69">
        <f t="shared" si="26"/>
        <v>0</v>
      </c>
      <c r="Y69" s="4">
        <v>1985</v>
      </c>
      <c r="Z69">
        <f aca="true" t="shared" si="27" ref="Z69:AE69">Z48+Z27</f>
        <v>0</v>
      </c>
      <c r="AA69">
        <f t="shared" si="27"/>
        <v>0</v>
      </c>
      <c r="AB69">
        <f t="shared" si="27"/>
        <v>0</v>
      </c>
      <c r="AC69">
        <f t="shared" si="27"/>
        <v>0</v>
      </c>
      <c r="AD69">
        <f t="shared" si="27"/>
        <v>0</v>
      </c>
      <c r="AE69">
        <f t="shared" si="27"/>
        <v>0</v>
      </c>
      <c r="AG69" s="4">
        <v>1985</v>
      </c>
      <c r="AH69">
        <f aca="true" t="shared" si="28" ref="AH69:AM69">AH48+AH27</f>
        <v>0</v>
      </c>
      <c r="AI69">
        <f t="shared" si="28"/>
        <v>0</v>
      </c>
      <c r="AJ69">
        <f t="shared" si="28"/>
        <v>0</v>
      </c>
      <c r="AK69">
        <f t="shared" si="28"/>
        <v>0</v>
      </c>
      <c r="AL69">
        <f t="shared" si="28"/>
        <v>0</v>
      </c>
      <c r="AM69">
        <f t="shared" si="28"/>
        <v>0</v>
      </c>
      <c r="AO69" s="4">
        <v>1985</v>
      </c>
    </row>
    <row r="70" spans="1:41" ht="12.75">
      <c r="A70" s="4">
        <v>1986</v>
      </c>
      <c r="B70">
        <f t="shared" si="20"/>
        <v>6</v>
      </c>
      <c r="C70">
        <f t="shared" si="20"/>
        <v>38</v>
      </c>
      <c r="D70">
        <f t="shared" si="20"/>
        <v>12</v>
      </c>
      <c r="E70">
        <f t="shared" si="20"/>
        <v>9</v>
      </c>
      <c r="F70">
        <f t="shared" si="20"/>
        <v>5</v>
      </c>
      <c r="G70">
        <f t="shared" si="20"/>
        <v>70</v>
      </c>
      <c r="I70" s="4">
        <v>1986</v>
      </c>
      <c r="J70">
        <f aca="true" t="shared" si="29" ref="J70:O70">J49+J28</f>
        <v>33</v>
      </c>
      <c r="K70">
        <f t="shared" si="29"/>
        <v>110</v>
      </c>
      <c r="L70">
        <f t="shared" si="29"/>
        <v>41</v>
      </c>
      <c r="M70">
        <f t="shared" si="29"/>
        <v>6</v>
      </c>
      <c r="N70">
        <f t="shared" si="29"/>
        <v>10</v>
      </c>
      <c r="O70">
        <f t="shared" si="29"/>
        <v>200</v>
      </c>
      <c r="Q70" s="4">
        <v>1986</v>
      </c>
      <c r="R70">
        <f aca="true" t="shared" si="30" ref="R70:W70">R49+R28</f>
        <v>0</v>
      </c>
      <c r="S70">
        <f t="shared" si="30"/>
        <v>0</v>
      </c>
      <c r="T70">
        <f t="shared" si="30"/>
        <v>0</v>
      </c>
      <c r="U70">
        <f t="shared" si="30"/>
        <v>0</v>
      </c>
      <c r="V70">
        <f t="shared" si="30"/>
        <v>0</v>
      </c>
      <c r="W70">
        <f t="shared" si="30"/>
        <v>0</v>
      </c>
      <c r="Y70" s="4">
        <v>1986</v>
      </c>
      <c r="Z70">
        <f aca="true" t="shared" si="31" ref="Z70:AE70">Z49+Z28</f>
        <v>0</v>
      </c>
      <c r="AA70">
        <f t="shared" si="31"/>
        <v>0</v>
      </c>
      <c r="AB70">
        <f t="shared" si="31"/>
        <v>0</v>
      </c>
      <c r="AC70">
        <f t="shared" si="31"/>
        <v>0</v>
      </c>
      <c r="AD70">
        <f t="shared" si="31"/>
        <v>0</v>
      </c>
      <c r="AE70">
        <f t="shared" si="31"/>
        <v>0</v>
      </c>
      <c r="AG70" s="4">
        <v>1986</v>
      </c>
      <c r="AH70">
        <f aca="true" t="shared" si="32" ref="AH70:AM70">AH49+AH28</f>
        <v>0</v>
      </c>
      <c r="AI70">
        <f t="shared" si="32"/>
        <v>0</v>
      </c>
      <c r="AJ70">
        <f t="shared" si="32"/>
        <v>0</v>
      </c>
      <c r="AK70">
        <f t="shared" si="32"/>
        <v>0</v>
      </c>
      <c r="AL70">
        <f t="shared" si="32"/>
        <v>0</v>
      </c>
      <c r="AM70">
        <f t="shared" si="32"/>
        <v>0</v>
      </c>
      <c r="AO70" s="4">
        <v>1986</v>
      </c>
    </row>
    <row r="71" spans="1:41" ht="12.75">
      <c r="A71" s="4">
        <v>1987</v>
      </c>
      <c r="B71">
        <f t="shared" si="20"/>
        <v>8</v>
      </c>
      <c r="C71">
        <f t="shared" si="20"/>
        <v>44</v>
      </c>
      <c r="D71">
        <f t="shared" si="20"/>
        <v>35</v>
      </c>
      <c r="E71">
        <f t="shared" si="20"/>
        <v>2</v>
      </c>
      <c r="F71">
        <f t="shared" si="20"/>
        <v>6</v>
      </c>
      <c r="G71">
        <f t="shared" si="20"/>
        <v>95</v>
      </c>
      <c r="I71" s="4">
        <v>1987</v>
      </c>
      <c r="J71">
        <f aca="true" t="shared" si="33" ref="J71:O71">J50+J29</f>
        <v>32</v>
      </c>
      <c r="K71">
        <f t="shared" si="33"/>
        <v>165</v>
      </c>
      <c r="L71">
        <f t="shared" si="33"/>
        <v>51</v>
      </c>
      <c r="M71">
        <f t="shared" si="33"/>
        <v>11</v>
      </c>
      <c r="N71">
        <f t="shared" si="33"/>
        <v>12</v>
      </c>
      <c r="O71">
        <f t="shared" si="33"/>
        <v>271</v>
      </c>
      <c r="Q71" s="4">
        <v>1987</v>
      </c>
      <c r="R71">
        <f aca="true" t="shared" si="34" ref="R71:W71">R50+R29</f>
        <v>0</v>
      </c>
      <c r="S71">
        <f t="shared" si="34"/>
        <v>0</v>
      </c>
      <c r="T71">
        <f t="shared" si="34"/>
        <v>0</v>
      </c>
      <c r="U71">
        <f t="shared" si="34"/>
        <v>0</v>
      </c>
      <c r="V71">
        <f t="shared" si="34"/>
        <v>0</v>
      </c>
      <c r="W71">
        <f t="shared" si="34"/>
        <v>0</v>
      </c>
      <c r="Y71" s="4">
        <v>1987</v>
      </c>
      <c r="Z71">
        <f aca="true" t="shared" si="35" ref="Z71:AE71">Z50+Z29</f>
        <v>0</v>
      </c>
      <c r="AA71">
        <f t="shared" si="35"/>
        <v>0</v>
      </c>
      <c r="AB71">
        <f t="shared" si="35"/>
        <v>0</v>
      </c>
      <c r="AC71">
        <f t="shared" si="35"/>
        <v>0</v>
      </c>
      <c r="AD71">
        <f t="shared" si="35"/>
        <v>0</v>
      </c>
      <c r="AE71">
        <f t="shared" si="35"/>
        <v>0</v>
      </c>
      <c r="AG71" s="4">
        <v>1987</v>
      </c>
      <c r="AH71">
        <f aca="true" t="shared" si="36" ref="AH71:AM71">AH50+AH29</f>
        <v>0</v>
      </c>
      <c r="AI71">
        <f t="shared" si="36"/>
        <v>0</v>
      </c>
      <c r="AJ71">
        <f t="shared" si="36"/>
        <v>0</v>
      </c>
      <c r="AK71">
        <f t="shared" si="36"/>
        <v>0</v>
      </c>
      <c r="AL71">
        <f t="shared" si="36"/>
        <v>0</v>
      </c>
      <c r="AM71">
        <f t="shared" si="36"/>
        <v>0</v>
      </c>
      <c r="AO71" s="4">
        <v>1987</v>
      </c>
    </row>
    <row r="72" spans="1:41" ht="12.75">
      <c r="A72" s="4">
        <v>1988</v>
      </c>
      <c r="B72">
        <f t="shared" si="20"/>
        <v>1</v>
      </c>
      <c r="C72">
        <f t="shared" si="20"/>
        <v>32</v>
      </c>
      <c r="D72">
        <f t="shared" si="20"/>
        <v>16</v>
      </c>
      <c r="E72">
        <f t="shared" si="20"/>
        <v>0</v>
      </c>
      <c r="F72">
        <f t="shared" si="20"/>
        <v>3</v>
      </c>
      <c r="G72">
        <f t="shared" si="20"/>
        <v>52</v>
      </c>
      <c r="I72" s="4">
        <v>1988</v>
      </c>
      <c r="J72">
        <f aca="true" t="shared" si="37" ref="J72:O72">J51+J30</f>
        <v>9</v>
      </c>
      <c r="K72">
        <f t="shared" si="37"/>
        <v>71</v>
      </c>
      <c r="L72">
        <f t="shared" si="37"/>
        <v>31</v>
      </c>
      <c r="M72">
        <f t="shared" si="37"/>
        <v>8</v>
      </c>
      <c r="N72">
        <f t="shared" si="37"/>
        <v>6</v>
      </c>
      <c r="O72">
        <f t="shared" si="37"/>
        <v>125</v>
      </c>
      <c r="Q72" s="4">
        <v>1988</v>
      </c>
      <c r="R72">
        <f aca="true" t="shared" si="38" ref="R72:W72">R51+R30</f>
        <v>0</v>
      </c>
      <c r="S72">
        <f t="shared" si="38"/>
        <v>0</v>
      </c>
      <c r="T72">
        <f t="shared" si="38"/>
        <v>0</v>
      </c>
      <c r="U72">
        <f t="shared" si="38"/>
        <v>0</v>
      </c>
      <c r="V72">
        <f t="shared" si="38"/>
        <v>0</v>
      </c>
      <c r="W72">
        <f t="shared" si="38"/>
        <v>0</v>
      </c>
      <c r="Y72" s="4">
        <v>1988</v>
      </c>
      <c r="Z72">
        <f aca="true" t="shared" si="39" ref="Z72:AE72">Z51+Z30</f>
        <v>0</v>
      </c>
      <c r="AA72">
        <f t="shared" si="39"/>
        <v>0</v>
      </c>
      <c r="AB72">
        <f t="shared" si="39"/>
        <v>0</v>
      </c>
      <c r="AC72">
        <f t="shared" si="39"/>
        <v>0</v>
      </c>
      <c r="AD72">
        <f t="shared" si="39"/>
        <v>0</v>
      </c>
      <c r="AE72">
        <f t="shared" si="39"/>
        <v>0</v>
      </c>
      <c r="AG72" s="4">
        <v>1988</v>
      </c>
      <c r="AH72">
        <f aca="true" t="shared" si="40" ref="AH72:AM72">AH51+AH30</f>
        <v>0</v>
      </c>
      <c r="AI72">
        <f t="shared" si="40"/>
        <v>0</v>
      </c>
      <c r="AJ72">
        <f t="shared" si="40"/>
        <v>0</v>
      </c>
      <c r="AK72">
        <f t="shared" si="40"/>
        <v>0</v>
      </c>
      <c r="AL72">
        <f t="shared" si="40"/>
        <v>0</v>
      </c>
      <c r="AM72">
        <f t="shared" si="40"/>
        <v>0</v>
      </c>
      <c r="AO72" s="4">
        <v>1988</v>
      </c>
    </row>
    <row r="73" spans="1:41" ht="12.75">
      <c r="A73" s="4">
        <v>1989</v>
      </c>
      <c r="B73">
        <f t="shared" si="20"/>
        <v>18</v>
      </c>
      <c r="C73">
        <f t="shared" si="20"/>
        <v>99</v>
      </c>
      <c r="D73">
        <f t="shared" si="20"/>
        <v>75</v>
      </c>
      <c r="E73">
        <f t="shared" si="20"/>
        <v>39</v>
      </c>
      <c r="F73">
        <f t="shared" si="20"/>
        <v>21</v>
      </c>
      <c r="G73">
        <f t="shared" si="20"/>
        <v>252</v>
      </c>
      <c r="I73" s="4">
        <v>1989</v>
      </c>
      <c r="J73">
        <f aca="true" t="shared" si="41" ref="J73:O73">J52+J31</f>
        <v>62</v>
      </c>
      <c r="K73">
        <f t="shared" si="41"/>
        <v>227</v>
      </c>
      <c r="L73">
        <f t="shared" si="41"/>
        <v>136</v>
      </c>
      <c r="M73">
        <f t="shared" si="41"/>
        <v>108</v>
      </c>
      <c r="N73">
        <f t="shared" si="41"/>
        <v>22</v>
      </c>
      <c r="O73">
        <f t="shared" si="41"/>
        <v>555</v>
      </c>
      <c r="Q73" s="4">
        <v>1989</v>
      </c>
      <c r="R73">
        <f aca="true" t="shared" si="42" ref="R73:W73">R52+R31</f>
        <v>0</v>
      </c>
      <c r="S73">
        <f t="shared" si="42"/>
        <v>1</v>
      </c>
      <c r="T73">
        <f t="shared" si="42"/>
        <v>0</v>
      </c>
      <c r="U73">
        <f t="shared" si="42"/>
        <v>0</v>
      </c>
      <c r="V73">
        <f t="shared" si="42"/>
        <v>0</v>
      </c>
      <c r="W73">
        <f t="shared" si="42"/>
        <v>1</v>
      </c>
      <c r="Y73" s="4">
        <v>1989</v>
      </c>
      <c r="Z73">
        <f aca="true" t="shared" si="43" ref="Z73:AE73">Z52+Z31</f>
        <v>0</v>
      </c>
      <c r="AA73">
        <f t="shared" si="43"/>
        <v>1</v>
      </c>
      <c r="AB73">
        <f t="shared" si="43"/>
        <v>0</v>
      </c>
      <c r="AC73">
        <f t="shared" si="43"/>
        <v>0</v>
      </c>
      <c r="AD73">
        <f t="shared" si="43"/>
        <v>0</v>
      </c>
      <c r="AE73">
        <f t="shared" si="43"/>
        <v>1</v>
      </c>
      <c r="AG73" s="4">
        <v>1989</v>
      </c>
      <c r="AH73">
        <f aca="true" t="shared" si="44" ref="AH73:AM73">AH52+AH31</f>
        <v>0</v>
      </c>
      <c r="AI73">
        <f t="shared" si="44"/>
        <v>0</v>
      </c>
      <c r="AJ73">
        <f t="shared" si="44"/>
        <v>0</v>
      </c>
      <c r="AK73">
        <f t="shared" si="44"/>
        <v>0</v>
      </c>
      <c r="AL73">
        <f t="shared" si="44"/>
        <v>0</v>
      </c>
      <c r="AM73">
        <f t="shared" si="44"/>
        <v>0</v>
      </c>
      <c r="AO73" s="4">
        <v>1989</v>
      </c>
    </row>
    <row r="74" spans="1:41" ht="12.75">
      <c r="A74" s="4">
        <v>1990</v>
      </c>
      <c r="B74">
        <f t="shared" si="20"/>
        <v>11</v>
      </c>
      <c r="C74">
        <f t="shared" si="20"/>
        <v>72</v>
      </c>
      <c r="D74">
        <f t="shared" si="20"/>
        <v>59</v>
      </c>
      <c r="E74">
        <f t="shared" si="20"/>
        <v>20</v>
      </c>
      <c r="F74">
        <f t="shared" si="20"/>
        <v>5</v>
      </c>
      <c r="G74">
        <f t="shared" si="20"/>
        <v>167</v>
      </c>
      <c r="I74" s="4">
        <v>1990</v>
      </c>
      <c r="J74">
        <f aca="true" t="shared" si="45" ref="J74:O74">J53+J32</f>
        <v>55</v>
      </c>
      <c r="K74">
        <f t="shared" si="45"/>
        <v>197</v>
      </c>
      <c r="L74">
        <f t="shared" si="45"/>
        <v>73</v>
      </c>
      <c r="M74">
        <f t="shared" si="45"/>
        <v>76</v>
      </c>
      <c r="N74">
        <f t="shared" si="45"/>
        <v>21</v>
      </c>
      <c r="O74">
        <f t="shared" si="45"/>
        <v>422</v>
      </c>
      <c r="Q74" s="4">
        <v>1990</v>
      </c>
      <c r="R74">
        <f aca="true" t="shared" si="46" ref="R74:W74">R53+R32</f>
        <v>0</v>
      </c>
      <c r="S74">
        <f t="shared" si="46"/>
        <v>0</v>
      </c>
      <c r="T74">
        <f t="shared" si="46"/>
        <v>0</v>
      </c>
      <c r="U74">
        <f t="shared" si="46"/>
        <v>0</v>
      </c>
      <c r="V74">
        <f t="shared" si="46"/>
        <v>0</v>
      </c>
      <c r="W74">
        <f t="shared" si="46"/>
        <v>0</v>
      </c>
      <c r="Y74" s="4">
        <v>1990</v>
      </c>
      <c r="Z74">
        <f aca="true" t="shared" si="47" ref="Z74:AE74">Z53+Z32</f>
        <v>0</v>
      </c>
      <c r="AA74">
        <f t="shared" si="47"/>
        <v>0</v>
      </c>
      <c r="AB74">
        <f t="shared" si="47"/>
        <v>0</v>
      </c>
      <c r="AC74">
        <f t="shared" si="47"/>
        <v>0</v>
      </c>
      <c r="AD74">
        <f t="shared" si="47"/>
        <v>0</v>
      </c>
      <c r="AE74">
        <f t="shared" si="47"/>
        <v>0</v>
      </c>
      <c r="AG74" s="4">
        <v>1990</v>
      </c>
      <c r="AH74">
        <f aca="true" t="shared" si="48" ref="AH74:AM74">AH53+AH32</f>
        <v>0</v>
      </c>
      <c r="AI74">
        <f t="shared" si="48"/>
        <v>1</v>
      </c>
      <c r="AJ74">
        <f t="shared" si="48"/>
        <v>0</v>
      </c>
      <c r="AK74">
        <f t="shared" si="48"/>
        <v>0</v>
      </c>
      <c r="AL74">
        <f t="shared" si="48"/>
        <v>0</v>
      </c>
      <c r="AM74">
        <f t="shared" si="48"/>
        <v>1</v>
      </c>
      <c r="AO74" s="4">
        <v>1990</v>
      </c>
    </row>
    <row r="75" spans="1:41" ht="12.75">
      <c r="A75" s="4">
        <v>1991</v>
      </c>
      <c r="B75">
        <f t="shared" si="20"/>
        <v>23</v>
      </c>
      <c r="C75">
        <f t="shared" si="20"/>
        <v>96</v>
      </c>
      <c r="D75">
        <f t="shared" si="20"/>
        <v>98</v>
      </c>
      <c r="E75">
        <f t="shared" si="20"/>
        <v>45</v>
      </c>
      <c r="F75">
        <f t="shared" si="20"/>
        <v>17</v>
      </c>
      <c r="G75">
        <f t="shared" si="20"/>
        <v>279</v>
      </c>
      <c r="I75" s="4">
        <v>1991</v>
      </c>
      <c r="J75">
        <f aca="true" t="shared" si="49" ref="J75:O75">J54+J33</f>
        <v>76</v>
      </c>
      <c r="K75">
        <f t="shared" si="49"/>
        <v>253</v>
      </c>
      <c r="L75">
        <f t="shared" si="49"/>
        <v>211</v>
      </c>
      <c r="M75">
        <f t="shared" si="49"/>
        <v>182</v>
      </c>
      <c r="N75">
        <f t="shared" si="49"/>
        <v>51</v>
      </c>
      <c r="O75">
        <f t="shared" si="49"/>
        <v>773</v>
      </c>
      <c r="Q75" s="4">
        <v>1991</v>
      </c>
      <c r="R75">
        <f aca="true" t="shared" si="50" ref="R75:W75">R54+R33</f>
        <v>0</v>
      </c>
      <c r="S75">
        <f t="shared" si="50"/>
        <v>0</v>
      </c>
      <c r="T75">
        <f t="shared" si="50"/>
        <v>0</v>
      </c>
      <c r="U75">
        <f t="shared" si="50"/>
        <v>0</v>
      </c>
      <c r="V75">
        <f t="shared" si="50"/>
        <v>0</v>
      </c>
      <c r="W75">
        <f t="shared" si="50"/>
        <v>0</v>
      </c>
      <c r="Y75" s="4">
        <v>1991</v>
      </c>
      <c r="Z75">
        <f aca="true" t="shared" si="51" ref="Z75:AE75">Z54+Z33</f>
        <v>0</v>
      </c>
      <c r="AA75">
        <f t="shared" si="51"/>
        <v>0</v>
      </c>
      <c r="AB75">
        <f t="shared" si="51"/>
        <v>0</v>
      </c>
      <c r="AC75">
        <f t="shared" si="51"/>
        <v>0</v>
      </c>
      <c r="AD75">
        <f t="shared" si="51"/>
        <v>0</v>
      </c>
      <c r="AE75">
        <f t="shared" si="51"/>
        <v>0</v>
      </c>
      <c r="AG75" s="4">
        <v>1991</v>
      </c>
      <c r="AH75">
        <f aca="true" t="shared" si="52" ref="AH75:AM75">AH54+AH33</f>
        <v>0</v>
      </c>
      <c r="AI75">
        <f t="shared" si="52"/>
        <v>0</v>
      </c>
      <c r="AJ75">
        <f t="shared" si="52"/>
        <v>0</v>
      </c>
      <c r="AK75">
        <f t="shared" si="52"/>
        <v>0</v>
      </c>
      <c r="AL75">
        <f t="shared" si="52"/>
        <v>0</v>
      </c>
      <c r="AM75">
        <f t="shared" si="52"/>
        <v>0</v>
      </c>
      <c r="AO75" s="4">
        <v>1991</v>
      </c>
    </row>
    <row r="76" spans="1:41" ht="12.75">
      <c r="A76" s="4">
        <v>1992</v>
      </c>
      <c r="B76">
        <f t="shared" si="20"/>
        <v>29</v>
      </c>
      <c r="C76">
        <f t="shared" si="20"/>
        <v>92</v>
      </c>
      <c r="D76">
        <f t="shared" si="20"/>
        <v>68</v>
      </c>
      <c r="E76">
        <f t="shared" si="20"/>
        <v>33</v>
      </c>
      <c r="F76">
        <f t="shared" si="20"/>
        <v>34</v>
      </c>
      <c r="G76">
        <f t="shared" si="20"/>
        <v>256</v>
      </c>
      <c r="I76" s="4">
        <v>1992</v>
      </c>
      <c r="J76">
        <f aca="true" t="shared" si="53" ref="J76:O76">J55+J34</f>
        <v>99</v>
      </c>
      <c r="K76">
        <f t="shared" si="53"/>
        <v>322</v>
      </c>
      <c r="L76">
        <f t="shared" si="53"/>
        <v>226</v>
      </c>
      <c r="M76">
        <f t="shared" si="53"/>
        <v>268</v>
      </c>
      <c r="N76">
        <f t="shared" si="53"/>
        <v>60</v>
      </c>
      <c r="O76">
        <f t="shared" si="53"/>
        <v>975</v>
      </c>
      <c r="Q76" s="4">
        <v>1992</v>
      </c>
      <c r="R76">
        <f aca="true" t="shared" si="54" ref="R76:W76">R55+R34</f>
        <v>0</v>
      </c>
      <c r="S76">
        <f t="shared" si="54"/>
        <v>0</v>
      </c>
      <c r="T76">
        <f t="shared" si="54"/>
        <v>1</v>
      </c>
      <c r="U76">
        <f t="shared" si="54"/>
        <v>0</v>
      </c>
      <c r="V76">
        <f t="shared" si="54"/>
        <v>0</v>
      </c>
      <c r="W76">
        <f t="shared" si="54"/>
        <v>1</v>
      </c>
      <c r="Y76" s="4">
        <v>1992</v>
      </c>
      <c r="Z76">
        <f aca="true" t="shared" si="55" ref="Z76:AE76">Z55+Z34</f>
        <v>0</v>
      </c>
      <c r="AA76">
        <f t="shared" si="55"/>
        <v>0</v>
      </c>
      <c r="AB76">
        <f t="shared" si="55"/>
        <v>0</v>
      </c>
      <c r="AC76">
        <f t="shared" si="55"/>
        <v>0</v>
      </c>
      <c r="AD76">
        <f t="shared" si="55"/>
        <v>1</v>
      </c>
      <c r="AE76">
        <f t="shared" si="55"/>
        <v>1</v>
      </c>
      <c r="AG76" s="4">
        <v>1992</v>
      </c>
      <c r="AH76">
        <f aca="true" t="shared" si="56" ref="AH76:AM76">AH55+AH34</f>
        <v>0</v>
      </c>
      <c r="AI76">
        <f t="shared" si="56"/>
        <v>0</v>
      </c>
      <c r="AJ76">
        <f t="shared" si="56"/>
        <v>0</v>
      </c>
      <c r="AK76">
        <f t="shared" si="56"/>
        <v>2</v>
      </c>
      <c r="AL76">
        <f t="shared" si="56"/>
        <v>0</v>
      </c>
      <c r="AM76">
        <f t="shared" si="56"/>
        <v>2</v>
      </c>
      <c r="AO76" s="4">
        <v>1992</v>
      </c>
    </row>
    <row r="77" spans="1:41" ht="12.75">
      <c r="A77" s="4">
        <v>1993</v>
      </c>
      <c r="B77">
        <f t="shared" si="20"/>
        <v>22</v>
      </c>
      <c r="C77">
        <f t="shared" si="20"/>
        <v>125</v>
      </c>
      <c r="D77">
        <f t="shared" si="20"/>
        <v>92</v>
      </c>
      <c r="E77">
        <f t="shared" si="20"/>
        <v>50</v>
      </c>
      <c r="F77">
        <f t="shared" si="20"/>
        <v>43</v>
      </c>
      <c r="G77">
        <f t="shared" si="20"/>
        <v>332</v>
      </c>
      <c r="I77" s="4">
        <v>1993</v>
      </c>
      <c r="J77">
        <f aca="true" t="shared" si="57" ref="J77:O77">J56+J35</f>
        <v>86</v>
      </c>
      <c r="K77">
        <f t="shared" si="57"/>
        <v>296</v>
      </c>
      <c r="L77">
        <f t="shared" si="57"/>
        <v>193</v>
      </c>
      <c r="M77">
        <f t="shared" si="57"/>
        <v>262</v>
      </c>
      <c r="N77">
        <f t="shared" si="57"/>
        <v>95</v>
      </c>
      <c r="O77">
        <f t="shared" si="57"/>
        <v>932</v>
      </c>
      <c r="Q77" s="4">
        <v>1993</v>
      </c>
      <c r="R77">
        <f aca="true" t="shared" si="58" ref="R77:W77">R56+R35</f>
        <v>0</v>
      </c>
      <c r="S77">
        <f t="shared" si="58"/>
        <v>0</v>
      </c>
      <c r="T77">
        <f t="shared" si="58"/>
        <v>0</v>
      </c>
      <c r="U77">
        <f t="shared" si="58"/>
        <v>0</v>
      </c>
      <c r="V77">
        <f t="shared" si="58"/>
        <v>0</v>
      </c>
      <c r="W77">
        <f t="shared" si="58"/>
        <v>0</v>
      </c>
      <c r="Y77" s="4">
        <v>1993</v>
      </c>
      <c r="Z77">
        <f aca="true" t="shared" si="59" ref="Z77:AE77">Z56+Z35</f>
        <v>0</v>
      </c>
      <c r="AA77">
        <f t="shared" si="59"/>
        <v>1</v>
      </c>
      <c r="AB77">
        <f t="shared" si="59"/>
        <v>0</v>
      </c>
      <c r="AC77">
        <f t="shared" si="59"/>
        <v>1</v>
      </c>
      <c r="AD77">
        <f t="shared" si="59"/>
        <v>1</v>
      </c>
      <c r="AE77">
        <f t="shared" si="59"/>
        <v>3</v>
      </c>
      <c r="AG77" s="4">
        <v>1993</v>
      </c>
      <c r="AH77">
        <f aca="true" t="shared" si="60" ref="AH77:AM77">AH56+AH35</f>
        <v>0</v>
      </c>
      <c r="AI77">
        <f t="shared" si="60"/>
        <v>0</v>
      </c>
      <c r="AJ77">
        <f t="shared" si="60"/>
        <v>0</v>
      </c>
      <c r="AK77">
        <f t="shared" si="60"/>
        <v>2</v>
      </c>
      <c r="AL77">
        <f t="shared" si="60"/>
        <v>0</v>
      </c>
      <c r="AM77">
        <f t="shared" si="60"/>
        <v>2</v>
      </c>
      <c r="AO77" s="4">
        <v>1993</v>
      </c>
    </row>
    <row r="78" spans="1:41" ht="12.75">
      <c r="A78" s="4">
        <v>1994</v>
      </c>
      <c r="B78">
        <f t="shared" si="20"/>
        <v>23</v>
      </c>
      <c r="C78">
        <f t="shared" si="20"/>
        <v>125</v>
      </c>
      <c r="D78">
        <f t="shared" si="20"/>
        <v>108</v>
      </c>
      <c r="E78">
        <f t="shared" si="20"/>
        <v>48</v>
      </c>
      <c r="F78">
        <f t="shared" si="20"/>
        <v>53</v>
      </c>
      <c r="G78">
        <f t="shared" si="20"/>
        <v>357</v>
      </c>
      <c r="I78" s="4">
        <v>1994</v>
      </c>
      <c r="J78">
        <f aca="true" t="shared" si="61" ref="J78:O78">J57+J36</f>
        <v>91</v>
      </c>
      <c r="K78">
        <f t="shared" si="61"/>
        <v>286</v>
      </c>
      <c r="L78">
        <f t="shared" si="61"/>
        <v>209</v>
      </c>
      <c r="M78">
        <f t="shared" si="61"/>
        <v>254</v>
      </c>
      <c r="N78">
        <f t="shared" si="61"/>
        <v>92</v>
      </c>
      <c r="O78">
        <f t="shared" si="61"/>
        <v>932</v>
      </c>
      <c r="Q78" s="4">
        <v>1994</v>
      </c>
      <c r="R78">
        <f aca="true" t="shared" si="62" ref="R78:W78">R57+R36</f>
        <v>0</v>
      </c>
      <c r="S78">
        <f t="shared" si="62"/>
        <v>0</v>
      </c>
      <c r="T78">
        <f t="shared" si="62"/>
        <v>0</v>
      </c>
      <c r="U78">
        <f t="shared" si="62"/>
        <v>0</v>
      </c>
      <c r="V78">
        <f t="shared" si="62"/>
        <v>0</v>
      </c>
      <c r="W78">
        <f t="shared" si="62"/>
        <v>0</v>
      </c>
      <c r="Y78" s="4">
        <v>1994</v>
      </c>
      <c r="Z78">
        <f aca="true" t="shared" si="63" ref="Z78:AE78">Z57+Z36</f>
        <v>1</v>
      </c>
      <c r="AA78">
        <f t="shared" si="63"/>
        <v>1</v>
      </c>
      <c r="AB78">
        <f t="shared" si="63"/>
        <v>1</v>
      </c>
      <c r="AC78">
        <f t="shared" si="63"/>
        <v>0</v>
      </c>
      <c r="AD78">
        <f t="shared" si="63"/>
        <v>0</v>
      </c>
      <c r="AE78">
        <f t="shared" si="63"/>
        <v>3</v>
      </c>
      <c r="AG78" s="4">
        <v>1994</v>
      </c>
      <c r="AH78">
        <f aca="true" t="shared" si="64" ref="AH78:AM78">AH57+AH36</f>
        <v>0</v>
      </c>
      <c r="AI78">
        <f t="shared" si="64"/>
        <v>0</v>
      </c>
      <c r="AJ78">
        <f t="shared" si="64"/>
        <v>0</v>
      </c>
      <c r="AK78">
        <f t="shared" si="64"/>
        <v>0</v>
      </c>
      <c r="AL78">
        <f t="shared" si="64"/>
        <v>1</v>
      </c>
      <c r="AM78">
        <f t="shared" si="64"/>
        <v>1</v>
      </c>
      <c r="AO78" s="4">
        <v>1994</v>
      </c>
    </row>
    <row r="79" spans="1:41" ht="12.75">
      <c r="A79" s="4">
        <v>1995</v>
      </c>
      <c r="B79">
        <f t="shared" si="20"/>
        <v>29</v>
      </c>
      <c r="C79">
        <f t="shared" si="20"/>
        <v>127</v>
      </c>
      <c r="D79">
        <f t="shared" si="20"/>
        <v>123</v>
      </c>
      <c r="E79">
        <f t="shared" si="20"/>
        <v>77</v>
      </c>
      <c r="F79">
        <f t="shared" si="20"/>
        <v>50</v>
      </c>
      <c r="G79">
        <f t="shared" si="20"/>
        <v>406</v>
      </c>
      <c r="I79" s="4">
        <v>1995</v>
      </c>
      <c r="J79">
        <f aca="true" t="shared" si="65" ref="J79:O79">J58+J37</f>
        <v>99</v>
      </c>
      <c r="K79">
        <f t="shared" si="65"/>
        <v>264</v>
      </c>
      <c r="L79">
        <f t="shared" si="65"/>
        <v>224</v>
      </c>
      <c r="M79">
        <f t="shared" si="65"/>
        <v>314</v>
      </c>
      <c r="N79">
        <f t="shared" si="65"/>
        <v>128</v>
      </c>
      <c r="O79">
        <f t="shared" si="65"/>
        <v>1029</v>
      </c>
      <c r="Q79" s="4">
        <v>1995</v>
      </c>
      <c r="R79">
        <f aca="true" t="shared" si="66" ref="R79:W79">R58+R37</f>
        <v>0</v>
      </c>
      <c r="S79">
        <f t="shared" si="66"/>
        <v>1</v>
      </c>
      <c r="T79">
        <f t="shared" si="66"/>
        <v>0</v>
      </c>
      <c r="U79">
        <f t="shared" si="66"/>
        <v>0</v>
      </c>
      <c r="V79">
        <f t="shared" si="66"/>
        <v>0</v>
      </c>
      <c r="W79">
        <f t="shared" si="66"/>
        <v>1</v>
      </c>
      <c r="Y79" s="4">
        <v>1995</v>
      </c>
      <c r="Z79">
        <f aca="true" t="shared" si="67" ref="Z79:AE79">Z58+Z37</f>
        <v>0</v>
      </c>
      <c r="AA79">
        <f t="shared" si="67"/>
        <v>1</v>
      </c>
      <c r="AB79">
        <f t="shared" si="67"/>
        <v>0</v>
      </c>
      <c r="AC79">
        <f t="shared" si="67"/>
        <v>0</v>
      </c>
      <c r="AD79">
        <f t="shared" si="67"/>
        <v>0</v>
      </c>
      <c r="AE79">
        <f t="shared" si="67"/>
        <v>1</v>
      </c>
      <c r="AG79" s="4">
        <v>1995</v>
      </c>
      <c r="AH79">
        <f aca="true" t="shared" si="68" ref="AH79:AM79">AH58+AH37</f>
        <v>0</v>
      </c>
      <c r="AI79">
        <f t="shared" si="68"/>
        <v>0</v>
      </c>
      <c r="AJ79">
        <f t="shared" si="68"/>
        <v>1</v>
      </c>
      <c r="AK79">
        <f t="shared" si="68"/>
        <v>2</v>
      </c>
      <c r="AL79">
        <f t="shared" si="68"/>
        <v>0</v>
      </c>
      <c r="AM79">
        <f t="shared" si="68"/>
        <v>3</v>
      </c>
      <c r="AO79" s="4">
        <v>1995</v>
      </c>
    </row>
    <row r="80" spans="1:41" ht="12.75">
      <c r="A80" s="4">
        <v>1996</v>
      </c>
      <c r="B80">
        <f t="shared" si="20"/>
        <v>29</v>
      </c>
      <c r="C80">
        <f t="shared" si="20"/>
        <v>118</v>
      </c>
      <c r="D80">
        <f t="shared" si="20"/>
        <v>138</v>
      </c>
      <c r="E80">
        <f t="shared" si="20"/>
        <v>67</v>
      </c>
      <c r="F80">
        <f t="shared" si="20"/>
        <v>74</v>
      </c>
      <c r="G80">
        <f t="shared" si="20"/>
        <v>426</v>
      </c>
      <c r="I80" s="4">
        <v>1996</v>
      </c>
      <c r="J80">
        <f aca="true" t="shared" si="69" ref="J80:O80">J59+J38</f>
        <v>103</v>
      </c>
      <c r="K80">
        <f t="shared" si="69"/>
        <v>309</v>
      </c>
      <c r="L80">
        <f t="shared" si="69"/>
        <v>240</v>
      </c>
      <c r="M80">
        <f t="shared" si="69"/>
        <v>377</v>
      </c>
      <c r="N80">
        <f t="shared" si="69"/>
        <v>131</v>
      </c>
      <c r="O80">
        <f t="shared" si="69"/>
        <v>1160</v>
      </c>
      <c r="Q80" s="4">
        <v>1996</v>
      </c>
      <c r="R80">
        <f aca="true" t="shared" si="70" ref="R80:W80">R59+R38</f>
        <v>0</v>
      </c>
      <c r="S80">
        <f t="shared" si="70"/>
        <v>0</v>
      </c>
      <c r="T80">
        <f t="shared" si="70"/>
        <v>0</v>
      </c>
      <c r="U80">
        <f t="shared" si="70"/>
        <v>0</v>
      </c>
      <c r="V80">
        <f t="shared" si="70"/>
        <v>1</v>
      </c>
      <c r="W80">
        <f t="shared" si="70"/>
        <v>1</v>
      </c>
      <c r="Y80" s="4">
        <v>1996</v>
      </c>
      <c r="Z80">
        <f aca="true" t="shared" si="71" ref="Z80:AE80">Z59+Z38</f>
        <v>0</v>
      </c>
      <c r="AA80">
        <f t="shared" si="71"/>
        <v>1</v>
      </c>
      <c r="AB80">
        <f t="shared" si="71"/>
        <v>0</v>
      </c>
      <c r="AC80">
        <f t="shared" si="71"/>
        <v>1</v>
      </c>
      <c r="AD80">
        <f t="shared" si="71"/>
        <v>0</v>
      </c>
      <c r="AE80">
        <f t="shared" si="71"/>
        <v>2</v>
      </c>
      <c r="AG80" s="4">
        <v>1996</v>
      </c>
      <c r="AH80">
        <f aca="true" t="shared" si="72" ref="AH80:AM80">AH59+AH38</f>
        <v>0</v>
      </c>
      <c r="AI80">
        <f t="shared" si="72"/>
        <v>2</v>
      </c>
      <c r="AJ80">
        <f t="shared" si="72"/>
        <v>0</v>
      </c>
      <c r="AK80">
        <f t="shared" si="72"/>
        <v>1</v>
      </c>
      <c r="AL80">
        <f t="shared" si="72"/>
        <v>0</v>
      </c>
      <c r="AM80">
        <f t="shared" si="72"/>
        <v>3</v>
      </c>
      <c r="AO80" s="4">
        <v>1996</v>
      </c>
    </row>
    <row r="81" spans="1:41" ht="12.75">
      <c r="A81" s="4">
        <v>1997</v>
      </c>
      <c r="B81">
        <f t="shared" si="20"/>
        <v>26</v>
      </c>
      <c r="C81">
        <f t="shared" si="20"/>
        <v>141</v>
      </c>
      <c r="D81">
        <f t="shared" si="20"/>
        <v>150</v>
      </c>
      <c r="E81">
        <f t="shared" si="20"/>
        <v>92</v>
      </c>
      <c r="F81">
        <f t="shared" si="20"/>
        <v>73</v>
      </c>
      <c r="G81">
        <f t="shared" si="20"/>
        <v>482</v>
      </c>
      <c r="I81" s="4">
        <v>1997</v>
      </c>
      <c r="J81">
        <f aca="true" t="shared" si="73" ref="J81:O81">J60+J39</f>
        <v>106</v>
      </c>
      <c r="K81">
        <f t="shared" si="73"/>
        <v>265</v>
      </c>
      <c r="L81">
        <f t="shared" si="73"/>
        <v>224</v>
      </c>
      <c r="M81">
        <f t="shared" si="73"/>
        <v>400</v>
      </c>
      <c r="N81">
        <f t="shared" si="73"/>
        <v>161</v>
      </c>
      <c r="O81">
        <f t="shared" si="73"/>
        <v>1156</v>
      </c>
      <c r="Q81" s="4">
        <v>1997</v>
      </c>
      <c r="R81">
        <f aca="true" t="shared" si="74" ref="R81:W81">R60+R39</f>
        <v>0</v>
      </c>
      <c r="S81">
        <f t="shared" si="74"/>
        <v>0</v>
      </c>
      <c r="T81">
        <f t="shared" si="74"/>
        <v>0</v>
      </c>
      <c r="U81">
        <f t="shared" si="74"/>
        <v>0</v>
      </c>
      <c r="V81">
        <f t="shared" si="74"/>
        <v>3</v>
      </c>
      <c r="W81">
        <f t="shared" si="74"/>
        <v>3</v>
      </c>
      <c r="Y81" s="4">
        <v>1997</v>
      </c>
      <c r="Z81">
        <f aca="true" t="shared" si="75" ref="Z81:AE81">Z60+Z39</f>
        <v>1</v>
      </c>
      <c r="AA81">
        <f t="shared" si="75"/>
        <v>2</v>
      </c>
      <c r="AB81">
        <f t="shared" si="75"/>
        <v>0</v>
      </c>
      <c r="AC81">
        <f t="shared" si="75"/>
        <v>0</v>
      </c>
      <c r="AD81">
        <f t="shared" si="75"/>
        <v>0</v>
      </c>
      <c r="AE81">
        <f t="shared" si="75"/>
        <v>3</v>
      </c>
      <c r="AG81" s="4">
        <v>1997</v>
      </c>
      <c r="AH81">
        <f aca="true" t="shared" si="76" ref="AH81:AM81">AH60+AH39</f>
        <v>0</v>
      </c>
      <c r="AI81">
        <f t="shared" si="76"/>
        <v>1</v>
      </c>
      <c r="AJ81">
        <f t="shared" si="76"/>
        <v>0</v>
      </c>
      <c r="AK81">
        <f t="shared" si="76"/>
        <v>0</v>
      </c>
      <c r="AL81">
        <f t="shared" si="76"/>
        <v>0</v>
      </c>
      <c r="AM81">
        <f t="shared" si="76"/>
        <v>1</v>
      </c>
      <c r="AO81" s="4">
        <v>1997</v>
      </c>
    </row>
    <row r="82" spans="1:41" ht="12.75">
      <c r="A82" s="4">
        <v>1998</v>
      </c>
      <c r="B82">
        <f t="shared" si="20"/>
        <v>23</v>
      </c>
      <c r="C82">
        <f t="shared" si="20"/>
        <v>149</v>
      </c>
      <c r="D82">
        <f t="shared" si="20"/>
        <v>151</v>
      </c>
      <c r="E82">
        <f t="shared" si="20"/>
        <v>88</v>
      </c>
      <c r="F82">
        <f t="shared" si="20"/>
        <v>103</v>
      </c>
      <c r="G82">
        <f t="shared" si="20"/>
        <v>514</v>
      </c>
      <c r="I82" s="4">
        <v>1998</v>
      </c>
      <c r="J82">
        <f aca="true" t="shared" si="77" ref="J82:O82">J61+J40</f>
        <v>106</v>
      </c>
      <c r="K82">
        <f t="shared" si="77"/>
        <v>298</v>
      </c>
      <c r="L82">
        <f t="shared" si="77"/>
        <v>223</v>
      </c>
      <c r="M82">
        <f t="shared" si="77"/>
        <v>427</v>
      </c>
      <c r="N82">
        <f t="shared" si="77"/>
        <v>159</v>
      </c>
      <c r="O82">
        <f t="shared" si="77"/>
        <v>1213</v>
      </c>
      <c r="Q82" s="4">
        <v>1998</v>
      </c>
      <c r="R82">
        <f aca="true" t="shared" si="78" ref="R82:W82">R61+R40</f>
        <v>0</v>
      </c>
      <c r="S82">
        <f t="shared" si="78"/>
        <v>1</v>
      </c>
      <c r="T82">
        <f t="shared" si="78"/>
        <v>0</v>
      </c>
      <c r="U82">
        <f t="shared" si="78"/>
        <v>0</v>
      </c>
      <c r="V82">
        <f t="shared" si="78"/>
        <v>0</v>
      </c>
      <c r="W82">
        <f t="shared" si="78"/>
        <v>1</v>
      </c>
      <c r="Y82" s="4">
        <v>1998</v>
      </c>
      <c r="Z82">
        <f aca="true" t="shared" si="79" ref="Z82:AE82">Z61+Z40</f>
        <v>0</v>
      </c>
      <c r="AA82">
        <f t="shared" si="79"/>
        <v>2</v>
      </c>
      <c r="AB82">
        <f t="shared" si="79"/>
        <v>0</v>
      </c>
      <c r="AC82">
        <f t="shared" si="79"/>
        <v>0</v>
      </c>
      <c r="AD82">
        <f t="shared" si="79"/>
        <v>1</v>
      </c>
      <c r="AE82">
        <f t="shared" si="79"/>
        <v>3</v>
      </c>
      <c r="AG82" s="4">
        <v>1998</v>
      </c>
      <c r="AH82">
        <f aca="true" t="shared" si="80" ref="AH82:AM82">AH61+AH40</f>
        <v>0</v>
      </c>
      <c r="AI82">
        <f t="shared" si="80"/>
        <v>0</v>
      </c>
      <c r="AJ82">
        <f t="shared" si="80"/>
        <v>1</v>
      </c>
      <c r="AK82">
        <f t="shared" si="80"/>
        <v>0</v>
      </c>
      <c r="AL82">
        <f t="shared" si="80"/>
        <v>0</v>
      </c>
      <c r="AM82">
        <f t="shared" si="80"/>
        <v>1</v>
      </c>
      <c r="AO82" s="4">
        <v>1998</v>
      </c>
    </row>
    <row r="83" spans="1:41" ht="12.75">
      <c r="A83" s="4">
        <v>1999</v>
      </c>
      <c r="B83">
        <f t="shared" si="20"/>
        <v>3</v>
      </c>
      <c r="C83">
        <f t="shared" si="20"/>
        <v>15</v>
      </c>
      <c r="D83">
        <f t="shared" si="20"/>
        <v>1</v>
      </c>
      <c r="E83">
        <f t="shared" si="20"/>
        <v>3</v>
      </c>
      <c r="F83">
        <f t="shared" si="20"/>
        <v>2</v>
      </c>
      <c r="G83">
        <f t="shared" si="20"/>
        <v>24</v>
      </c>
      <c r="I83" s="4">
        <v>1999</v>
      </c>
      <c r="J83">
        <f aca="true" t="shared" si="81" ref="J83:O83">J62+J41</f>
        <v>6</v>
      </c>
      <c r="K83">
        <f t="shared" si="81"/>
        <v>24</v>
      </c>
      <c r="L83">
        <f t="shared" si="81"/>
        <v>14</v>
      </c>
      <c r="M83">
        <f t="shared" si="81"/>
        <v>45</v>
      </c>
      <c r="N83">
        <f t="shared" si="81"/>
        <v>4</v>
      </c>
      <c r="O83">
        <f t="shared" si="81"/>
        <v>93</v>
      </c>
      <c r="Q83" s="4">
        <v>1999</v>
      </c>
      <c r="R83">
        <f aca="true" t="shared" si="82" ref="R83:W83">R62+R41</f>
        <v>0</v>
      </c>
      <c r="S83">
        <f t="shared" si="82"/>
        <v>0</v>
      </c>
      <c r="T83">
        <f t="shared" si="82"/>
        <v>0</v>
      </c>
      <c r="U83">
        <f t="shared" si="82"/>
        <v>0</v>
      </c>
      <c r="V83">
        <f t="shared" si="82"/>
        <v>0</v>
      </c>
      <c r="W83">
        <f t="shared" si="82"/>
        <v>0</v>
      </c>
      <c r="Y83" s="4">
        <v>1999</v>
      </c>
      <c r="Z83">
        <f aca="true" t="shared" si="83" ref="Z83:AE83">Z62+Z41</f>
        <v>0</v>
      </c>
      <c r="AA83">
        <f t="shared" si="83"/>
        <v>0</v>
      </c>
      <c r="AB83">
        <f t="shared" si="83"/>
        <v>0</v>
      </c>
      <c r="AC83">
        <f t="shared" si="83"/>
        <v>0</v>
      </c>
      <c r="AD83">
        <f t="shared" si="83"/>
        <v>0</v>
      </c>
      <c r="AE83">
        <f t="shared" si="83"/>
        <v>0</v>
      </c>
      <c r="AG83" s="4">
        <v>1999</v>
      </c>
      <c r="AH83">
        <f aca="true" t="shared" si="84" ref="AH83:AM83">AH62+AH41</f>
        <v>0</v>
      </c>
      <c r="AI83">
        <f t="shared" si="84"/>
        <v>0</v>
      </c>
      <c r="AJ83">
        <f t="shared" si="84"/>
        <v>0</v>
      </c>
      <c r="AK83">
        <f t="shared" si="84"/>
        <v>1</v>
      </c>
      <c r="AL83">
        <f t="shared" si="84"/>
        <v>0</v>
      </c>
      <c r="AM83">
        <f t="shared" si="84"/>
        <v>1</v>
      </c>
      <c r="AO83" s="4">
        <v>1999</v>
      </c>
    </row>
    <row r="84" spans="1:46" ht="12.75">
      <c r="A84" s="4" t="s">
        <v>14</v>
      </c>
      <c r="B84" s="2">
        <f>SUM(B67:B83)</f>
        <v>282</v>
      </c>
      <c r="C84" s="2">
        <f>SUM(C67:C83)</f>
        <v>1412</v>
      </c>
      <c r="D84" s="2">
        <f>SUM(D67:D83)</f>
        <v>1192</v>
      </c>
      <c r="E84" s="2">
        <f>SUM(E67:E83)</f>
        <v>594</v>
      </c>
      <c r="F84" s="2">
        <f>SUM(F67:F83)</f>
        <v>501</v>
      </c>
      <c r="G84">
        <f>SUM(B84:F84)</f>
        <v>3981</v>
      </c>
      <c r="I84" s="4" t="s">
        <v>14</v>
      </c>
      <c r="J84" s="2">
        <f>SUM(J67:J83)</f>
        <v>1063</v>
      </c>
      <c r="K84" s="2">
        <f>SUM(K67:K83)</f>
        <v>3437</v>
      </c>
      <c r="L84" s="2">
        <f>SUM(L67:L83)</f>
        <v>2222</v>
      </c>
      <c r="M84" s="2">
        <f>SUM(M67:M83)</f>
        <v>2750</v>
      </c>
      <c r="N84" s="2">
        <f>SUM(N67:N83)</f>
        <v>972</v>
      </c>
      <c r="O84">
        <f>SUM(J84:N84)</f>
        <v>10444</v>
      </c>
      <c r="Q84" s="4" t="s">
        <v>14</v>
      </c>
      <c r="R84" s="2">
        <f>SUM(R67:R83)</f>
        <v>0</v>
      </c>
      <c r="S84" s="2">
        <f>SUM(S67:S83)</f>
        <v>3</v>
      </c>
      <c r="T84" s="2">
        <f>SUM(T67:T83)</f>
        <v>1</v>
      </c>
      <c r="U84" s="2">
        <f>SUM(U67:U83)</f>
        <v>0</v>
      </c>
      <c r="V84" s="2">
        <f>SUM(V67:V83)</f>
        <v>4</v>
      </c>
      <c r="W84">
        <f>SUM(R84:V84)</f>
        <v>8</v>
      </c>
      <c r="Y84" s="4" t="s">
        <v>14</v>
      </c>
      <c r="Z84" s="2">
        <f>SUM(Z67:Z83)</f>
        <v>2</v>
      </c>
      <c r="AA84" s="2">
        <f>SUM(AA67:AA83)</f>
        <v>9</v>
      </c>
      <c r="AB84" s="2">
        <f>SUM(AB67:AB83)</f>
        <v>1</v>
      </c>
      <c r="AC84" s="2">
        <f>SUM(AC67:AC83)</f>
        <v>2</v>
      </c>
      <c r="AD84" s="2">
        <f>SUM(AD67:AD83)</f>
        <v>3</v>
      </c>
      <c r="AE84">
        <f>SUM(Z84:AD84)</f>
        <v>17</v>
      </c>
      <c r="AG84" s="4" t="s">
        <v>14</v>
      </c>
      <c r="AH84" s="2">
        <f>SUM(AH67:AH83)</f>
        <v>0</v>
      </c>
      <c r="AI84" s="2">
        <f>SUM(AI67:AI83)</f>
        <v>4</v>
      </c>
      <c r="AJ84" s="2">
        <f>SUM(AJ67:AJ83)</f>
        <v>2</v>
      </c>
      <c r="AK84" s="2">
        <f>SUM(AK67:AK83)</f>
        <v>8</v>
      </c>
      <c r="AL84" s="2">
        <f>SUM(AL67:AL83)</f>
        <v>1</v>
      </c>
      <c r="AM84">
        <f>SUM(AH84:AL84)</f>
        <v>15</v>
      </c>
      <c r="AO84" s="4" t="s">
        <v>14</v>
      </c>
      <c r="AP84" s="2"/>
      <c r="AQ84" s="2"/>
      <c r="AR84" s="2"/>
      <c r="AS84" s="2"/>
      <c r="AT84" s="2"/>
    </row>
    <row r="85" spans="9:41" ht="12.75">
      <c r="I85" s="4"/>
      <c r="Q85" s="4"/>
      <c r="Y85" s="4"/>
      <c r="AG85" s="4"/>
      <c r="AO85" s="4"/>
    </row>
    <row r="86" spans="1:41" ht="12.75">
      <c r="A86" s="4" t="s">
        <v>12</v>
      </c>
      <c r="I86" s="4" t="s">
        <v>13</v>
      </c>
      <c r="Q86" s="4" t="s">
        <v>29</v>
      </c>
      <c r="Y86" s="4" t="s">
        <v>30</v>
      </c>
      <c r="AG86" s="4" t="s">
        <v>27</v>
      </c>
      <c r="AO86" s="4" t="s">
        <v>28</v>
      </c>
    </row>
    <row r="87" spans="1:47" ht="12.75">
      <c r="A87" s="4" t="s">
        <v>23</v>
      </c>
      <c r="B87" s="12" t="s">
        <v>1</v>
      </c>
      <c r="C87" s="12" t="s">
        <v>6</v>
      </c>
      <c r="D87" s="12" t="s">
        <v>7</v>
      </c>
      <c r="E87" s="12" t="s">
        <v>2</v>
      </c>
      <c r="F87" s="12" t="s">
        <v>5</v>
      </c>
      <c r="G87" s="12" t="s">
        <v>14</v>
      </c>
      <c r="I87" s="4" t="s">
        <v>23</v>
      </c>
      <c r="J87" s="12" t="s">
        <v>1</v>
      </c>
      <c r="K87" s="12" t="s">
        <v>6</v>
      </c>
      <c r="L87" s="12" t="s">
        <v>7</v>
      </c>
      <c r="M87" s="12" t="s">
        <v>2</v>
      </c>
      <c r="N87" s="12" t="s">
        <v>5</v>
      </c>
      <c r="O87" s="12" t="s">
        <v>14</v>
      </c>
      <c r="Q87" s="4" t="s">
        <v>23</v>
      </c>
      <c r="R87" s="12" t="s">
        <v>1</v>
      </c>
      <c r="S87" s="12" t="s">
        <v>6</v>
      </c>
      <c r="T87" s="12" t="s">
        <v>7</v>
      </c>
      <c r="U87" s="12" t="s">
        <v>2</v>
      </c>
      <c r="V87" s="12" t="s">
        <v>5</v>
      </c>
      <c r="W87" s="12" t="s">
        <v>14</v>
      </c>
      <c r="Y87" s="4" t="s">
        <v>23</v>
      </c>
      <c r="Z87" s="12" t="s">
        <v>1</v>
      </c>
      <c r="AA87" s="12" t="s">
        <v>6</v>
      </c>
      <c r="AB87" s="12" t="s">
        <v>7</v>
      </c>
      <c r="AC87" s="12" t="s">
        <v>2</v>
      </c>
      <c r="AD87" s="12" t="s">
        <v>5</v>
      </c>
      <c r="AE87" s="12" t="s">
        <v>14</v>
      </c>
      <c r="AG87" s="4" t="s">
        <v>23</v>
      </c>
      <c r="AH87" s="12" t="s">
        <v>1</v>
      </c>
      <c r="AI87" s="12" t="s">
        <v>6</v>
      </c>
      <c r="AJ87" s="12" t="s">
        <v>7</v>
      </c>
      <c r="AK87" s="12" t="s">
        <v>2</v>
      </c>
      <c r="AL87" s="12" t="s">
        <v>5</v>
      </c>
      <c r="AM87" s="12" t="s">
        <v>14</v>
      </c>
      <c r="AO87" s="4" t="s">
        <v>23</v>
      </c>
      <c r="AP87" s="12" t="s">
        <v>1</v>
      </c>
      <c r="AQ87" s="12" t="s">
        <v>6</v>
      </c>
      <c r="AR87" s="12" t="s">
        <v>7</v>
      </c>
      <c r="AS87" s="12" t="s">
        <v>2</v>
      </c>
      <c r="AT87" s="12" t="s">
        <v>5</v>
      </c>
      <c r="AU87" s="12" t="s">
        <v>14</v>
      </c>
    </row>
    <row r="88" spans="1:41" ht="12.75">
      <c r="A88" s="4">
        <v>1983</v>
      </c>
      <c r="B88">
        <v>1</v>
      </c>
      <c r="C88">
        <v>9</v>
      </c>
      <c r="D88">
        <v>4</v>
      </c>
      <c r="E88">
        <v>4</v>
      </c>
      <c r="F88">
        <v>1</v>
      </c>
      <c r="G88">
        <f>SUM(B88:F88)</f>
        <v>19</v>
      </c>
      <c r="I88" s="4">
        <v>1983</v>
      </c>
      <c r="J88">
        <v>5</v>
      </c>
      <c r="K88">
        <v>12</v>
      </c>
      <c r="L88">
        <v>2</v>
      </c>
      <c r="O88">
        <f>SUM(J88:N88)</f>
        <v>19</v>
      </c>
      <c r="Q88" s="4">
        <v>1983</v>
      </c>
      <c r="W88">
        <f>SUM(R88:V88)</f>
        <v>0</v>
      </c>
      <c r="Y88" s="4">
        <v>1983</v>
      </c>
      <c r="AE88">
        <f>SUM(Z88:AD88)</f>
        <v>0</v>
      </c>
      <c r="AG88" s="4">
        <v>1983</v>
      </c>
      <c r="AM88">
        <f>SUM(AH88:AL88)</f>
        <v>0</v>
      </c>
      <c r="AO88" s="4">
        <v>1983</v>
      </c>
    </row>
    <row r="89" spans="1:41" ht="12.75">
      <c r="A89" s="4">
        <v>1984</v>
      </c>
      <c r="B89">
        <v>21</v>
      </c>
      <c r="C89">
        <v>113</v>
      </c>
      <c r="D89">
        <v>80</v>
      </c>
      <c r="E89">
        <v>34</v>
      </c>
      <c r="F89">
        <v>15</v>
      </c>
      <c r="G89">
        <f aca="true" t="shared" si="85" ref="G89:G104">SUM(B89:F89)</f>
        <v>263</v>
      </c>
      <c r="I89" s="4">
        <v>1984</v>
      </c>
      <c r="J89">
        <v>44</v>
      </c>
      <c r="K89">
        <v>266</v>
      </c>
      <c r="L89">
        <v>128</v>
      </c>
      <c r="M89">
        <v>34</v>
      </c>
      <c r="N89">
        <v>29</v>
      </c>
      <c r="O89">
        <f aca="true" t="shared" si="86" ref="O89:O104">SUM(J89:N89)</f>
        <v>501</v>
      </c>
      <c r="Q89" s="4">
        <v>1984</v>
      </c>
      <c r="W89">
        <f aca="true" t="shared" si="87" ref="W89:W104">SUM(R89:V89)</f>
        <v>0</v>
      </c>
      <c r="Y89" s="4">
        <v>1984</v>
      </c>
      <c r="AC89">
        <v>1</v>
      </c>
      <c r="AE89">
        <f aca="true" t="shared" si="88" ref="AE89:AE104">SUM(Z89:AD89)</f>
        <v>1</v>
      </c>
      <c r="AG89" s="4">
        <v>1984</v>
      </c>
      <c r="AM89">
        <f aca="true" t="shared" si="89" ref="AM89:AM104">SUM(AH89:AL89)</f>
        <v>0</v>
      </c>
      <c r="AO89" s="4">
        <v>1984</v>
      </c>
    </row>
    <row r="90" spans="1:41" ht="12.75">
      <c r="A90" s="4">
        <v>1985</v>
      </c>
      <c r="B90">
        <v>21</v>
      </c>
      <c r="C90">
        <v>155</v>
      </c>
      <c r="D90">
        <v>95</v>
      </c>
      <c r="E90">
        <v>44</v>
      </c>
      <c r="F90">
        <v>18</v>
      </c>
      <c r="G90">
        <f t="shared" si="85"/>
        <v>333</v>
      </c>
      <c r="I90" s="4">
        <v>1985</v>
      </c>
      <c r="J90">
        <v>62</v>
      </c>
      <c r="K90">
        <v>293</v>
      </c>
      <c r="L90">
        <v>147</v>
      </c>
      <c r="M90">
        <v>51</v>
      </c>
      <c r="N90">
        <v>42</v>
      </c>
      <c r="O90">
        <f t="shared" si="86"/>
        <v>595</v>
      </c>
      <c r="Q90" s="4">
        <v>1985</v>
      </c>
      <c r="W90">
        <f t="shared" si="87"/>
        <v>0</v>
      </c>
      <c r="Y90" s="4">
        <v>1985</v>
      </c>
      <c r="AA90">
        <v>1</v>
      </c>
      <c r="AC90">
        <v>1</v>
      </c>
      <c r="AE90">
        <f t="shared" si="88"/>
        <v>2</v>
      </c>
      <c r="AG90" s="4">
        <v>1985</v>
      </c>
      <c r="AK90">
        <v>1</v>
      </c>
      <c r="AM90">
        <f t="shared" si="89"/>
        <v>1</v>
      </c>
      <c r="AO90" s="4">
        <v>1985</v>
      </c>
    </row>
    <row r="91" spans="1:41" ht="12.75">
      <c r="A91" s="4">
        <v>1986</v>
      </c>
      <c r="B91">
        <v>17</v>
      </c>
      <c r="C91">
        <v>130</v>
      </c>
      <c r="D91">
        <v>82</v>
      </c>
      <c r="E91">
        <v>46</v>
      </c>
      <c r="F91">
        <v>17</v>
      </c>
      <c r="G91">
        <f t="shared" si="85"/>
        <v>292</v>
      </c>
      <c r="I91" s="4">
        <v>1986</v>
      </c>
      <c r="J91">
        <v>46</v>
      </c>
      <c r="K91">
        <v>256</v>
      </c>
      <c r="L91">
        <v>135</v>
      </c>
      <c r="M91">
        <v>59</v>
      </c>
      <c r="N91">
        <v>50</v>
      </c>
      <c r="O91">
        <f t="shared" si="86"/>
        <v>546</v>
      </c>
      <c r="Q91" s="4">
        <v>1986</v>
      </c>
      <c r="W91">
        <f t="shared" si="87"/>
        <v>0</v>
      </c>
      <c r="Y91" s="4">
        <v>1986</v>
      </c>
      <c r="AE91">
        <f t="shared" si="88"/>
        <v>0</v>
      </c>
      <c r="AG91" s="4">
        <v>1986</v>
      </c>
      <c r="AM91">
        <f t="shared" si="89"/>
        <v>0</v>
      </c>
      <c r="AO91" s="4">
        <v>1986</v>
      </c>
    </row>
    <row r="92" spans="1:41" ht="12.75">
      <c r="A92" s="4">
        <v>1987</v>
      </c>
      <c r="B92">
        <v>19</v>
      </c>
      <c r="C92">
        <v>149</v>
      </c>
      <c r="D92">
        <v>69</v>
      </c>
      <c r="E92">
        <v>40</v>
      </c>
      <c r="F92">
        <v>26</v>
      </c>
      <c r="G92">
        <f t="shared" si="85"/>
        <v>303</v>
      </c>
      <c r="I92" s="4">
        <v>1987</v>
      </c>
      <c r="J92">
        <v>52</v>
      </c>
      <c r="K92">
        <v>288</v>
      </c>
      <c r="L92">
        <v>124</v>
      </c>
      <c r="M92">
        <v>46</v>
      </c>
      <c r="N92">
        <v>40</v>
      </c>
      <c r="O92">
        <f t="shared" si="86"/>
        <v>550</v>
      </c>
      <c r="Q92" s="4">
        <v>1987</v>
      </c>
      <c r="W92">
        <f t="shared" si="87"/>
        <v>0</v>
      </c>
      <c r="Y92" s="4">
        <v>1987</v>
      </c>
      <c r="AA92">
        <v>1</v>
      </c>
      <c r="AE92">
        <f t="shared" si="88"/>
        <v>1</v>
      </c>
      <c r="AG92" s="4">
        <v>1987</v>
      </c>
      <c r="AK92">
        <v>1</v>
      </c>
      <c r="AM92">
        <f t="shared" si="89"/>
        <v>1</v>
      </c>
      <c r="AO92" s="4">
        <v>1987</v>
      </c>
    </row>
    <row r="93" spans="1:41" ht="12.75">
      <c r="A93" s="4">
        <v>1988</v>
      </c>
      <c r="B93">
        <v>22</v>
      </c>
      <c r="C93">
        <v>154</v>
      </c>
      <c r="D93">
        <v>89</v>
      </c>
      <c r="E93">
        <v>38</v>
      </c>
      <c r="F93">
        <v>15</v>
      </c>
      <c r="G93">
        <f t="shared" si="85"/>
        <v>318</v>
      </c>
      <c r="I93" s="4">
        <v>1988</v>
      </c>
      <c r="J93">
        <v>67</v>
      </c>
      <c r="K93">
        <v>331</v>
      </c>
      <c r="L93">
        <v>147</v>
      </c>
      <c r="M93">
        <v>86</v>
      </c>
      <c r="N93">
        <v>47</v>
      </c>
      <c r="O93">
        <f t="shared" si="86"/>
        <v>678</v>
      </c>
      <c r="Q93" s="4">
        <v>1988</v>
      </c>
      <c r="W93">
        <f t="shared" si="87"/>
        <v>0</v>
      </c>
      <c r="Y93" s="4">
        <v>1988</v>
      </c>
      <c r="AA93">
        <v>1</v>
      </c>
      <c r="AE93">
        <f t="shared" si="88"/>
        <v>1</v>
      </c>
      <c r="AG93" s="4">
        <v>1988</v>
      </c>
      <c r="AM93">
        <f t="shared" si="89"/>
        <v>0</v>
      </c>
      <c r="AO93" s="4">
        <v>1988</v>
      </c>
    </row>
    <row r="94" spans="1:41" ht="12.75">
      <c r="A94" s="4">
        <v>1989</v>
      </c>
      <c r="B94">
        <v>16</v>
      </c>
      <c r="C94">
        <v>65</v>
      </c>
      <c r="D94">
        <v>33</v>
      </c>
      <c r="E94">
        <v>13</v>
      </c>
      <c r="F94">
        <v>6</v>
      </c>
      <c r="G94">
        <f t="shared" si="85"/>
        <v>133</v>
      </c>
      <c r="I94" s="4">
        <v>1989</v>
      </c>
      <c r="J94">
        <v>28</v>
      </c>
      <c r="K94">
        <v>182</v>
      </c>
      <c r="L94">
        <v>61</v>
      </c>
      <c r="M94">
        <v>30</v>
      </c>
      <c r="N94">
        <v>8</v>
      </c>
      <c r="O94">
        <f t="shared" si="86"/>
        <v>309</v>
      </c>
      <c r="Q94" s="4">
        <v>1989</v>
      </c>
      <c r="R94">
        <v>1</v>
      </c>
      <c r="S94">
        <v>1</v>
      </c>
      <c r="W94">
        <f t="shared" si="87"/>
        <v>2</v>
      </c>
      <c r="Y94" s="4">
        <v>1989</v>
      </c>
      <c r="AE94">
        <f t="shared" si="88"/>
        <v>0</v>
      </c>
      <c r="AG94" s="4">
        <v>1989</v>
      </c>
      <c r="AM94">
        <f t="shared" si="89"/>
        <v>0</v>
      </c>
      <c r="AO94" s="4">
        <v>1989</v>
      </c>
    </row>
    <row r="95" spans="1:41" ht="12.75">
      <c r="A95" s="4">
        <v>1990</v>
      </c>
      <c r="B95">
        <v>9</v>
      </c>
      <c r="C95">
        <v>63</v>
      </c>
      <c r="D95">
        <v>32</v>
      </c>
      <c r="E95">
        <v>5</v>
      </c>
      <c r="F95">
        <v>3</v>
      </c>
      <c r="G95">
        <f t="shared" si="85"/>
        <v>112</v>
      </c>
      <c r="I95" s="4">
        <v>1990</v>
      </c>
      <c r="J95">
        <v>61</v>
      </c>
      <c r="K95">
        <v>198</v>
      </c>
      <c r="L95">
        <v>56</v>
      </c>
      <c r="M95">
        <v>24</v>
      </c>
      <c r="N95">
        <v>18</v>
      </c>
      <c r="O95">
        <f t="shared" si="86"/>
        <v>357</v>
      </c>
      <c r="Q95" s="4">
        <v>1990</v>
      </c>
      <c r="W95">
        <f t="shared" si="87"/>
        <v>0</v>
      </c>
      <c r="Y95" s="4">
        <v>1990</v>
      </c>
      <c r="Z95">
        <v>1</v>
      </c>
      <c r="AE95">
        <f t="shared" si="88"/>
        <v>1</v>
      </c>
      <c r="AG95" s="4">
        <v>1990</v>
      </c>
      <c r="AK95">
        <v>1</v>
      </c>
      <c r="AM95">
        <f t="shared" si="89"/>
        <v>1</v>
      </c>
      <c r="AO95" s="4">
        <v>1990</v>
      </c>
    </row>
    <row r="96" spans="1:41" ht="12.75">
      <c r="A96" s="4">
        <v>1991</v>
      </c>
      <c r="B96">
        <v>15</v>
      </c>
      <c r="C96">
        <v>60</v>
      </c>
      <c r="D96">
        <v>31</v>
      </c>
      <c r="E96">
        <v>6</v>
      </c>
      <c r="F96">
        <v>5</v>
      </c>
      <c r="G96">
        <f t="shared" si="85"/>
        <v>117</v>
      </c>
      <c r="I96" s="4">
        <v>1991</v>
      </c>
      <c r="J96">
        <v>43</v>
      </c>
      <c r="K96">
        <v>144</v>
      </c>
      <c r="L96">
        <v>66</v>
      </c>
      <c r="M96">
        <v>40</v>
      </c>
      <c r="N96">
        <v>7</v>
      </c>
      <c r="O96">
        <f t="shared" si="86"/>
        <v>300</v>
      </c>
      <c r="Q96" s="4">
        <v>1991</v>
      </c>
      <c r="R96">
        <v>1</v>
      </c>
      <c r="W96">
        <f t="shared" si="87"/>
        <v>1</v>
      </c>
      <c r="Y96" s="4">
        <v>1991</v>
      </c>
      <c r="Z96">
        <v>1</v>
      </c>
      <c r="AE96">
        <f t="shared" si="88"/>
        <v>1</v>
      </c>
      <c r="AG96" s="4">
        <v>1991</v>
      </c>
      <c r="AK96">
        <v>1</v>
      </c>
      <c r="AM96">
        <f t="shared" si="89"/>
        <v>1</v>
      </c>
      <c r="AO96" s="4">
        <v>1991</v>
      </c>
    </row>
    <row r="97" spans="1:41" ht="12.75">
      <c r="A97" s="4">
        <v>1992</v>
      </c>
      <c r="B97">
        <v>8</v>
      </c>
      <c r="C97">
        <v>40</v>
      </c>
      <c r="D97">
        <v>21</v>
      </c>
      <c r="E97">
        <v>3</v>
      </c>
      <c r="F97">
        <v>9</v>
      </c>
      <c r="G97">
        <f t="shared" si="85"/>
        <v>81</v>
      </c>
      <c r="I97" s="4">
        <v>1992</v>
      </c>
      <c r="J97">
        <v>35</v>
      </c>
      <c r="K97">
        <v>97</v>
      </c>
      <c r="L97">
        <v>38</v>
      </c>
      <c r="M97">
        <v>33</v>
      </c>
      <c r="N97">
        <v>7</v>
      </c>
      <c r="O97">
        <f t="shared" si="86"/>
        <v>210</v>
      </c>
      <c r="Q97" s="4">
        <v>1992</v>
      </c>
      <c r="W97">
        <f t="shared" si="87"/>
        <v>0</v>
      </c>
      <c r="Y97" s="4">
        <v>1992</v>
      </c>
      <c r="AE97">
        <f t="shared" si="88"/>
        <v>0</v>
      </c>
      <c r="AG97" s="4">
        <v>1992</v>
      </c>
      <c r="AK97">
        <v>1</v>
      </c>
      <c r="AM97">
        <f t="shared" si="89"/>
        <v>1</v>
      </c>
      <c r="AO97" s="4">
        <v>1992</v>
      </c>
    </row>
    <row r="98" spans="1:41" ht="12.75">
      <c r="A98" s="4">
        <v>1993</v>
      </c>
      <c r="B98">
        <v>3</v>
      </c>
      <c r="C98">
        <v>15</v>
      </c>
      <c r="D98">
        <v>12</v>
      </c>
      <c r="E98">
        <v>2</v>
      </c>
      <c r="F98">
        <v>2</v>
      </c>
      <c r="G98">
        <f t="shared" si="85"/>
        <v>34</v>
      </c>
      <c r="I98" s="4">
        <v>1993</v>
      </c>
      <c r="J98">
        <v>14</v>
      </c>
      <c r="K98">
        <v>34</v>
      </c>
      <c r="L98">
        <v>19</v>
      </c>
      <c r="M98">
        <v>5</v>
      </c>
      <c r="N98">
        <v>2</v>
      </c>
      <c r="O98">
        <f t="shared" si="86"/>
        <v>74</v>
      </c>
      <c r="Q98" s="4">
        <v>1993</v>
      </c>
      <c r="W98">
        <f t="shared" si="87"/>
        <v>0</v>
      </c>
      <c r="Y98" s="4">
        <v>1993</v>
      </c>
      <c r="AE98">
        <f t="shared" si="88"/>
        <v>0</v>
      </c>
      <c r="AG98" s="4">
        <v>1993</v>
      </c>
      <c r="AI98">
        <v>1</v>
      </c>
      <c r="AM98">
        <f t="shared" si="89"/>
        <v>1</v>
      </c>
      <c r="AO98" s="4">
        <v>1993</v>
      </c>
    </row>
    <row r="99" spans="1:41" ht="12.75">
      <c r="A99" s="4">
        <v>1994</v>
      </c>
      <c r="B99">
        <v>4</v>
      </c>
      <c r="C99">
        <v>20</v>
      </c>
      <c r="D99">
        <v>19</v>
      </c>
      <c r="E99">
        <v>3</v>
      </c>
      <c r="F99">
        <v>5</v>
      </c>
      <c r="G99">
        <f t="shared" si="85"/>
        <v>51</v>
      </c>
      <c r="I99" s="4">
        <v>1994</v>
      </c>
      <c r="J99">
        <v>7</v>
      </c>
      <c r="K99">
        <v>37</v>
      </c>
      <c r="L99">
        <v>18</v>
      </c>
      <c r="M99">
        <v>14</v>
      </c>
      <c r="N99">
        <v>4</v>
      </c>
      <c r="O99">
        <f t="shared" si="86"/>
        <v>80</v>
      </c>
      <c r="Q99" s="4">
        <v>1994</v>
      </c>
      <c r="W99">
        <f t="shared" si="87"/>
        <v>0</v>
      </c>
      <c r="Y99" s="4">
        <v>1994</v>
      </c>
      <c r="AE99">
        <f t="shared" si="88"/>
        <v>0</v>
      </c>
      <c r="AG99" s="4">
        <v>1994</v>
      </c>
      <c r="AM99">
        <f t="shared" si="89"/>
        <v>0</v>
      </c>
      <c r="AO99" s="4">
        <v>1994</v>
      </c>
    </row>
    <row r="100" spans="1:41" ht="12.75">
      <c r="A100" s="4">
        <v>1995</v>
      </c>
      <c r="B100">
        <v>4</v>
      </c>
      <c r="C100">
        <v>23</v>
      </c>
      <c r="D100">
        <v>24</v>
      </c>
      <c r="E100">
        <v>5</v>
      </c>
      <c r="F100">
        <v>5</v>
      </c>
      <c r="G100">
        <f t="shared" si="85"/>
        <v>61</v>
      </c>
      <c r="I100" s="4">
        <v>1995</v>
      </c>
      <c r="J100">
        <v>9</v>
      </c>
      <c r="K100">
        <v>68</v>
      </c>
      <c r="L100">
        <v>43</v>
      </c>
      <c r="M100">
        <v>38</v>
      </c>
      <c r="N100">
        <v>11</v>
      </c>
      <c r="O100">
        <f t="shared" si="86"/>
        <v>169</v>
      </c>
      <c r="Q100" s="4">
        <v>1995</v>
      </c>
      <c r="W100">
        <f t="shared" si="87"/>
        <v>0</v>
      </c>
      <c r="Y100" s="4">
        <v>1995</v>
      </c>
      <c r="AA100">
        <v>1</v>
      </c>
      <c r="AE100">
        <f t="shared" si="88"/>
        <v>1</v>
      </c>
      <c r="AG100" s="4">
        <v>1995</v>
      </c>
      <c r="AK100">
        <v>2</v>
      </c>
      <c r="AM100">
        <f t="shared" si="89"/>
        <v>2</v>
      </c>
      <c r="AO100" s="4">
        <v>1995</v>
      </c>
    </row>
    <row r="101" spans="1:41" ht="12.75">
      <c r="A101" s="4">
        <v>1996</v>
      </c>
      <c r="B101">
        <v>3</v>
      </c>
      <c r="C101">
        <v>27</v>
      </c>
      <c r="D101">
        <v>31</v>
      </c>
      <c r="E101">
        <v>16</v>
      </c>
      <c r="F101">
        <v>21</v>
      </c>
      <c r="G101">
        <f t="shared" si="85"/>
        <v>98</v>
      </c>
      <c r="I101" s="4">
        <v>1996</v>
      </c>
      <c r="J101">
        <v>5</v>
      </c>
      <c r="K101">
        <v>53</v>
      </c>
      <c r="L101">
        <v>56</v>
      </c>
      <c r="M101">
        <v>62</v>
      </c>
      <c r="N101">
        <v>23</v>
      </c>
      <c r="O101">
        <f t="shared" si="86"/>
        <v>199</v>
      </c>
      <c r="Q101" s="4">
        <v>1996</v>
      </c>
      <c r="W101">
        <f t="shared" si="87"/>
        <v>0</v>
      </c>
      <c r="Y101" s="4">
        <v>1996</v>
      </c>
      <c r="AE101">
        <f t="shared" si="88"/>
        <v>0</v>
      </c>
      <c r="AG101" s="4">
        <v>1996</v>
      </c>
      <c r="AI101">
        <v>1</v>
      </c>
      <c r="AM101">
        <f t="shared" si="89"/>
        <v>1</v>
      </c>
      <c r="AO101" s="4">
        <v>1996</v>
      </c>
    </row>
    <row r="102" spans="1:41" ht="12.75">
      <c r="A102" s="4">
        <v>1997</v>
      </c>
      <c r="B102">
        <v>1</v>
      </c>
      <c r="C102">
        <v>30</v>
      </c>
      <c r="D102">
        <v>33</v>
      </c>
      <c r="E102">
        <v>17</v>
      </c>
      <c r="F102">
        <v>36</v>
      </c>
      <c r="G102">
        <f t="shared" si="85"/>
        <v>117</v>
      </c>
      <c r="I102" s="4">
        <v>1997</v>
      </c>
      <c r="J102">
        <v>9</v>
      </c>
      <c r="K102">
        <v>61</v>
      </c>
      <c r="L102">
        <v>52</v>
      </c>
      <c r="M102">
        <v>90</v>
      </c>
      <c r="N102">
        <v>42</v>
      </c>
      <c r="O102">
        <f t="shared" si="86"/>
        <v>254</v>
      </c>
      <c r="Q102" s="4">
        <v>1997</v>
      </c>
      <c r="W102">
        <f t="shared" si="87"/>
        <v>0</v>
      </c>
      <c r="Y102" s="4">
        <v>1997</v>
      </c>
      <c r="AE102">
        <f t="shared" si="88"/>
        <v>0</v>
      </c>
      <c r="AG102" s="4">
        <v>1997</v>
      </c>
      <c r="AI102">
        <v>1</v>
      </c>
      <c r="AM102">
        <f t="shared" si="89"/>
        <v>1</v>
      </c>
      <c r="AO102" s="4">
        <v>1997</v>
      </c>
    </row>
    <row r="103" spans="1:41" ht="12.75">
      <c r="A103" s="4">
        <v>1998</v>
      </c>
      <c r="B103">
        <v>5</v>
      </c>
      <c r="C103">
        <v>34</v>
      </c>
      <c r="D103">
        <v>25</v>
      </c>
      <c r="E103">
        <v>10</v>
      </c>
      <c r="F103">
        <v>32</v>
      </c>
      <c r="G103">
        <f t="shared" si="85"/>
        <v>106</v>
      </c>
      <c r="I103" s="4">
        <v>1998</v>
      </c>
      <c r="J103">
        <v>10</v>
      </c>
      <c r="K103">
        <v>60</v>
      </c>
      <c r="L103">
        <v>60</v>
      </c>
      <c r="M103">
        <v>115</v>
      </c>
      <c r="N103">
        <v>53</v>
      </c>
      <c r="O103">
        <f t="shared" si="86"/>
        <v>298</v>
      </c>
      <c r="Q103" s="4">
        <v>1998</v>
      </c>
      <c r="W103">
        <f t="shared" si="87"/>
        <v>0</v>
      </c>
      <c r="Y103" s="4">
        <v>1998</v>
      </c>
      <c r="AE103">
        <f t="shared" si="88"/>
        <v>0</v>
      </c>
      <c r="AG103" s="4">
        <v>1998</v>
      </c>
      <c r="AM103">
        <f t="shared" si="89"/>
        <v>0</v>
      </c>
      <c r="AO103" s="4">
        <v>1998</v>
      </c>
    </row>
    <row r="104" spans="1:41" ht="12.75">
      <c r="A104" s="4">
        <v>1999</v>
      </c>
      <c r="B104">
        <v>1</v>
      </c>
      <c r="C104">
        <v>32</v>
      </c>
      <c r="D104">
        <v>30</v>
      </c>
      <c r="E104">
        <v>35</v>
      </c>
      <c r="F104">
        <v>67</v>
      </c>
      <c r="G104">
        <f t="shared" si="85"/>
        <v>165</v>
      </c>
      <c r="I104" s="4">
        <v>1999</v>
      </c>
      <c r="J104">
        <v>9</v>
      </c>
      <c r="K104">
        <v>85</v>
      </c>
      <c r="L104">
        <v>69</v>
      </c>
      <c r="M104">
        <v>119</v>
      </c>
      <c r="N104">
        <v>80</v>
      </c>
      <c r="O104">
        <f t="shared" si="86"/>
        <v>362</v>
      </c>
      <c r="Q104" s="4">
        <v>1999</v>
      </c>
      <c r="W104">
        <f t="shared" si="87"/>
        <v>0</v>
      </c>
      <c r="Y104" s="4">
        <v>1999</v>
      </c>
      <c r="AC104">
        <v>1</v>
      </c>
      <c r="AE104">
        <f t="shared" si="88"/>
        <v>1</v>
      </c>
      <c r="AG104" s="4">
        <v>1999</v>
      </c>
      <c r="AK104">
        <v>1</v>
      </c>
      <c r="AM104">
        <f t="shared" si="89"/>
        <v>1</v>
      </c>
      <c r="AO104" s="4">
        <v>1999</v>
      </c>
    </row>
    <row r="105" spans="1:46" ht="12.75">
      <c r="A105" s="4" t="s">
        <v>14</v>
      </c>
      <c r="B105" s="2">
        <f>SUM(B88:B104)</f>
        <v>170</v>
      </c>
      <c r="C105" s="2">
        <f>SUM(C88:C104)</f>
        <v>1119</v>
      </c>
      <c r="D105" s="2">
        <f>SUM(D88:D104)</f>
        <v>710</v>
      </c>
      <c r="E105" s="2">
        <f>SUM(E88:E104)</f>
        <v>321</v>
      </c>
      <c r="F105" s="2">
        <f>SUM(F88:F104)</f>
        <v>283</v>
      </c>
      <c r="G105">
        <f>SUM(B105:F105)</f>
        <v>2603</v>
      </c>
      <c r="I105" s="4" t="s">
        <v>14</v>
      </c>
      <c r="J105" s="2">
        <f>SUM(J88:J104)</f>
        <v>506</v>
      </c>
      <c r="K105" s="2">
        <f>SUM(K88:K104)</f>
        <v>2465</v>
      </c>
      <c r="L105" s="2">
        <f>SUM(L88:L104)</f>
        <v>1221</v>
      </c>
      <c r="M105" s="2">
        <f>SUM(M88:M104)</f>
        <v>846</v>
      </c>
      <c r="N105" s="2">
        <f>SUM(N88:N104)</f>
        <v>463</v>
      </c>
      <c r="O105">
        <f>SUM(J105:N105)</f>
        <v>5501</v>
      </c>
      <c r="Q105" s="4" t="s">
        <v>14</v>
      </c>
      <c r="R105" s="2">
        <f>SUM(R88:R104)</f>
        <v>2</v>
      </c>
      <c r="S105" s="2">
        <f>SUM(S88:S104)</f>
        <v>1</v>
      </c>
      <c r="T105" s="2">
        <f>SUM(T88:T104)</f>
        <v>0</v>
      </c>
      <c r="U105" s="2">
        <f>SUM(U88:U104)</f>
        <v>0</v>
      </c>
      <c r="V105" s="2">
        <f>SUM(V88:V104)</f>
        <v>0</v>
      </c>
      <c r="W105">
        <f>SUM(R105:V105)</f>
        <v>3</v>
      </c>
      <c r="Y105" s="4" t="s">
        <v>14</v>
      </c>
      <c r="Z105" s="2">
        <f>SUM(Z88:Z104)</f>
        <v>2</v>
      </c>
      <c r="AA105" s="2">
        <f>SUM(AA88:AA104)</f>
        <v>4</v>
      </c>
      <c r="AB105" s="2">
        <f>SUM(AB88:AB104)</f>
        <v>0</v>
      </c>
      <c r="AC105" s="2">
        <f>SUM(AC88:AC104)</f>
        <v>3</v>
      </c>
      <c r="AD105" s="2">
        <f>SUM(AD88:AD104)</f>
        <v>0</v>
      </c>
      <c r="AE105">
        <f>SUM(Z105:AD105)</f>
        <v>9</v>
      </c>
      <c r="AG105" s="4" t="s">
        <v>14</v>
      </c>
      <c r="AH105" s="2">
        <f>SUM(AH88:AH104)</f>
        <v>0</v>
      </c>
      <c r="AI105" s="2">
        <f>SUM(AI88:AI104)</f>
        <v>3</v>
      </c>
      <c r="AJ105" s="2">
        <f>SUM(AJ88:AJ104)</f>
        <v>0</v>
      </c>
      <c r="AK105" s="2">
        <f>SUM(AK88:AK104)</f>
        <v>8</v>
      </c>
      <c r="AL105" s="2">
        <f>SUM(AL88:AL104)</f>
        <v>0</v>
      </c>
      <c r="AM105">
        <f>SUM(AH105:AL105)</f>
        <v>11</v>
      </c>
      <c r="AO105" s="4" t="s">
        <v>14</v>
      </c>
      <c r="AP105" s="2"/>
      <c r="AQ105" s="2"/>
      <c r="AR105" s="2"/>
      <c r="AS105" s="2"/>
      <c r="AT105" s="2"/>
    </row>
    <row r="106" spans="9:33" ht="12.75">
      <c r="I106" s="4"/>
      <c r="Q106" s="4"/>
      <c r="AG106" s="4"/>
    </row>
    <row r="107" spans="1:41" ht="12.75">
      <c r="A107" s="4" t="s">
        <v>12</v>
      </c>
      <c r="I107" s="4" t="s">
        <v>13</v>
      </c>
      <c r="Q107" s="4" t="s">
        <v>29</v>
      </c>
      <c r="Y107" s="4" t="s">
        <v>30</v>
      </c>
      <c r="AG107" s="4" t="s">
        <v>27</v>
      </c>
      <c r="AO107" s="4" t="s">
        <v>28</v>
      </c>
    </row>
    <row r="108" spans="1:47" ht="12.75">
      <c r="A108" s="4" t="s">
        <v>9</v>
      </c>
      <c r="B108" s="12" t="s">
        <v>1</v>
      </c>
      <c r="C108" s="12" t="s">
        <v>6</v>
      </c>
      <c r="D108" s="12" t="s">
        <v>7</v>
      </c>
      <c r="E108" s="12" t="s">
        <v>2</v>
      </c>
      <c r="F108" s="12" t="s">
        <v>5</v>
      </c>
      <c r="G108" s="12" t="s">
        <v>14</v>
      </c>
      <c r="I108" s="4" t="s">
        <v>9</v>
      </c>
      <c r="J108" s="12" t="s">
        <v>1</v>
      </c>
      <c r="K108" s="12" t="s">
        <v>6</v>
      </c>
      <c r="L108" s="12" t="s">
        <v>7</v>
      </c>
      <c r="M108" s="12" t="s">
        <v>2</v>
      </c>
      <c r="N108" s="12" t="s">
        <v>5</v>
      </c>
      <c r="O108" s="12" t="s">
        <v>14</v>
      </c>
      <c r="Q108" s="4" t="s">
        <v>9</v>
      </c>
      <c r="R108" s="12" t="s">
        <v>1</v>
      </c>
      <c r="S108" s="12" t="s">
        <v>6</v>
      </c>
      <c r="T108" s="12" t="s">
        <v>7</v>
      </c>
      <c r="U108" s="12" t="s">
        <v>2</v>
      </c>
      <c r="V108" s="12" t="s">
        <v>5</v>
      </c>
      <c r="W108" s="12" t="s">
        <v>14</v>
      </c>
      <c r="Y108" s="4" t="s">
        <v>9</v>
      </c>
      <c r="Z108" s="12" t="s">
        <v>1</v>
      </c>
      <c r="AA108" s="12" t="s">
        <v>6</v>
      </c>
      <c r="AB108" s="12" t="s">
        <v>7</v>
      </c>
      <c r="AC108" s="12" t="s">
        <v>2</v>
      </c>
      <c r="AD108" s="12" t="s">
        <v>5</v>
      </c>
      <c r="AE108" s="12" t="s">
        <v>14</v>
      </c>
      <c r="AG108" s="4" t="s">
        <v>9</v>
      </c>
      <c r="AH108" s="12" t="s">
        <v>1</v>
      </c>
      <c r="AI108" s="12" t="s">
        <v>6</v>
      </c>
      <c r="AJ108" s="12" t="s">
        <v>7</v>
      </c>
      <c r="AK108" s="12" t="s">
        <v>2</v>
      </c>
      <c r="AL108" s="12" t="s">
        <v>5</v>
      </c>
      <c r="AM108" s="12" t="s">
        <v>14</v>
      </c>
      <c r="AO108" s="4" t="s">
        <v>9</v>
      </c>
      <c r="AP108" s="12" t="s">
        <v>1</v>
      </c>
      <c r="AQ108" s="12" t="s">
        <v>6</v>
      </c>
      <c r="AR108" s="12" t="s">
        <v>7</v>
      </c>
      <c r="AS108" s="12" t="s">
        <v>2</v>
      </c>
      <c r="AT108" s="12" t="s">
        <v>5</v>
      </c>
      <c r="AU108" s="12" t="s">
        <v>14</v>
      </c>
    </row>
    <row r="109" spans="1:41" ht="12.75">
      <c r="A109" s="4">
        <v>1983</v>
      </c>
      <c r="B109">
        <f aca="true" t="shared" si="90" ref="B109:G118">B88+B46+B25</f>
        <v>14</v>
      </c>
      <c r="C109">
        <f t="shared" si="90"/>
        <v>34</v>
      </c>
      <c r="D109">
        <f t="shared" si="90"/>
        <v>12</v>
      </c>
      <c r="E109">
        <f t="shared" si="90"/>
        <v>7</v>
      </c>
      <c r="F109">
        <f t="shared" si="90"/>
        <v>3</v>
      </c>
      <c r="G109">
        <f t="shared" si="90"/>
        <v>70</v>
      </c>
      <c r="I109" s="4">
        <v>1983</v>
      </c>
      <c r="J109">
        <f aca="true" t="shared" si="91" ref="J109:O118">J88+J46+J25</f>
        <v>24</v>
      </c>
      <c r="K109">
        <f t="shared" si="91"/>
        <v>84</v>
      </c>
      <c r="L109">
        <f t="shared" si="91"/>
        <v>17</v>
      </c>
      <c r="M109">
        <f t="shared" si="91"/>
        <v>2</v>
      </c>
      <c r="N109">
        <f t="shared" si="91"/>
        <v>0</v>
      </c>
      <c r="O109">
        <f t="shared" si="91"/>
        <v>127</v>
      </c>
      <c r="Q109" s="4">
        <v>1983</v>
      </c>
      <c r="R109">
        <f aca="true" t="shared" si="92" ref="R109:W118">R88+R46+R25</f>
        <v>0</v>
      </c>
      <c r="S109">
        <f t="shared" si="92"/>
        <v>0</v>
      </c>
      <c r="T109">
        <f t="shared" si="92"/>
        <v>0</v>
      </c>
      <c r="U109">
        <f t="shared" si="92"/>
        <v>0</v>
      </c>
      <c r="V109">
        <f t="shared" si="92"/>
        <v>0</v>
      </c>
      <c r="W109">
        <f t="shared" si="92"/>
        <v>0</v>
      </c>
      <c r="Y109" s="4">
        <v>1983</v>
      </c>
      <c r="Z109">
        <f aca="true" t="shared" si="93" ref="Z109:AE118">Z88+Z46+Z25</f>
        <v>0</v>
      </c>
      <c r="AA109">
        <f t="shared" si="93"/>
        <v>0</v>
      </c>
      <c r="AB109">
        <f t="shared" si="93"/>
        <v>0</v>
      </c>
      <c r="AC109">
        <f t="shared" si="93"/>
        <v>0</v>
      </c>
      <c r="AD109">
        <f t="shared" si="93"/>
        <v>0</v>
      </c>
      <c r="AE109">
        <f t="shared" si="93"/>
        <v>0</v>
      </c>
      <c r="AG109" s="4">
        <v>1983</v>
      </c>
      <c r="AH109">
        <f aca="true" t="shared" si="94" ref="AH109:AM118">AH88+AH46+AH25</f>
        <v>0</v>
      </c>
      <c r="AI109">
        <f t="shared" si="94"/>
        <v>0</v>
      </c>
      <c r="AJ109">
        <f t="shared" si="94"/>
        <v>0</v>
      </c>
      <c r="AK109">
        <f t="shared" si="94"/>
        <v>0</v>
      </c>
      <c r="AL109">
        <f t="shared" si="94"/>
        <v>0</v>
      </c>
      <c r="AM109">
        <f t="shared" si="94"/>
        <v>0</v>
      </c>
      <c r="AO109" s="4">
        <v>1983</v>
      </c>
    </row>
    <row r="110" spans="1:41" ht="12.75">
      <c r="A110" s="4">
        <v>1984</v>
      </c>
      <c r="B110">
        <f t="shared" si="90"/>
        <v>31</v>
      </c>
      <c r="C110">
        <f t="shared" si="90"/>
        <v>183</v>
      </c>
      <c r="D110">
        <f t="shared" si="90"/>
        <v>114</v>
      </c>
      <c r="E110">
        <f t="shared" si="90"/>
        <v>46</v>
      </c>
      <c r="F110">
        <f t="shared" si="90"/>
        <v>17</v>
      </c>
      <c r="G110">
        <f t="shared" si="90"/>
        <v>391</v>
      </c>
      <c r="I110" s="4">
        <v>1984</v>
      </c>
      <c r="J110">
        <f t="shared" si="91"/>
        <v>82</v>
      </c>
      <c r="K110">
        <f t="shared" si="91"/>
        <v>403</v>
      </c>
      <c r="L110">
        <f t="shared" si="91"/>
        <v>187</v>
      </c>
      <c r="M110">
        <f t="shared" si="91"/>
        <v>39</v>
      </c>
      <c r="N110">
        <f t="shared" si="91"/>
        <v>40</v>
      </c>
      <c r="O110">
        <f t="shared" si="91"/>
        <v>751</v>
      </c>
      <c r="Q110" s="4">
        <v>1984</v>
      </c>
      <c r="R110">
        <f t="shared" si="92"/>
        <v>0</v>
      </c>
      <c r="S110">
        <f t="shared" si="92"/>
        <v>0</v>
      </c>
      <c r="T110">
        <f t="shared" si="92"/>
        <v>0</v>
      </c>
      <c r="U110">
        <f t="shared" si="92"/>
        <v>0</v>
      </c>
      <c r="V110">
        <f t="shared" si="92"/>
        <v>0</v>
      </c>
      <c r="W110">
        <f t="shared" si="92"/>
        <v>0</v>
      </c>
      <c r="Y110" s="4">
        <v>1984</v>
      </c>
      <c r="Z110">
        <f t="shared" si="93"/>
        <v>0</v>
      </c>
      <c r="AA110">
        <f t="shared" si="93"/>
        <v>0</v>
      </c>
      <c r="AB110">
        <f t="shared" si="93"/>
        <v>0</v>
      </c>
      <c r="AC110">
        <f t="shared" si="93"/>
        <v>1</v>
      </c>
      <c r="AD110">
        <f t="shared" si="93"/>
        <v>0</v>
      </c>
      <c r="AE110">
        <f t="shared" si="93"/>
        <v>1</v>
      </c>
      <c r="AG110" s="4">
        <v>1984</v>
      </c>
      <c r="AH110">
        <f t="shared" si="94"/>
        <v>0</v>
      </c>
      <c r="AI110">
        <f t="shared" si="94"/>
        <v>0</v>
      </c>
      <c r="AJ110">
        <f t="shared" si="94"/>
        <v>0</v>
      </c>
      <c r="AK110">
        <f t="shared" si="94"/>
        <v>0</v>
      </c>
      <c r="AL110">
        <f t="shared" si="94"/>
        <v>0</v>
      </c>
      <c r="AM110">
        <f t="shared" si="94"/>
        <v>0</v>
      </c>
      <c r="AO110" s="4">
        <v>1984</v>
      </c>
    </row>
    <row r="111" spans="1:41" ht="12.75">
      <c r="A111" s="4">
        <v>1985</v>
      </c>
      <c r="B111">
        <f t="shared" si="90"/>
        <v>29</v>
      </c>
      <c r="C111">
        <f t="shared" si="90"/>
        <v>199</v>
      </c>
      <c r="D111">
        <f t="shared" si="90"/>
        <v>119</v>
      </c>
      <c r="E111">
        <f t="shared" si="90"/>
        <v>50</v>
      </c>
      <c r="F111">
        <f t="shared" si="90"/>
        <v>26</v>
      </c>
      <c r="G111">
        <f t="shared" si="90"/>
        <v>423</v>
      </c>
      <c r="I111" s="4">
        <v>1985</v>
      </c>
      <c r="J111">
        <f t="shared" si="91"/>
        <v>105</v>
      </c>
      <c r="K111">
        <f t="shared" si="91"/>
        <v>434</v>
      </c>
      <c r="L111">
        <f t="shared" si="91"/>
        <v>199</v>
      </c>
      <c r="M111">
        <f t="shared" si="91"/>
        <v>56</v>
      </c>
      <c r="N111">
        <f t="shared" si="91"/>
        <v>51</v>
      </c>
      <c r="O111">
        <f t="shared" si="91"/>
        <v>845</v>
      </c>
      <c r="Q111" s="4">
        <v>1985</v>
      </c>
      <c r="R111">
        <f t="shared" si="92"/>
        <v>0</v>
      </c>
      <c r="S111">
        <f t="shared" si="92"/>
        <v>0</v>
      </c>
      <c r="T111">
        <f t="shared" si="92"/>
        <v>0</v>
      </c>
      <c r="U111">
        <f t="shared" si="92"/>
        <v>0</v>
      </c>
      <c r="V111">
        <f t="shared" si="92"/>
        <v>0</v>
      </c>
      <c r="W111">
        <f t="shared" si="92"/>
        <v>0</v>
      </c>
      <c r="Y111" s="4">
        <v>1985</v>
      </c>
      <c r="Z111">
        <f t="shared" si="93"/>
        <v>0</v>
      </c>
      <c r="AA111">
        <f t="shared" si="93"/>
        <v>1</v>
      </c>
      <c r="AB111">
        <f t="shared" si="93"/>
        <v>0</v>
      </c>
      <c r="AC111">
        <f t="shared" si="93"/>
        <v>1</v>
      </c>
      <c r="AD111">
        <f t="shared" si="93"/>
        <v>0</v>
      </c>
      <c r="AE111">
        <f t="shared" si="93"/>
        <v>2</v>
      </c>
      <c r="AG111" s="4">
        <v>1985</v>
      </c>
      <c r="AH111">
        <f t="shared" si="94"/>
        <v>0</v>
      </c>
      <c r="AI111">
        <f t="shared" si="94"/>
        <v>0</v>
      </c>
      <c r="AJ111">
        <f t="shared" si="94"/>
        <v>0</v>
      </c>
      <c r="AK111">
        <f t="shared" si="94"/>
        <v>1</v>
      </c>
      <c r="AL111">
        <f t="shared" si="94"/>
        <v>0</v>
      </c>
      <c r="AM111">
        <f t="shared" si="94"/>
        <v>1</v>
      </c>
      <c r="AO111" s="4">
        <v>1985</v>
      </c>
    </row>
    <row r="112" spans="1:41" ht="12.75">
      <c r="A112" s="4">
        <v>1986</v>
      </c>
      <c r="B112">
        <f t="shared" si="90"/>
        <v>23</v>
      </c>
      <c r="C112">
        <f t="shared" si="90"/>
        <v>168</v>
      </c>
      <c r="D112">
        <f t="shared" si="90"/>
        <v>94</v>
      </c>
      <c r="E112">
        <f t="shared" si="90"/>
        <v>55</v>
      </c>
      <c r="F112">
        <f t="shared" si="90"/>
        <v>22</v>
      </c>
      <c r="G112">
        <f t="shared" si="90"/>
        <v>362</v>
      </c>
      <c r="I112" s="4">
        <v>1986</v>
      </c>
      <c r="J112">
        <f t="shared" si="91"/>
        <v>79</v>
      </c>
      <c r="K112">
        <f t="shared" si="91"/>
        <v>366</v>
      </c>
      <c r="L112">
        <f t="shared" si="91"/>
        <v>176</v>
      </c>
      <c r="M112">
        <f t="shared" si="91"/>
        <v>65</v>
      </c>
      <c r="N112">
        <f t="shared" si="91"/>
        <v>60</v>
      </c>
      <c r="O112">
        <f t="shared" si="91"/>
        <v>746</v>
      </c>
      <c r="Q112" s="4">
        <v>1986</v>
      </c>
      <c r="R112">
        <f t="shared" si="92"/>
        <v>0</v>
      </c>
      <c r="S112">
        <f t="shared" si="92"/>
        <v>0</v>
      </c>
      <c r="T112">
        <f t="shared" si="92"/>
        <v>0</v>
      </c>
      <c r="U112">
        <f t="shared" si="92"/>
        <v>0</v>
      </c>
      <c r="V112">
        <f t="shared" si="92"/>
        <v>0</v>
      </c>
      <c r="W112">
        <f t="shared" si="92"/>
        <v>0</v>
      </c>
      <c r="Y112" s="4">
        <v>1986</v>
      </c>
      <c r="Z112">
        <f t="shared" si="93"/>
        <v>0</v>
      </c>
      <c r="AA112">
        <f t="shared" si="93"/>
        <v>0</v>
      </c>
      <c r="AB112">
        <f t="shared" si="93"/>
        <v>0</v>
      </c>
      <c r="AC112">
        <f t="shared" si="93"/>
        <v>0</v>
      </c>
      <c r="AD112">
        <f t="shared" si="93"/>
        <v>0</v>
      </c>
      <c r="AE112">
        <f t="shared" si="93"/>
        <v>0</v>
      </c>
      <c r="AG112" s="4">
        <v>1986</v>
      </c>
      <c r="AH112">
        <f t="shared" si="94"/>
        <v>0</v>
      </c>
      <c r="AI112">
        <f t="shared" si="94"/>
        <v>0</v>
      </c>
      <c r="AJ112">
        <f t="shared" si="94"/>
        <v>0</v>
      </c>
      <c r="AK112">
        <f t="shared" si="94"/>
        <v>0</v>
      </c>
      <c r="AL112">
        <f t="shared" si="94"/>
        <v>0</v>
      </c>
      <c r="AM112">
        <f t="shared" si="94"/>
        <v>0</v>
      </c>
      <c r="AO112" s="4">
        <v>1986</v>
      </c>
    </row>
    <row r="113" spans="1:41" ht="12.75">
      <c r="A113" s="4">
        <v>1987</v>
      </c>
      <c r="B113">
        <f t="shared" si="90"/>
        <v>27</v>
      </c>
      <c r="C113">
        <f t="shared" si="90"/>
        <v>193</v>
      </c>
      <c r="D113">
        <f t="shared" si="90"/>
        <v>104</v>
      </c>
      <c r="E113">
        <f t="shared" si="90"/>
        <v>42</v>
      </c>
      <c r="F113">
        <f t="shared" si="90"/>
        <v>32</v>
      </c>
      <c r="G113">
        <f t="shared" si="90"/>
        <v>398</v>
      </c>
      <c r="I113" s="4">
        <v>1987</v>
      </c>
      <c r="J113">
        <f t="shared" si="91"/>
        <v>84</v>
      </c>
      <c r="K113">
        <f t="shared" si="91"/>
        <v>453</v>
      </c>
      <c r="L113">
        <f t="shared" si="91"/>
        <v>175</v>
      </c>
      <c r="M113">
        <f t="shared" si="91"/>
        <v>57</v>
      </c>
      <c r="N113">
        <f t="shared" si="91"/>
        <v>52</v>
      </c>
      <c r="O113">
        <f t="shared" si="91"/>
        <v>821</v>
      </c>
      <c r="Q113" s="4">
        <v>1987</v>
      </c>
      <c r="R113">
        <f t="shared" si="92"/>
        <v>0</v>
      </c>
      <c r="S113">
        <f t="shared" si="92"/>
        <v>0</v>
      </c>
      <c r="T113">
        <f t="shared" si="92"/>
        <v>0</v>
      </c>
      <c r="U113">
        <f t="shared" si="92"/>
        <v>0</v>
      </c>
      <c r="V113">
        <f t="shared" si="92"/>
        <v>0</v>
      </c>
      <c r="W113">
        <f t="shared" si="92"/>
        <v>0</v>
      </c>
      <c r="Y113" s="4">
        <v>1987</v>
      </c>
      <c r="Z113">
        <f t="shared" si="93"/>
        <v>0</v>
      </c>
      <c r="AA113">
        <f t="shared" si="93"/>
        <v>1</v>
      </c>
      <c r="AB113">
        <f t="shared" si="93"/>
        <v>0</v>
      </c>
      <c r="AC113">
        <f t="shared" si="93"/>
        <v>0</v>
      </c>
      <c r="AD113">
        <f t="shared" si="93"/>
        <v>0</v>
      </c>
      <c r="AE113">
        <f t="shared" si="93"/>
        <v>1</v>
      </c>
      <c r="AG113" s="4">
        <v>1987</v>
      </c>
      <c r="AH113">
        <f t="shared" si="94"/>
        <v>0</v>
      </c>
      <c r="AI113">
        <f t="shared" si="94"/>
        <v>0</v>
      </c>
      <c r="AJ113">
        <f t="shared" si="94"/>
        <v>0</v>
      </c>
      <c r="AK113">
        <f t="shared" si="94"/>
        <v>1</v>
      </c>
      <c r="AL113">
        <f t="shared" si="94"/>
        <v>0</v>
      </c>
      <c r="AM113">
        <f t="shared" si="94"/>
        <v>1</v>
      </c>
      <c r="AO113" s="4">
        <v>1987</v>
      </c>
    </row>
    <row r="114" spans="1:41" ht="12.75">
      <c r="A114" s="4">
        <v>1988</v>
      </c>
      <c r="B114">
        <f t="shared" si="90"/>
        <v>23</v>
      </c>
      <c r="C114">
        <f t="shared" si="90"/>
        <v>186</v>
      </c>
      <c r="D114">
        <f t="shared" si="90"/>
        <v>105</v>
      </c>
      <c r="E114">
        <f t="shared" si="90"/>
        <v>38</v>
      </c>
      <c r="F114">
        <f t="shared" si="90"/>
        <v>18</v>
      </c>
      <c r="G114">
        <f t="shared" si="90"/>
        <v>370</v>
      </c>
      <c r="I114" s="4">
        <v>1988</v>
      </c>
      <c r="J114">
        <f t="shared" si="91"/>
        <v>76</v>
      </c>
      <c r="K114">
        <f t="shared" si="91"/>
        <v>402</v>
      </c>
      <c r="L114">
        <f t="shared" si="91"/>
        <v>178</v>
      </c>
      <c r="M114">
        <f t="shared" si="91"/>
        <v>94</v>
      </c>
      <c r="N114">
        <f t="shared" si="91"/>
        <v>53</v>
      </c>
      <c r="O114">
        <f t="shared" si="91"/>
        <v>803</v>
      </c>
      <c r="Q114" s="4">
        <v>1988</v>
      </c>
      <c r="R114">
        <f t="shared" si="92"/>
        <v>0</v>
      </c>
      <c r="S114">
        <f t="shared" si="92"/>
        <v>0</v>
      </c>
      <c r="T114">
        <f t="shared" si="92"/>
        <v>0</v>
      </c>
      <c r="U114">
        <f t="shared" si="92"/>
        <v>0</v>
      </c>
      <c r="V114">
        <f t="shared" si="92"/>
        <v>0</v>
      </c>
      <c r="W114">
        <f t="shared" si="92"/>
        <v>0</v>
      </c>
      <c r="Y114" s="4">
        <v>1988</v>
      </c>
      <c r="Z114">
        <f t="shared" si="93"/>
        <v>0</v>
      </c>
      <c r="AA114">
        <f t="shared" si="93"/>
        <v>1</v>
      </c>
      <c r="AB114">
        <f t="shared" si="93"/>
        <v>0</v>
      </c>
      <c r="AC114">
        <f t="shared" si="93"/>
        <v>0</v>
      </c>
      <c r="AD114">
        <f t="shared" si="93"/>
        <v>0</v>
      </c>
      <c r="AE114">
        <f t="shared" si="93"/>
        <v>1</v>
      </c>
      <c r="AG114" s="4">
        <v>1988</v>
      </c>
      <c r="AH114">
        <f t="shared" si="94"/>
        <v>0</v>
      </c>
      <c r="AI114">
        <f t="shared" si="94"/>
        <v>0</v>
      </c>
      <c r="AJ114">
        <f t="shared" si="94"/>
        <v>0</v>
      </c>
      <c r="AK114">
        <f t="shared" si="94"/>
        <v>0</v>
      </c>
      <c r="AL114">
        <f t="shared" si="94"/>
        <v>0</v>
      </c>
      <c r="AM114">
        <f t="shared" si="94"/>
        <v>0</v>
      </c>
      <c r="AO114" s="4">
        <v>1988</v>
      </c>
    </row>
    <row r="115" spans="1:41" ht="12.75">
      <c r="A115" s="4">
        <v>1989</v>
      </c>
      <c r="B115">
        <f t="shared" si="90"/>
        <v>34</v>
      </c>
      <c r="C115">
        <f t="shared" si="90"/>
        <v>164</v>
      </c>
      <c r="D115">
        <f t="shared" si="90"/>
        <v>108</v>
      </c>
      <c r="E115">
        <f t="shared" si="90"/>
        <v>52</v>
      </c>
      <c r="F115">
        <f t="shared" si="90"/>
        <v>27</v>
      </c>
      <c r="G115">
        <f t="shared" si="90"/>
        <v>385</v>
      </c>
      <c r="I115" s="4">
        <v>1989</v>
      </c>
      <c r="J115">
        <f t="shared" si="91"/>
        <v>90</v>
      </c>
      <c r="K115">
        <f t="shared" si="91"/>
        <v>409</v>
      </c>
      <c r="L115">
        <f t="shared" si="91"/>
        <v>197</v>
      </c>
      <c r="M115">
        <f t="shared" si="91"/>
        <v>138</v>
      </c>
      <c r="N115">
        <f t="shared" si="91"/>
        <v>30</v>
      </c>
      <c r="O115">
        <f t="shared" si="91"/>
        <v>864</v>
      </c>
      <c r="Q115" s="4">
        <v>1989</v>
      </c>
      <c r="R115">
        <f t="shared" si="92"/>
        <v>1</v>
      </c>
      <c r="S115">
        <f t="shared" si="92"/>
        <v>2</v>
      </c>
      <c r="T115">
        <f t="shared" si="92"/>
        <v>0</v>
      </c>
      <c r="U115">
        <f t="shared" si="92"/>
        <v>0</v>
      </c>
      <c r="V115">
        <f t="shared" si="92"/>
        <v>0</v>
      </c>
      <c r="W115">
        <f t="shared" si="92"/>
        <v>3</v>
      </c>
      <c r="Y115" s="4">
        <v>1989</v>
      </c>
      <c r="Z115">
        <f t="shared" si="93"/>
        <v>0</v>
      </c>
      <c r="AA115">
        <f t="shared" si="93"/>
        <v>1</v>
      </c>
      <c r="AB115">
        <f t="shared" si="93"/>
        <v>0</v>
      </c>
      <c r="AC115">
        <f t="shared" si="93"/>
        <v>0</v>
      </c>
      <c r="AD115">
        <f t="shared" si="93"/>
        <v>0</v>
      </c>
      <c r="AE115">
        <f t="shared" si="93"/>
        <v>1</v>
      </c>
      <c r="AG115" s="4">
        <v>1989</v>
      </c>
      <c r="AH115">
        <f t="shared" si="94"/>
        <v>0</v>
      </c>
      <c r="AI115">
        <f t="shared" si="94"/>
        <v>0</v>
      </c>
      <c r="AJ115">
        <f t="shared" si="94"/>
        <v>0</v>
      </c>
      <c r="AK115">
        <f t="shared" si="94"/>
        <v>0</v>
      </c>
      <c r="AL115">
        <f t="shared" si="94"/>
        <v>0</v>
      </c>
      <c r="AM115">
        <f t="shared" si="94"/>
        <v>0</v>
      </c>
      <c r="AO115" s="4">
        <v>1989</v>
      </c>
    </row>
    <row r="116" spans="1:41" ht="12.75">
      <c r="A116" s="4">
        <v>1990</v>
      </c>
      <c r="B116">
        <f t="shared" si="90"/>
        <v>20</v>
      </c>
      <c r="C116">
        <f t="shared" si="90"/>
        <v>135</v>
      </c>
      <c r="D116">
        <f t="shared" si="90"/>
        <v>91</v>
      </c>
      <c r="E116">
        <f t="shared" si="90"/>
        <v>25</v>
      </c>
      <c r="F116">
        <f t="shared" si="90"/>
        <v>8</v>
      </c>
      <c r="G116">
        <f t="shared" si="90"/>
        <v>279</v>
      </c>
      <c r="I116" s="4">
        <v>1990</v>
      </c>
      <c r="J116">
        <f t="shared" si="91"/>
        <v>116</v>
      </c>
      <c r="K116">
        <f t="shared" si="91"/>
        <v>395</v>
      </c>
      <c r="L116">
        <f t="shared" si="91"/>
        <v>129</v>
      </c>
      <c r="M116">
        <f t="shared" si="91"/>
        <v>100</v>
      </c>
      <c r="N116">
        <f t="shared" si="91"/>
        <v>39</v>
      </c>
      <c r="O116">
        <f t="shared" si="91"/>
        <v>779</v>
      </c>
      <c r="Q116" s="4">
        <v>1990</v>
      </c>
      <c r="R116">
        <f t="shared" si="92"/>
        <v>0</v>
      </c>
      <c r="S116">
        <f t="shared" si="92"/>
        <v>0</v>
      </c>
      <c r="T116">
        <f t="shared" si="92"/>
        <v>0</v>
      </c>
      <c r="U116">
        <f t="shared" si="92"/>
        <v>0</v>
      </c>
      <c r="V116">
        <f t="shared" si="92"/>
        <v>0</v>
      </c>
      <c r="W116">
        <f t="shared" si="92"/>
        <v>0</v>
      </c>
      <c r="Y116" s="4">
        <v>1990</v>
      </c>
      <c r="Z116">
        <f t="shared" si="93"/>
        <v>1</v>
      </c>
      <c r="AA116">
        <f t="shared" si="93"/>
        <v>0</v>
      </c>
      <c r="AB116">
        <f t="shared" si="93"/>
        <v>0</v>
      </c>
      <c r="AC116">
        <f t="shared" si="93"/>
        <v>0</v>
      </c>
      <c r="AD116">
        <f t="shared" si="93"/>
        <v>0</v>
      </c>
      <c r="AE116">
        <f t="shared" si="93"/>
        <v>1</v>
      </c>
      <c r="AG116" s="4">
        <v>1990</v>
      </c>
      <c r="AH116">
        <f t="shared" si="94"/>
        <v>0</v>
      </c>
      <c r="AI116">
        <f t="shared" si="94"/>
        <v>1</v>
      </c>
      <c r="AJ116">
        <f t="shared" si="94"/>
        <v>0</v>
      </c>
      <c r="AK116">
        <f t="shared" si="94"/>
        <v>1</v>
      </c>
      <c r="AL116">
        <f t="shared" si="94"/>
        <v>0</v>
      </c>
      <c r="AM116">
        <f t="shared" si="94"/>
        <v>2</v>
      </c>
      <c r="AO116" s="4">
        <v>1990</v>
      </c>
    </row>
    <row r="117" spans="1:41" ht="12.75">
      <c r="A117" s="4">
        <v>1991</v>
      </c>
      <c r="B117">
        <f t="shared" si="90"/>
        <v>38</v>
      </c>
      <c r="C117">
        <f t="shared" si="90"/>
        <v>156</v>
      </c>
      <c r="D117">
        <f t="shared" si="90"/>
        <v>129</v>
      </c>
      <c r="E117">
        <f t="shared" si="90"/>
        <v>51</v>
      </c>
      <c r="F117">
        <f t="shared" si="90"/>
        <v>22</v>
      </c>
      <c r="G117">
        <f t="shared" si="90"/>
        <v>396</v>
      </c>
      <c r="I117" s="4">
        <v>1991</v>
      </c>
      <c r="J117">
        <f t="shared" si="91"/>
        <v>119</v>
      </c>
      <c r="K117">
        <f t="shared" si="91"/>
        <v>397</v>
      </c>
      <c r="L117">
        <f t="shared" si="91"/>
        <v>277</v>
      </c>
      <c r="M117">
        <f t="shared" si="91"/>
        <v>222</v>
      </c>
      <c r="N117">
        <f t="shared" si="91"/>
        <v>58</v>
      </c>
      <c r="O117">
        <f t="shared" si="91"/>
        <v>1073</v>
      </c>
      <c r="Q117" s="4">
        <v>1991</v>
      </c>
      <c r="R117">
        <f t="shared" si="92"/>
        <v>1</v>
      </c>
      <c r="S117">
        <f t="shared" si="92"/>
        <v>0</v>
      </c>
      <c r="T117">
        <f t="shared" si="92"/>
        <v>0</v>
      </c>
      <c r="U117">
        <f t="shared" si="92"/>
        <v>0</v>
      </c>
      <c r="V117">
        <f t="shared" si="92"/>
        <v>0</v>
      </c>
      <c r="W117">
        <f t="shared" si="92"/>
        <v>1</v>
      </c>
      <c r="Y117" s="4">
        <v>1991</v>
      </c>
      <c r="Z117">
        <f t="shared" si="93"/>
        <v>1</v>
      </c>
      <c r="AA117">
        <f t="shared" si="93"/>
        <v>0</v>
      </c>
      <c r="AB117">
        <f t="shared" si="93"/>
        <v>0</v>
      </c>
      <c r="AC117">
        <f t="shared" si="93"/>
        <v>0</v>
      </c>
      <c r="AD117">
        <f t="shared" si="93"/>
        <v>0</v>
      </c>
      <c r="AE117">
        <f t="shared" si="93"/>
        <v>1</v>
      </c>
      <c r="AG117" s="4">
        <v>1991</v>
      </c>
      <c r="AH117">
        <f t="shared" si="94"/>
        <v>0</v>
      </c>
      <c r="AI117">
        <f t="shared" si="94"/>
        <v>0</v>
      </c>
      <c r="AJ117">
        <f t="shared" si="94"/>
        <v>0</v>
      </c>
      <c r="AK117">
        <f t="shared" si="94"/>
        <v>1</v>
      </c>
      <c r="AL117">
        <f t="shared" si="94"/>
        <v>0</v>
      </c>
      <c r="AM117">
        <f t="shared" si="94"/>
        <v>1</v>
      </c>
      <c r="AO117" s="4">
        <v>1991</v>
      </c>
    </row>
    <row r="118" spans="1:41" ht="12.75">
      <c r="A118" s="4">
        <v>1992</v>
      </c>
      <c r="B118">
        <f t="shared" si="90"/>
        <v>37</v>
      </c>
      <c r="C118">
        <f t="shared" si="90"/>
        <v>132</v>
      </c>
      <c r="D118">
        <f t="shared" si="90"/>
        <v>89</v>
      </c>
      <c r="E118">
        <f t="shared" si="90"/>
        <v>36</v>
      </c>
      <c r="F118">
        <f t="shared" si="90"/>
        <v>43</v>
      </c>
      <c r="G118">
        <f t="shared" si="90"/>
        <v>337</v>
      </c>
      <c r="I118" s="4">
        <v>1992</v>
      </c>
      <c r="J118">
        <f t="shared" si="91"/>
        <v>134</v>
      </c>
      <c r="K118">
        <f t="shared" si="91"/>
        <v>419</v>
      </c>
      <c r="L118">
        <f t="shared" si="91"/>
        <v>264</v>
      </c>
      <c r="M118">
        <f t="shared" si="91"/>
        <v>301</v>
      </c>
      <c r="N118">
        <f t="shared" si="91"/>
        <v>67</v>
      </c>
      <c r="O118">
        <f t="shared" si="91"/>
        <v>1185</v>
      </c>
      <c r="Q118" s="4">
        <v>1992</v>
      </c>
      <c r="R118">
        <f t="shared" si="92"/>
        <v>0</v>
      </c>
      <c r="S118">
        <f t="shared" si="92"/>
        <v>0</v>
      </c>
      <c r="T118">
        <f t="shared" si="92"/>
        <v>1</v>
      </c>
      <c r="U118">
        <f t="shared" si="92"/>
        <v>0</v>
      </c>
      <c r="V118">
        <f t="shared" si="92"/>
        <v>0</v>
      </c>
      <c r="W118">
        <f t="shared" si="92"/>
        <v>1</v>
      </c>
      <c r="Y118" s="4">
        <v>1992</v>
      </c>
      <c r="Z118">
        <f t="shared" si="93"/>
        <v>0</v>
      </c>
      <c r="AA118">
        <f t="shared" si="93"/>
        <v>0</v>
      </c>
      <c r="AB118">
        <f t="shared" si="93"/>
        <v>0</v>
      </c>
      <c r="AC118">
        <f t="shared" si="93"/>
        <v>0</v>
      </c>
      <c r="AD118">
        <f t="shared" si="93"/>
        <v>1</v>
      </c>
      <c r="AE118">
        <f t="shared" si="93"/>
        <v>1</v>
      </c>
      <c r="AG118" s="4">
        <v>1992</v>
      </c>
      <c r="AH118">
        <f t="shared" si="94"/>
        <v>0</v>
      </c>
      <c r="AI118">
        <f t="shared" si="94"/>
        <v>0</v>
      </c>
      <c r="AJ118">
        <f t="shared" si="94"/>
        <v>0</v>
      </c>
      <c r="AK118">
        <f t="shared" si="94"/>
        <v>3</v>
      </c>
      <c r="AL118">
        <f t="shared" si="94"/>
        <v>0</v>
      </c>
      <c r="AM118">
        <f t="shared" si="94"/>
        <v>3</v>
      </c>
      <c r="AO118" s="4">
        <v>1992</v>
      </c>
    </row>
    <row r="119" spans="1:41" ht="12.75">
      <c r="A119" s="4">
        <v>1993</v>
      </c>
      <c r="B119">
        <f aca="true" t="shared" si="95" ref="B119:G125">B98+B56+B35</f>
        <v>25</v>
      </c>
      <c r="C119">
        <f t="shared" si="95"/>
        <v>140</v>
      </c>
      <c r="D119">
        <f t="shared" si="95"/>
        <v>104</v>
      </c>
      <c r="E119">
        <f t="shared" si="95"/>
        <v>52</v>
      </c>
      <c r="F119">
        <f t="shared" si="95"/>
        <v>45</v>
      </c>
      <c r="G119">
        <f t="shared" si="95"/>
        <v>366</v>
      </c>
      <c r="I119" s="4">
        <v>1993</v>
      </c>
      <c r="J119">
        <f aca="true" t="shared" si="96" ref="J119:O125">J98+J56+J35</f>
        <v>100</v>
      </c>
      <c r="K119">
        <f t="shared" si="96"/>
        <v>330</v>
      </c>
      <c r="L119">
        <f t="shared" si="96"/>
        <v>212</v>
      </c>
      <c r="M119">
        <f t="shared" si="96"/>
        <v>267</v>
      </c>
      <c r="N119">
        <f t="shared" si="96"/>
        <v>97</v>
      </c>
      <c r="O119">
        <f t="shared" si="96"/>
        <v>1006</v>
      </c>
      <c r="Q119" s="4">
        <v>1993</v>
      </c>
      <c r="R119">
        <f aca="true" t="shared" si="97" ref="R119:W125">R98+R56+R35</f>
        <v>0</v>
      </c>
      <c r="S119">
        <f t="shared" si="97"/>
        <v>0</v>
      </c>
      <c r="T119">
        <f t="shared" si="97"/>
        <v>0</v>
      </c>
      <c r="U119">
        <f t="shared" si="97"/>
        <v>0</v>
      </c>
      <c r="V119">
        <f t="shared" si="97"/>
        <v>0</v>
      </c>
      <c r="W119">
        <f t="shared" si="97"/>
        <v>0</v>
      </c>
      <c r="Y119" s="4">
        <v>1993</v>
      </c>
      <c r="Z119">
        <f aca="true" t="shared" si="98" ref="Z119:AE125">Z98+Z56+Z35</f>
        <v>0</v>
      </c>
      <c r="AA119">
        <f t="shared" si="98"/>
        <v>1</v>
      </c>
      <c r="AB119">
        <f t="shared" si="98"/>
        <v>0</v>
      </c>
      <c r="AC119">
        <f t="shared" si="98"/>
        <v>1</v>
      </c>
      <c r="AD119">
        <f t="shared" si="98"/>
        <v>1</v>
      </c>
      <c r="AE119">
        <f t="shared" si="98"/>
        <v>3</v>
      </c>
      <c r="AG119" s="4">
        <v>1993</v>
      </c>
      <c r="AH119">
        <f aca="true" t="shared" si="99" ref="AH119:AM125">AH98+AH56+AH35</f>
        <v>0</v>
      </c>
      <c r="AI119">
        <f t="shared" si="99"/>
        <v>1</v>
      </c>
      <c r="AJ119">
        <f t="shared" si="99"/>
        <v>0</v>
      </c>
      <c r="AK119">
        <f t="shared" si="99"/>
        <v>2</v>
      </c>
      <c r="AL119">
        <f t="shared" si="99"/>
        <v>0</v>
      </c>
      <c r="AM119">
        <f t="shared" si="99"/>
        <v>3</v>
      </c>
      <c r="AO119" s="4">
        <v>1993</v>
      </c>
    </row>
    <row r="120" spans="1:41" ht="12.75">
      <c r="A120" s="4">
        <v>1994</v>
      </c>
      <c r="B120">
        <f t="shared" si="95"/>
        <v>27</v>
      </c>
      <c r="C120">
        <f t="shared" si="95"/>
        <v>145</v>
      </c>
      <c r="D120">
        <f t="shared" si="95"/>
        <v>127</v>
      </c>
      <c r="E120">
        <f t="shared" si="95"/>
        <v>51</v>
      </c>
      <c r="F120">
        <f t="shared" si="95"/>
        <v>58</v>
      </c>
      <c r="G120">
        <f t="shared" si="95"/>
        <v>408</v>
      </c>
      <c r="I120" s="4">
        <v>1994</v>
      </c>
      <c r="J120">
        <f t="shared" si="96"/>
        <v>98</v>
      </c>
      <c r="K120">
        <f t="shared" si="96"/>
        <v>323</v>
      </c>
      <c r="L120">
        <f t="shared" si="96"/>
        <v>227</v>
      </c>
      <c r="M120">
        <f t="shared" si="96"/>
        <v>268</v>
      </c>
      <c r="N120">
        <f t="shared" si="96"/>
        <v>96</v>
      </c>
      <c r="O120">
        <f t="shared" si="96"/>
        <v>1012</v>
      </c>
      <c r="Q120" s="4">
        <v>1994</v>
      </c>
      <c r="R120">
        <f t="shared" si="97"/>
        <v>0</v>
      </c>
      <c r="S120">
        <f t="shared" si="97"/>
        <v>0</v>
      </c>
      <c r="T120">
        <f t="shared" si="97"/>
        <v>0</v>
      </c>
      <c r="U120">
        <f t="shared" si="97"/>
        <v>0</v>
      </c>
      <c r="V120">
        <f t="shared" si="97"/>
        <v>0</v>
      </c>
      <c r="W120">
        <f t="shared" si="97"/>
        <v>0</v>
      </c>
      <c r="Y120" s="4">
        <v>1994</v>
      </c>
      <c r="Z120">
        <f t="shared" si="98"/>
        <v>1</v>
      </c>
      <c r="AA120">
        <f t="shared" si="98"/>
        <v>1</v>
      </c>
      <c r="AB120">
        <f t="shared" si="98"/>
        <v>1</v>
      </c>
      <c r="AC120">
        <f t="shared" si="98"/>
        <v>0</v>
      </c>
      <c r="AD120">
        <f t="shared" si="98"/>
        <v>0</v>
      </c>
      <c r="AE120">
        <f t="shared" si="98"/>
        <v>3</v>
      </c>
      <c r="AG120" s="4">
        <v>1994</v>
      </c>
      <c r="AH120">
        <f t="shared" si="99"/>
        <v>0</v>
      </c>
      <c r="AI120">
        <f t="shared" si="99"/>
        <v>0</v>
      </c>
      <c r="AJ120">
        <f t="shared" si="99"/>
        <v>0</v>
      </c>
      <c r="AK120">
        <f t="shared" si="99"/>
        <v>0</v>
      </c>
      <c r="AL120">
        <f t="shared" si="99"/>
        <v>1</v>
      </c>
      <c r="AM120">
        <f t="shared" si="99"/>
        <v>1</v>
      </c>
      <c r="AO120" s="4">
        <v>1994</v>
      </c>
    </row>
    <row r="121" spans="1:41" ht="12.75">
      <c r="A121" s="4">
        <v>1995</v>
      </c>
      <c r="B121">
        <f t="shared" si="95"/>
        <v>33</v>
      </c>
      <c r="C121">
        <f t="shared" si="95"/>
        <v>150</v>
      </c>
      <c r="D121">
        <f t="shared" si="95"/>
        <v>147</v>
      </c>
      <c r="E121">
        <f t="shared" si="95"/>
        <v>82</v>
      </c>
      <c r="F121">
        <f t="shared" si="95"/>
        <v>55</v>
      </c>
      <c r="G121">
        <f t="shared" si="95"/>
        <v>467</v>
      </c>
      <c r="I121" s="4">
        <v>1995</v>
      </c>
      <c r="J121">
        <f t="shared" si="96"/>
        <v>108</v>
      </c>
      <c r="K121">
        <f t="shared" si="96"/>
        <v>332</v>
      </c>
      <c r="L121">
        <f t="shared" si="96"/>
        <v>267</v>
      </c>
      <c r="M121">
        <f t="shared" si="96"/>
        <v>352</v>
      </c>
      <c r="N121">
        <f t="shared" si="96"/>
        <v>139</v>
      </c>
      <c r="O121">
        <f t="shared" si="96"/>
        <v>1198</v>
      </c>
      <c r="Q121" s="4">
        <v>1995</v>
      </c>
      <c r="R121">
        <f t="shared" si="97"/>
        <v>0</v>
      </c>
      <c r="S121">
        <f t="shared" si="97"/>
        <v>1</v>
      </c>
      <c r="T121">
        <f t="shared" si="97"/>
        <v>0</v>
      </c>
      <c r="U121">
        <f t="shared" si="97"/>
        <v>0</v>
      </c>
      <c r="V121">
        <f t="shared" si="97"/>
        <v>0</v>
      </c>
      <c r="W121">
        <f t="shared" si="97"/>
        <v>1</v>
      </c>
      <c r="Y121" s="4">
        <v>1995</v>
      </c>
      <c r="Z121">
        <f t="shared" si="98"/>
        <v>0</v>
      </c>
      <c r="AA121">
        <f t="shared" si="98"/>
        <v>2</v>
      </c>
      <c r="AB121">
        <f t="shared" si="98"/>
        <v>0</v>
      </c>
      <c r="AC121">
        <f t="shared" si="98"/>
        <v>0</v>
      </c>
      <c r="AD121">
        <f t="shared" si="98"/>
        <v>0</v>
      </c>
      <c r="AE121">
        <f t="shared" si="98"/>
        <v>2</v>
      </c>
      <c r="AG121" s="4">
        <v>1995</v>
      </c>
      <c r="AH121">
        <f t="shared" si="99"/>
        <v>0</v>
      </c>
      <c r="AI121">
        <f t="shared" si="99"/>
        <v>0</v>
      </c>
      <c r="AJ121">
        <f t="shared" si="99"/>
        <v>1</v>
      </c>
      <c r="AK121">
        <f t="shared" si="99"/>
        <v>4</v>
      </c>
      <c r="AL121">
        <f t="shared" si="99"/>
        <v>0</v>
      </c>
      <c r="AM121">
        <f t="shared" si="99"/>
        <v>5</v>
      </c>
      <c r="AO121" s="4">
        <v>1995</v>
      </c>
    </row>
    <row r="122" spans="1:41" ht="12.75">
      <c r="A122" s="4">
        <v>1996</v>
      </c>
      <c r="B122">
        <f t="shared" si="95"/>
        <v>32</v>
      </c>
      <c r="C122">
        <f t="shared" si="95"/>
        <v>145</v>
      </c>
      <c r="D122">
        <f t="shared" si="95"/>
        <v>169</v>
      </c>
      <c r="E122">
        <f t="shared" si="95"/>
        <v>83</v>
      </c>
      <c r="F122">
        <f t="shared" si="95"/>
        <v>95</v>
      </c>
      <c r="G122">
        <f t="shared" si="95"/>
        <v>524</v>
      </c>
      <c r="I122" s="4">
        <v>1996</v>
      </c>
      <c r="J122">
        <f t="shared" si="96"/>
        <v>108</v>
      </c>
      <c r="K122">
        <f t="shared" si="96"/>
        <v>362</v>
      </c>
      <c r="L122">
        <f t="shared" si="96"/>
        <v>296</v>
      </c>
      <c r="M122">
        <f t="shared" si="96"/>
        <v>439</v>
      </c>
      <c r="N122">
        <f t="shared" si="96"/>
        <v>154</v>
      </c>
      <c r="O122">
        <f t="shared" si="96"/>
        <v>1359</v>
      </c>
      <c r="Q122" s="4">
        <v>1996</v>
      </c>
      <c r="R122">
        <f t="shared" si="97"/>
        <v>0</v>
      </c>
      <c r="S122">
        <f t="shared" si="97"/>
        <v>0</v>
      </c>
      <c r="T122">
        <f t="shared" si="97"/>
        <v>0</v>
      </c>
      <c r="U122">
        <f t="shared" si="97"/>
        <v>0</v>
      </c>
      <c r="V122">
        <f t="shared" si="97"/>
        <v>1</v>
      </c>
      <c r="W122">
        <f t="shared" si="97"/>
        <v>1</v>
      </c>
      <c r="Y122" s="4">
        <v>1996</v>
      </c>
      <c r="Z122">
        <f t="shared" si="98"/>
        <v>0</v>
      </c>
      <c r="AA122">
        <f t="shared" si="98"/>
        <v>1</v>
      </c>
      <c r="AB122">
        <f t="shared" si="98"/>
        <v>0</v>
      </c>
      <c r="AC122">
        <f t="shared" si="98"/>
        <v>1</v>
      </c>
      <c r="AD122">
        <f t="shared" si="98"/>
        <v>0</v>
      </c>
      <c r="AE122">
        <f t="shared" si="98"/>
        <v>2</v>
      </c>
      <c r="AG122" s="4">
        <v>1996</v>
      </c>
      <c r="AH122">
        <f t="shared" si="99"/>
        <v>0</v>
      </c>
      <c r="AI122">
        <f t="shared" si="99"/>
        <v>3</v>
      </c>
      <c r="AJ122">
        <f t="shared" si="99"/>
        <v>0</v>
      </c>
      <c r="AK122">
        <f t="shared" si="99"/>
        <v>1</v>
      </c>
      <c r="AL122">
        <f t="shared" si="99"/>
        <v>0</v>
      </c>
      <c r="AM122">
        <f t="shared" si="99"/>
        <v>4</v>
      </c>
      <c r="AO122" s="4">
        <v>1996</v>
      </c>
    </row>
    <row r="123" spans="1:41" ht="12.75">
      <c r="A123" s="4">
        <v>1997</v>
      </c>
      <c r="B123">
        <f t="shared" si="95"/>
        <v>27</v>
      </c>
      <c r="C123">
        <f t="shared" si="95"/>
        <v>171</v>
      </c>
      <c r="D123">
        <f t="shared" si="95"/>
        <v>183</v>
      </c>
      <c r="E123">
        <f t="shared" si="95"/>
        <v>109</v>
      </c>
      <c r="F123">
        <f t="shared" si="95"/>
        <v>109</v>
      </c>
      <c r="G123">
        <f t="shared" si="95"/>
        <v>599</v>
      </c>
      <c r="I123" s="4">
        <v>1997</v>
      </c>
      <c r="J123">
        <f t="shared" si="96"/>
        <v>115</v>
      </c>
      <c r="K123">
        <f t="shared" si="96"/>
        <v>326</v>
      </c>
      <c r="L123">
        <f t="shared" si="96"/>
        <v>276</v>
      </c>
      <c r="M123">
        <f t="shared" si="96"/>
        <v>490</v>
      </c>
      <c r="N123">
        <f t="shared" si="96"/>
        <v>203</v>
      </c>
      <c r="O123">
        <f t="shared" si="96"/>
        <v>1410</v>
      </c>
      <c r="Q123" s="4">
        <v>1997</v>
      </c>
      <c r="R123">
        <f t="shared" si="97"/>
        <v>0</v>
      </c>
      <c r="S123">
        <f t="shared" si="97"/>
        <v>0</v>
      </c>
      <c r="T123">
        <f t="shared" si="97"/>
        <v>0</v>
      </c>
      <c r="U123">
        <f t="shared" si="97"/>
        <v>0</v>
      </c>
      <c r="V123">
        <f t="shared" si="97"/>
        <v>3</v>
      </c>
      <c r="W123">
        <f t="shared" si="97"/>
        <v>3</v>
      </c>
      <c r="Y123" s="4">
        <v>1997</v>
      </c>
      <c r="Z123">
        <f t="shared" si="98"/>
        <v>1</v>
      </c>
      <c r="AA123">
        <f t="shared" si="98"/>
        <v>2</v>
      </c>
      <c r="AB123">
        <f t="shared" si="98"/>
        <v>0</v>
      </c>
      <c r="AC123">
        <f t="shared" si="98"/>
        <v>0</v>
      </c>
      <c r="AD123">
        <f t="shared" si="98"/>
        <v>0</v>
      </c>
      <c r="AE123">
        <f t="shared" si="98"/>
        <v>3</v>
      </c>
      <c r="AG123" s="4">
        <v>1997</v>
      </c>
      <c r="AH123">
        <f t="shared" si="99"/>
        <v>0</v>
      </c>
      <c r="AI123">
        <f t="shared" si="99"/>
        <v>2</v>
      </c>
      <c r="AJ123">
        <f t="shared" si="99"/>
        <v>0</v>
      </c>
      <c r="AK123">
        <f t="shared" si="99"/>
        <v>0</v>
      </c>
      <c r="AL123">
        <f t="shared" si="99"/>
        <v>0</v>
      </c>
      <c r="AM123">
        <f t="shared" si="99"/>
        <v>2</v>
      </c>
      <c r="AO123" s="4">
        <v>1997</v>
      </c>
    </row>
    <row r="124" spans="1:41" ht="12.75">
      <c r="A124" s="4">
        <v>1998</v>
      </c>
      <c r="B124">
        <f t="shared" si="95"/>
        <v>28</v>
      </c>
      <c r="C124">
        <f t="shared" si="95"/>
        <v>183</v>
      </c>
      <c r="D124">
        <f t="shared" si="95"/>
        <v>176</v>
      </c>
      <c r="E124">
        <f t="shared" si="95"/>
        <v>98</v>
      </c>
      <c r="F124">
        <f t="shared" si="95"/>
        <v>135</v>
      </c>
      <c r="G124">
        <f t="shared" si="95"/>
        <v>620</v>
      </c>
      <c r="I124" s="4">
        <v>1998</v>
      </c>
      <c r="J124">
        <f t="shared" si="96"/>
        <v>116</v>
      </c>
      <c r="K124">
        <f t="shared" si="96"/>
        <v>358</v>
      </c>
      <c r="L124">
        <f t="shared" si="96"/>
        <v>283</v>
      </c>
      <c r="M124">
        <f t="shared" si="96"/>
        <v>542</v>
      </c>
      <c r="N124">
        <f t="shared" si="96"/>
        <v>212</v>
      </c>
      <c r="O124">
        <f t="shared" si="96"/>
        <v>1511</v>
      </c>
      <c r="Q124" s="4">
        <v>1998</v>
      </c>
      <c r="R124">
        <f t="shared" si="97"/>
        <v>0</v>
      </c>
      <c r="S124">
        <f t="shared" si="97"/>
        <v>1</v>
      </c>
      <c r="T124">
        <f t="shared" si="97"/>
        <v>0</v>
      </c>
      <c r="U124">
        <f t="shared" si="97"/>
        <v>0</v>
      </c>
      <c r="V124">
        <f t="shared" si="97"/>
        <v>0</v>
      </c>
      <c r="W124">
        <f t="shared" si="97"/>
        <v>1</v>
      </c>
      <c r="Y124" s="4">
        <v>1998</v>
      </c>
      <c r="Z124">
        <f t="shared" si="98"/>
        <v>0</v>
      </c>
      <c r="AA124">
        <f t="shared" si="98"/>
        <v>2</v>
      </c>
      <c r="AB124">
        <f t="shared" si="98"/>
        <v>0</v>
      </c>
      <c r="AC124">
        <f t="shared" si="98"/>
        <v>0</v>
      </c>
      <c r="AD124">
        <f t="shared" si="98"/>
        <v>1</v>
      </c>
      <c r="AE124">
        <f t="shared" si="98"/>
        <v>3</v>
      </c>
      <c r="AG124" s="4">
        <v>1998</v>
      </c>
      <c r="AH124">
        <f t="shared" si="99"/>
        <v>0</v>
      </c>
      <c r="AI124">
        <f t="shared" si="99"/>
        <v>0</v>
      </c>
      <c r="AJ124">
        <f t="shared" si="99"/>
        <v>1</v>
      </c>
      <c r="AK124">
        <f t="shared" si="99"/>
        <v>0</v>
      </c>
      <c r="AL124">
        <f t="shared" si="99"/>
        <v>0</v>
      </c>
      <c r="AM124">
        <f t="shared" si="99"/>
        <v>1</v>
      </c>
      <c r="AO124" s="4">
        <v>1998</v>
      </c>
    </row>
    <row r="125" spans="1:41" ht="12.75">
      <c r="A125" s="4">
        <v>1999</v>
      </c>
      <c r="B125">
        <f t="shared" si="95"/>
        <v>4</v>
      </c>
      <c r="C125">
        <f t="shared" si="95"/>
        <v>47</v>
      </c>
      <c r="D125">
        <f t="shared" si="95"/>
        <v>31</v>
      </c>
      <c r="E125">
        <f t="shared" si="95"/>
        <v>38</v>
      </c>
      <c r="F125">
        <f t="shared" si="95"/>
        <v>69</v>
      </c>
      <c r="G125">
        <f t="shared" si="95"/>
        <v>189</v>
      </c>
      <c r="I125" s="4">
        <v>1999</v>
      </c>
      <c r="J125">
        <f t="shared" si="96"/>
        <v>15</v>
      </c>
      <c r="K125">
        <f t="shared" si="96"/>
        <v>109</v>
      </c>
      <c r="L125">
        <f t="shared" si="96"/>
        <v>83</v>
      </c>
      <c r="M125">
        <f t="shared" si="96"/>
        <v>164</v>
      </c>
      <c r="N125">
        <f t="shared" si="96"/>
        <v>84</v>
      </c>
      <c r="O125">
        <f t="shared" si="96"/>
        <v>455</v>
      </c>
      <c r="Q125" s="4">
        <v>1999</v>
      </c>
      <c r="R125">
        <f t="shared" si="97"/>
        <v>0</v>
      </c>
      <c r="S125">
        <f t="shared" si="97"/>
        <v>0</v>
      </c>
      <c r="T125">
        <f t="shared" si="97"/>
        <v>0</v>
      </c>
      <c r="U125">
        <f t="shared" si="97"/>
        <v>0</v>
      </c>
      <c r="V125">
        <f t="shared" si="97"/>
        <v>0</v>
      </c>
      <c r="W125">
        <f t="shared" si="97"/>
        <v>0</v>
      </c>
      <c r="Y125" s="4">
        <v>1999</v>
      </c>
      <c r="Z125">
        <f t="shared" si="98"/>
        <v>0</v>
      </c>
      <c r="AA125">
        <f t="shared" si="98"/>
        <v>0</v>
      </c>
      <c r="AB125">
        <f t="shared" si="98"/>
        <v>0</v>
      </c>
      <c r="AC125">
        <f t="shared" si="98"/>
        <v>1</v>
      </c>
      <c r="AD125">
        <f t="shared" si="98"/>
        <v>0</v>
      </c>
      <c r="AE125">
        <f t="shared" si="98"/>
        <v>1</v>
      </c>
      <c r="AG125" s="4">
        <v>1999</v>
      </c>
      <c r="AH125">
        <f t="shared" si="99"/>
        <v>0</v>
      </c>
      <c r="AI125">
        <f t="shared" si="99"/>
        <v>0</v>
      </c>
      <c r="AJ125">
        <f t="shared" si="99"/>
        <v>0</v>
      </c>
      <c r="AK125">
        <f t="shared" si="99"/>
        <v>2</v>
      </c>
      <c r="AL125">
        <f t="shared" si="99"/>
        <v>0</v>
      </c>
      <c r="AM125">
        <f t="shared" si="99"/>
        <v>2</v>
      </c>
      <c r="AO125" s="4">
        <v>1999</v>
      </c>
    </row>
    <row r="126" spans="1:46" ht="12.75">
      <c r="A126" s="4" t="s">
        <v>14</v>
      </c>
      <c r="B126" s="2">
        <f>SUM(B109:B125)</f>
        <v>452</v>
      </c>
      <c r="C126" s="2">
        <f>SUM(C109:C125)</f>
        <v>2531</v>
      </c>
      <c r="D126" s="2">
        <f>SUM(D109:D125)</f>
        <v>1902</v>
      </c>
      <c r="E126" s="2">
        <f>SUM(E109:E125)</f>
        <v>915</v>
      </c>
      <c r="F126" s="2">
        <f>SUM(F109:F125)</f>
        <v>784</v>
      </c>
      <c r="G126">
        <f>SUM(B126:F126)</f>
        <v>6584</v>
      </c>
      <c r="I126" s="4" t="s">
        <v>14</v>
      </c>
      <c r="J126" s="2">
        <f>SUM(J109:J125)</f>
        <v>1569</v>
      </c>
      <c r="K126" s="2">
        <f>SUM(K109:K125)</f>
        <v>5902</v>
      </c>
      <c r="L126" s="2">
        <f>SUM(L109:L125)</f>
        <v>3443</v>
      </c>
      <c r="M126" s="2">
        <f>SUM(M109:M125)</f>
        <v>3596</v>
      </c>
      <c r="N126" s="2">
        <f>SUM(N109:N125)</f>
        <v>1435</v>
      </c>
      <c r="O126">
        <f>SUM(J126:N126)</f>
        <v>15945</v>
      </c>
      <c r="Q126" s="4" t="s">
        <v>14</v>
      </c>
      <c r="R126" s="2">
        <f>SUM(R109:R125)</f>
        <v>2</v>
      </c>
      <c r="S126" s="2">
        <f>SUM(S109:S125)</f>
        <v>4</v>
      </c>
      <c r="T126" s="2">
        <f>SUM(T109:T125)</f>
        <v>1</v>
      </c>
      <c r="U126" s="2">
        <f>SUM(U109:U125)</f>
        <v>0</v>
      </c>
      <c r="V126" s="2">
        <f>SUM(V109:V125)</f>
        <v>4</v>
      </c>
      <c r="W126">
        <f>SUM(R126:V126)</f>
        <v>11</v>
      </c>
      <c r="Y126" s="4" t="s">
        <v>14</v>
      </c>
      <c r="Z126" s="2">
        <f>SUM(Z109:Z125)</f>
        <v>4</v>
      </c>
      <c r="AA126" s="2">
        <f>SUM(AA109:AA125)</f>
        <v>13</v>
      </c>
      <c r="AB126" s="2">
        <f>SUM(AB109:AB125)</f>
        <v>1</v>
      </c>
      <c r="AC126" s="2">
        <f>SUM(AC109:AC125)</f>
        <v>5</v>
      </c>
      <c r="AD126" s="2">
        <f>SUM(AD109:AD125)</f>
        <v>3</v>
      </c>
      <c r="AE126">
        <f>SUM(Z126:AD126)</f>
        <v>26</v>
      </c>
      <c r="AG126" s="4" t="s">
        <v>14</v>
      </c>
      <c r="AH126" s="2">
        <f>SUM(AH109:AH125)</f>
        <v>0</v>
      </c>
      <c r="AI126" s="2">
        <f>SUM(AI109:AI125)</f>
        <v>7</v>
      </c>
      <c r="AJ126" s="2">
        <f>SUM(AJ109:AJ125)</f>
        <v>2</v>
      </c>
      <c r="AK126" s="2">
        <f>SUM(AK109:AK125)</f>
        <v>16</v>
      </c>
      <c r="AL126" s="2">
        <f>SUM(AL109:AL125)</f>
        <v>1</v>
      </c>
      <c r="AM126">
        <f>SUM(AH126:AL126)</f>
        <v>26</v>
      </c>
      <c r="AO126" s="4" t="s">
        <v>14</v>
      </c>
      <c r="AP126" s="2"/>
      <c r="AQ126" s="2"/>
      <c r="AR126" s="2"/>
      <c r="AS126" s="2"/>
      <c r="AT126" s="2"/>
    </row>
    <row r="128" spans="1:41" ht="12.75">
      <c r="A128" s="4" t="s">
        <v>12</v>
      </c>
      <c r="I128" s="4" t="s">
        <v>13</v>
      </c>
      <c r="Q128" s="4" t="s">
        <v>29</v>
      </c>
      <c r="Y128" s="4" t="s">
        <v>30</v>
      </c>
      <c r="AG128" s="4" t="s">
        <v>27</v>
      </c>
      <c r="AO128" s="4" t="s">
        <v>28</v>
      </c>
    </row>
    <row r="129" spans="1:47" ht="12.75">
      <c r="A129" s="4" t="s">
        <v>11</v>
      </c>
      <c r="B129" s="12" t="s">
        <v>1</v>
      </c>
      <c r="C129" s="12" t="s">
        <v>6</v>
      </c>
      <c r="D129" s="12" t="s">
        <v>7</v>
      </c>
      <c r="E129" s="12" t="s">
        <v>2</v>
      </c>
      <c r="F129" s="12" t="s">
        <v>5</v>
      </c>
      <c r="G129" s="12" t="s">
        <v>14</v>
      </c>
      <c r="I129" s="4" t="s">
        <v>11</v>
      </c>
      <c r="J129" s="12" t="s">
        <v>1</v>
      </c>
      <c r="K129" s="12" t="s">
        <v>6</v>
      </c>
      <c r="L129" s="12" t="s">
        <v>7</v>
      </c>
      <c r="M129" s="12" t="s">
        <v>2</v>
      </c>
      <c r="N129" s="12" t="s">
        <v>5</v>
      </c>
      <c r="O129" s="12" t="s">
        <v>14</v>
      </c>
      <c r="Q129" s="4" t="s">
        <v>11</v>
      </c>
      <c r="R129" s="12" t="s">
        <v>1</v>
      </c>
      <c r="S129" s="12" t="s">
        <v>6</v>
      </c>
      <c r="T129" s="12" t="s">
        <v>7</v>
      </c>
      <c r="U129" s="12" t="s">
        <v>2</v>
      </c>
      <c r="V129" s="12" t="s">
        <v>5</v>
      </c>
      <c r="W129" s="12" t="s">
        <v>14</v>
      </c>
      <c r="Y129" s="4" t="s">
        <v>11</v>
      </c>
      <c r="Z129" s="12" t="s">
        <v>1</v>
      </c>
      <c r="AA129" s="12" t="s">
        <v>6</v>
      </c>
      <c r="AB129" s="12" t="s">
        <v>7</v>
      </c>
      <c r="AC129" s="12" t="s">
        <v>2</v>
      </c>
      <c r="AD129" s="12" t="s">
        <v>5</v>
      </c>
      <c r="AE129" s="12" t="s">
        <v>14</v>
      </c>
      <c r="AG129" s="4" t="s">
        <v>11</v>
      </c>
      <c r="AH129" s="12" t="s">
        <v>1</v>
      </c>
      <c r="AI129" s="12" t="s">
        <v>6</v>
      </c>
      <c r="AJ129" s="12" t="s">
        <v>7</v>
      </c>
      <c r="AK129" s="12" t="s">
        <v>2</v>
      </c>
      <c r="AL129" s="12" t="s">
        <v>5</v>
      </c>
      <c r="AM129" s="12" t="s">
        <v>14</v>
      </c>
      <c r="AO129" s="4" t="s">
        <v>11</v>
      </c>
      <c r="AP129" s="12" t="s">
        <v>1</v>
      </c>
      <c r="AQ129" s="12" t="s">
        <v>6</v>
      </c>
      <c r="AR129" s="12" t="s">
        <v>7</v>
      </c>
      <c r="AS129" s="12" t="s">
        <v>2</v>
      </c>
      <c r="AT129" s="12" t="s">
        <v>5</v>
      </c>
      <c r="AU129" s="12" t="s">
        <v>14</v>
      </c>
    </row>
    <row r="130" spans="1:41" ht="12.75">
      <c r="A130" s="4">
        <v>1983</v>
      </c>
      <c r="B130">
        <f aca="true" t="shared" si="100" ref="B130:G139">B4+B25+B46+B88</f>
        <v>97</v>
      </c>
      <c r="C130">
        <f t="shared" si="100"/>
        <v>218</v>
      </c>
      <c r="D130">
        <f t="shared" si="100"/>
        <v>95</v>
      </c>
      <c r="E130">
        <f t="shared" si="100"/>
        <v>96</v>
      </c>
      <c r="F130">
        <f t="shared" si="100"/>
        <v>25</v>
      </c>
      <c r="G130">
        <f t="shared" si="100"/>
        <v>531</v>
      </c>
      <c r="I130" s="4">
        <v>1983</v>
      </c>
      <c r="J130">
        <f aca="true" t="shared" si="101" ref="J130:O130">J4+J25+J46+J88</f>
        <v>212</v>
      </c>
      <c r="K130">
        <f t="shared" si="101"/>
        <v>512</v>
      </c>
      <c r="L130">
        <f t="shared" si="101"/>
        <v>160</v>
      </c>
      <c r="M130">
        <f t="shared" si="101"/>
        <v>68</v>
      </c>
      <c r="N130">
        <f t="shared" si="101"/>
        <v>22</v>
      </c>
      <c r="O130">
        <f t="shared" si="101"/>
        <v>974</v>
      </c>
      <c r="Q130" s="4">
        <v>1983</v>
      </c>
      <c r="R130">
        <f aca="true" t="shared" si="102" ref="R130:W130">R4+R25+R46+R88</f>
        <v>0</v>
      </c>
      <c r="S130">
        <f t="shared" si="102"/>
        <v>1</v>
      </c>
      <c r="T130">
        <f t="shared" si="102"/>
        <v>0</v>
      </c>
      <c r="U130">
        <f t="shared" si="102"/>
        <v>0</v>
      </c>
      <c r="V130">
        <f t="shared" si="102"/>
        <v>0</v>
      </c>
      <c r="W130">
        <f t="shared" si="102"/>
        <v>1</v>
      </c>
      <c r="Y130" s="4">
        <v>1983</v>
      </c>
      <c r="Z130">
        <f aca="true" t="shared" si="103" ref="Z130:AE130">Z4+Z25+Z46+Z88</f>
        <v>0</v>
      </c>
      <c r="AA130">
        <f t="shared" si="103"/>
        <v>0</v>
      </c>
      <c r="AB130">
        <f t="shared" si="103"/>
        <v>0</v>
      </c>
      <c r="AC130">
        <f t="shared" si="103"/>
        <v>0</v>
      </c>
      <c r="AD130">
        <f t="shared" si="103"/>
        <v>0</v>
      </c>
      <c r="AE130">
        <f t="shared" si="103"/>
        <v>0</v>
      </c>
      <c r="AG130" s="4">
        <v>1983</v>
      </c>
      <c r="AH130">
        <f aca="true" t="shared" si="104" ref="AH130:AM130">AH4+AH25+AH46+AH88</f>
        <v>0</v>
      </c>
      <c r="AI130">
        <f t="shared" si="104"/>
        <v>1</v>
      </c>
      <c r="AJ130">
        <f t="shared" si="104"/>
        <v>1</v>
      </c>
      <c r="AK130">
        <f t="shared" si="104"/>
        <v>0</v>
      </c>
      <c r="AL130">
        <f t="shared" si="104"/>
        <v>0</v>
      </c>
      <c r="AM130">
        <f t="shared" si="104"/>
        <v>2</v>
      </c>
      <c r="AO130" s="4">
        <v>1983</v>
      </c>
    </row>
    <row r="131" spans="1:41" ht="12.75">
      <c r="A131" s="4">
        <v>1984</v>
      </c>
      <c r="B131">
        <f t="shared" si="100"/>
        <v>114</v>
      </c>
      <c r="C131">
        <f t="shared" si="100"/>
        <v>384</v>
      </c>
      <c r="D131">
        <f t="shared" si="100"/>
        <v>236</v>
      </c>
      <c r="E131">
        <f t="shared" si="100"/>
        <v>158</v>
      </c>
      <c r="F131">
        <f t="shared" si="100"/>
        <v>82</v>
      </c>
      <c r="G131">
        <f t="shared" si="100"/>
        <v>974</v>
      </c>
      <c r="I131" s="4">
        <v>1984</v>
      </c>
      <c r="J131">
        <f aca="true" t="shared" si="105" ref="J131:O131">J5+J26+J47+J89</f>
        <v>303</v>
      </c>
      <c r="K131">
        <f t="shared" si="105"/>
        <v>883</v>
      </c>
      <c r="L131">
        <f t="shared" si="105"/>
        <v>379</v>
      </c>
      <c r="M131">
        <f t="shared" si="105"/>
        <v>157</v>
      </c>
      <c r="N131">
        <f t="shared" si="105"/>
        <v>148</v>
      </c>
      <c r="O131">
        <f t="shared" si="105"/>
        <v>1870</v>
      </c>
      <c r="Q131" s="4">
        <v>1984</v>
      </c>
      <c r="R131">
        <f aca="true" t="shared" si="106" ref="R131:W131">R5+R26+R47+R89</f>
        <v>0</v>
      </c>
      <c r="S131">
        <f t="shared" si="106"/>
        <v>0</v>
      </c>
      <c r="T131">
        <f t="shared" si="106"/>
        <v>0</v>
      </c>
      <c r="U131">
        <f t="shared" si="106"/>
        <v>0</v>
      </c>
      <c r="V131">
        <f t="shared" si="106"/>
        <v>0</v>
      </c>
      <c r="W131">
        <f t="shared" si="106"/>
        <v>0</v>
      </c>
      <c r="Y131" s="4">
        <v>1984</v>
      </c>
      <c r="Z131">
        <f aca="true" t="shared" si="107" ref="Z131:AE131">Z5+Z26+Z47+Z89</f>
        <v>2</v>
      </c>
      <c r="AA131">
        <f t="shared" si="107"/>
        <v>2</v>
      </c>
      <c r="AB131">
        <f t="shared" si="107"/>
        <v>0</v>
      </c>
      <c r="AC131">
        <f t="shared" si="107"/>
        <v>1</v>
      </c>
      <c r="AD131">
        <f t="shared" si="107"/>
        <v>0</v>
      </c>
      <c r="AE131">
        <f t="shared" si="107"/>
        <v>5</v>
      </c>
      <c r="AG131" s="4">
        <v>1984</v>
      </c>
      <c r="AH131">
        <f aca="true" t="shared" si="108" ref="AH131:AM131">AH5+AH26+AH47+AH89</f>
        <v>0</v>
      </c>
      <c r="AI131">
        <f t="shared" si="108"/>
        <v>1</v>
      </c>
      <c r="AJ131">
        <f t="shared" si="108"/>
        <v>0</v>
      </c>
      <c r="AK131">
        <f t="shared" si="108"/>
        <v>1</v>
      </c>
      <c r="AL131">
        <f t="shared" si="108"/>
        <v>0</v>
      </c>
      <c r="AM131">
        <f t="shared" si="108"/>
        <v>2</v>
      </c>
      <c r="AO131" s="4">
        <v>1984</v>
      </c>
    </row>
    <row r="132" spans="1:41" ht="12.75">
      <c r="A132" s="4">
        <v>1985</v>
      </c>
      <c r="B132">
        <f t="shared" si="100"/>
        <v>111</v>
      </c>
      <c r="C132">
        <f t="shared" si="100"/>
        <v>369</v>
      </c>
      <c r="D132">
        <f t="shared" si="100"/>
        <v>252</v>
      </c>
      <c r="E132">
        <f t="shared" si="100"/>
        <v>199</v>
      </c>
      <c r="F132">
        <f t="shared" si="100"/>
        <v>103</v>
      </c>
      <c r="G132">
        <f t="shared" si="100"/>
        <v>1034</v>
      </c>
      <c r="I132" s="4">
        <v>1985</v>
      </c>
      <c r="J132">
        <f aca="true" t="shared" si="109" ref="J132:O132">J6+J27+J48+J90</f>
        <v>332</v>
      </c>
      <c r="K132">
        <f t="shared" si="109"/>
        <v>898</v>
      </c>
      <c r="L132">
        <f t="shared" si="109"/>
        <v>353</v>
      </c>
      <c r="M132">
        <f t="shared" si="109"/>
        <v>192</v>
      </c>
      <c r="N132">
        <f t="shared" si="109"/>
        <v>136</v>
      </c>
      <c r="O132">
        <f t="shared" si="109"/>
        <v>1911</v>
      </c>
      <c r="Q132" s="4">
        <v>1985</v>
      </c>
      <c r="R132">
        <f aca="true" t="shared" si="110" ref="R132:W132">R6+R27+R48+R90</f>
        <v>0</v>
      </c>
      <c r="S132">
        <f t="shared" si="110"/>
        <v>0</v>
      </c>
      <c r="T132">
        <f t="shared" si="110"/>
        <v>0</v>
      </c>
      <c r="U132">
        <f t="shared" si="110"/>
        <v>0</v>
      </c>
      <c r="V132">
        <f t="shared" si="110"/>
        <v>0</v>
      </c>
      <c r="W132">
        <f t="shared" si="110"/>
        <v>0</v>
      </c>
      <c r="Y132" s="4">
        <v>1985</v>
      </c>
      <c r="Z132">
        <f aca="true" t="shared" si="111" ref="Z132:AE132">Z6+Z27+Z48+Z90</f>
        <v>1</v>
      </c>
      <c r="AA132">
        <f t="shared" si="111"/>
        <v>1</v>
      </c>
      <c r="AB132">
        <f t="shared" si="111"/>
        <v>1</v>
      </c>
      <c r="AC132">
        <f t="shared" si="111"/>
        <v>1</v>
      </c>
      <c r="AD132">
        <f t="shared" si="111"/>
        <v>0</v>
      </c>
      <c r="AE132">
        <f t="shared" si="111"/>
        <v>4</v>
      </c>
      <c r="AG132" s="4">
        <v>1985</v>
      </c>
      <c r="AH132">
        <f aca="true" t="shared" si="112" ref="AH132:AM132">AH6+AH27+AH48+AH90</f>
        <v>1</v>
      </c>
      <c r="AI132">
        <f t="shared" si="112"/>
        <v>3</v>
      </c>
      <c r="AJ132">
        <f t="shared" si="112"/>
        <v>0</v>
      </c>
      <c r="AK132">
        <f t="shared" si="112"/>
        <v>4</v>
      </c>
      <c r="AL132">
        <f t="shared" si="112"/>
        <v>0</v>
      </c>
      <c r="AM132">
        <f t="shared" si="112"/>
        <v>8</v>
      </c>
      <c r="AO132" s="4">
        <v>1985</v>
      </c>
    </row>
    <row r="133" spans="1:41" ht="12.75">
      <c r="A133" s="4">
        <v>1986</v>
      </c>
      <c r="B133">
        <f t="shared" si="100"/>
        <v>124</v>
      </c>
      <c r="C133">
        <f t="shared" si="100"/>
        <v>391</v>
      </c>
      <c r="D133">
        <f t="shared" si="100"/>
        <v>206</v>
      </c>
      <c r="E133">
        <f t="shared" si="100"/>
        <v>191</v>
      </c>
      <c r="F133">
        <f t="shared" si="100"/>
        <v>113</v>
      </c>
      <c r="G133">
        <f t="shared" si="100"/>
        <v>1025</v>
      </c>
      <c r="I133" s="4">
        <v>1986</v>
      </c>
      <c r="J133">
        <f aca="true" t="shared" si="113" ref="J133:O133">J7+J28+J49+J91</f>
        <v>321</v>
      </c>
      <c r="K133">
        <f t="shared" si="113"/>
        <v>819</v>
      </c>
      <c r="L133">
        <f t="shared" si="113"/>
        <v>338</v>
      </c>
      <c r="M133">
        <f t="shared" si="113"/>
        <v>199</v>
      </c>
      <c r="N133">
        <f t="shared" si="113"/>
        <v>141</v>
      </c>
      <c r="O133">
        <f t="shared" si="113"/>
        <v>1818</v>
      </c>
      <c r="Q133" s="4">
        <v>1986</v>
      </c>
      <c r="R133">
        <f aca="true" t="shared" si="114" ref="R133:W133">R7+R28+R49+R91</f>
        <v>0</v>
      </c>
      <c r="S133">
        <f t="shared" si="114"/>
        <v>0</v>
      </c>
      <c r="T133">
        <f t="shared" si="114"/>
        <v>0</v>
      </c>
      <c r="U133">
        <f t="shared" si="114"/>
        <v>0</v>
      </c>
      <c r="V133">
        <f t="shared" si="114"/>
        <v>0</v>
      </c>
      <c r="W133">
        <f t="shared" si="114"/>
        <v>0</v>
      </c>
      <c r="Y133" s="4">
        <v>1986</v>
      </c>
      <c r="Z133">
        <f aca="true" t="shared" si="115" ref="Z133:AE133">Z7+Z28+Z49+Z91</f>
        <v>1</v>
      </c>
      <c r="AA133">
        <f t="shared" si="115"/>
        <v>0</v>
      </c>
      <c r="AB133">
        <f t="shared" si="115"/>
        <v>0</v>
      </c>
      <c r="AC133">
        <f t="shared" si="115"/>
        <v>1</v>
      </c>
      <c r="AD133">
        <f t="shared" si="115"/>
        <v>0</v>
      </c>
      <c r="AE133">
        <f t="shared" si="115"/>
        <v>2</v>
      </c>
      <c r="AG133" s="4">
        <v>1986</v>
      </c>
      <c r="AH133">
        <f aca="true" t="shared" si="116" ref="AH133:AM133">AH7+AH28+AH49+AH91</f>
        <v>0</v>
      </c>
      <c r="AI133">
        <f t="shared" si="116"/>
        <v>2</v>
      </c>
      <c r="AJ133">
        <f t="shared" si="116"/>
        <v>0</v>
      </c>
      <c r="AK133">
        <f t="shared" si="116"/>
        <v>0</v>
      </c>
      <c r="AL133">
        <f t="shared" si="116"/>
        <v>0</v>
      </c>
      <c r="AM133">
        <f t="shared" si="116"/>
        <v>2</v>
      </c>
      <c r="AO133" s="4">
        <v>1986</v>
      </c>
    </row>
    <row r="134" spans="1:41" ht="12.75">
      <c r="A134" s="4">
        <v>1987</v>
      </c>
      <c r="B134">
        <f t="shared" si="100"/>
        <v>144</v>
      </c>
      <c r="C134">
        <f t="shared" si="100"/>
        <v>485</v>
      </c>
      <c r="D134">
        <f t="shared" si="100"/>
        <v>216</v>
      </c>
      <c r="E134">
        <f t="shared" si="100"/>
        <v>156</v>
      </c>
      <c r="F134">
        <f t="shared" si="100"/>
        <v>98</v>
      </c>
      <c r="G134">
        <f t="shared" si="100"/>
        <v>1099</v>
      </c>
      <c r="I134" s="4">
        <v>1987</v>
      </c>
      <c r="J134">
        <f aca="true" t="shared" si="117" ref="J134:O134">J8+J29+J50+J92</f>
        <v>328</v>
      </c>
      <c r="K134">
        <f t="shared" si="117"/>
        <v>937</v>
      </c>
      <c r="L134">
        <f t="shared" si="117"/>
        <v>333</v>
      </c>
      <c r="M134">
        <f t="shared" si="117"/>
        <v>221</v>
      </c>
      <c r="N134">
        <f t="shared" si="117"/>
        <v>147</v>
      </c>
      <c r="O134">
        <f t="shared" si="117"/>
        <v>1966</v>
      </c>
      <c r="Q134" s="4">
        <v>1987</v>
      </c>
      <c r="R134">
        <f aca="true" t="shared" si="118" ref="R134:W134">R8+R29+R50+R92</f>
        <v>0</v>
      </c>
      <c r="S134">
        <f t="shared" si="118"/>
        <v>0</v>
      </c>
      <c r="T134">
        <f t="shared" si="118"/>
        <v>0</v>
      </c>
      <c r="U134">
        <f t="shared" si="118"/>
        <v>0</v>
      </c>
      <c r="V134">
        <f t="shared" si="118"/>
        <v>0</v>
      </c>
      <c r="W134">
        <f t="shared" si="118"/>
        <v>0</v>
      </c>
      <c r="Y134" s="4">
        <v>1987</v>
      </c>
      <c r="Z134">
        <f aca="true" t="shared" si="119" ref="Z134:AE134">Z8+Z29+Z50+Z92</f>
        <v>0</v>
      </c>
      <c r="AA134">
        <f t="shared" si="119"/>
        <v>3</v>
      </c>
      <c r="AB134">
        <f t="shared" si="119"/>
        <v>0</v>
      </c>
      <c r="AC134">
        <f t="shared" si="119"/>
        <v>0</v>
      </c>
      <c r="AD134">
        <f t="shared" si="119"/>
        <v>1</v>
      </c>
      <c r="AE134">
        <f t="shared" si="119"/>
        <v>4</v>
      </c>
      <c r="AG134" s="4">
        <v>1987</v>
      </c>
      <c r="AH134">
        <f aca="true" t="shared" si="120" ref="AH134:AM134">AH8+AH29+AH50+AH92</f>
        <v>0</v>
      </c>
      <c r="AI134">
        <f t="shared" si="120"/>
        <v>3</v>
      </c>
      <c r="AJ134">
        <f t="shared" si="120"/>
        <v>1</v>
      </c>
      <c r="AK134">
        <f t="shared" si="120"/>
        <v>4</v>
      </c>
      <c r="AL134">
        <f t="shared" si="120"/>
        <v>2</v>
      </c>
      <c r="AM134">
        <f t="shared" si="120"/>
        <v>10</v>
      </c>
      <c r="AO134" s="4">
        <v>1987</v>
      </c>
    </row>
    <row r="135" spans="1:41" ht="12.75">
      <c r="A135" s="4">
        <v>1988</v>
      </c>
      <c r="B135">
        <f t="shared" si="100"/>
        <v>117</v>
      </c>
      <c r="C135">
        <f t="shared" si="100"/>
        <v>442</v>
      </c>
      <c r="D135">
        <f t="shared" si="100"/>
        <v>237</v>
      </c>
      <c r="E135">
        <f t="shared" si="100"/>
        <v>156</v>
      </c>
      <c r="F135">
        <f t="shared" si="100"/>
        <v>86</v>
      </c>
      <c r="G135">
        <f t="shared" si="100"/>
        <v>1038</v>
      </c>
      <c r="I135" s="4">
        <v>1988</v>
      </c>
      <c r="J135">
        <f aca="true" t="shared" si="121" ref="J135:O135">J9+J30+J51+J93</f>
        <v>300</v>
      </c>
      <c r="K135">
        <f t="shared" si="121"/>
        <v>864</v>
      </c>
      <c r="L135">
        <f t="shared" si="121"/>
        <v>349</v>
      </c>
      <c r="M135">
        <f t="shared" si="121"/>
        <v>314</v>
      </c>
      <c r="N135">
        <f t="shared" si="121"/>
        <v>174</v>
      </c>
      <c r="O135">
        <f t="shared" si="121"/>
        <v>2001</v>
      </c>
      <c r="Q135" s="4">
        <v>1988</v>
      </c>
      <c r="R135">
        <f aca="true" t="shared" si="122" ref="R135:W135">R9+R30+R51+R93</f>
        <v>0</v>
      </c>
      <c r="S135">
        <f t="shared" si="122"/>
        <v>0</v>
      </c>
      <c r="T135">
        <f t="shared" si="122"/>
        <v>0</v>
      </c>
      <c r="U135">
        <f t="shared" si="122"/>
        <v>0</v>
      </c>
      <c r="V135">
        <f t="shared" si="122"/>
        <v>0</v>
      </c>
      <c r="W135">
        <f t="shared" si="122"/>
        <v>0</v>
      </c>
      <c r="Y135" s="4">
        <v>1988</v>
      </c>
      <c r="Z135">
        <f aca="true" t="shared" si="123" ref="Z135:AE135">Z9+Z30+Z51+Z93</f>
        <v>0</v>
      </c>
      <c r="AA135">
        <f t="shared" si="123"/>
        <v>2</v>
      </c>
      <c r="AB135">
        <f t="shared" si="123"/>
        <v>0</v>
      </c>
      <c r="AC135">
        <f t="shared" si="123"/>
        <v>0</v>
      </c>
      <c r="AD135">
        <f t="shared" si="123"/>
        <v>1</v>
      </c>
      <c r="AE135">
        <f t="shared" si="123"/>
        <v>3</v>
      </c>
      <c r="AG135" s="4">
        <v>1988</v>
      </c>
      <c r="AH135">
        <f aca="true" t="shared" si="124" ref="AH135:AM135">AH9+AH30+AH51+AH93</f>
        <v>0</v>
      </c>
      <c r="AI135">
        <f t="shared" si="124"/>
        <v>0</v>
      </c>
      <c r="AJ135">
        <f t="shared" si="124"/>
        <v>1</v>
      </c>
      <c r="AK135">
        <f t="shared" si="124"/>
        <v>4</v>
      </c>
      <c r="AL135">
        <f t="shared" si="124"/>
        <v>5</v>
      </c>
      <c r="AM135">
        <f t="shared" si="124"/>
        <v>10</v>
      </c>
      <c r="AO135" s="4">
        <v>1988</v>
      </c>
    </row>
    <row r="136" spans="1:41" ht="12.75">
      <c r="A136" s="4">
        <v>1989</v>
      </c>
      <c r="B136">
        <f t="shared" si="100"/>
        <v>176</v>
      </c>
      <c r="C136">
        <f t="shared" si="100"/>
        <v>382</v>
      </c>
      <c r="D136">
        <f t="shared" si="100"/>
        <v>241</v>
      </c>
      <c r="E136">
        <f t="shared" si="100"/>
        <v>248</v>
      </c>
      <c r="F136">
        <f t="shared" si="100"/>
        <v>75</v>
      </c>
      <c r="G136">
        <f t="shared" si="100"/>
        <v>1122</v>
      </c>
      <c r="I136" s="4">
        <v>1989</v>
      </c>
      <c r="J136">
        <f aca="true" t="shared" si="125" ref="J136:O136">J10+J31+J52+J94</f>
        <v>388</v>
      </c>
      <c r="K136">
        <f t="shared" si="125"/>
        <v>998</v>
      </c>
      <c r="L136">
        <f t="shared" si="125"/>
        <v>418</v>
      </c>
      <c r="M136">
        <f t="shared" si="125"/>
        <v>533</v>
      </c>
      <c r="N136">
        <f t="shared" si="125"/>
        <v>98</v>
      </c>
      <c r="O136">
        <f t="shared" si="125"/>
        <v>2435</v>
      </c>
      <c r="Q136" s="4">
        <v>1989</v>
      </c>
      <c r="R136">
        <f aca="true" t="shared" si="126" ref="R136:W136">R10+R31+R52+R94</f>
        <v>1</v>
      </c>
      <c r="S136">
        <f t="shared" si="126"/>
        <v>2</v>
      </c>
      <c r="T136">
        <f t="shared" si="126"/>
        <v>0</v>
      </c>
      <c r="U136">
        <f t="shared" si="126"/>
        <v>0</v>
      </c>
      <c r="V136">
        <f t="shared" si="126"/>
        <v>0</v>
      </c>
      <c r="W136">
        <f t="shared" si="126"/>
        <v>3</v>
      </c>
      <c r="Y136" s="4">
        <v>1989</v>
      </c>
      <c r="Z136">
        <f aca="true" t="shared" si="127" ref="Z136:AE136">Z10+Z31+Z52+Z94</f>
        <v>1</v>
      </c>
      <c r="AA136">
        <f t="shared" si="127"/>
        <v>3</v>
      </c>
      <c r="AB136">
        <f t="shared" si="127"/>
        <v>0</v>
      </c>
      <c r="AC136">
        <f t="shared" si="127"/>
        <v>1</v>
      </c>
      <c r="AD136">
        <f t="shared" si="127"/>
        <v>1</v>
      </c>
      <c r="AE136">
        <f t="shared" si="127"/>
        <v>6</v>
      </c>
      <c r="AG136" s="4">
        <v>1989</v>
      </c>
      <c r="AH136">
        <f aca="true" t="shared" si="128" ref="AH136:AM136">AH10+AH31+AH52+AH94</f>
        <v>1</v>
      </c>
      <c r="AI136">
        <f t="shared" si="128"/>
        <v>2</v>
      </c>
      <c r="AJ136">
        <f t="shared" si="128"/>
        <v>0</v>
      </c>
      <c r="AK136">
        <f t="shared" si="128"/>
        <v>8</v>
      </c>
      <c r="AL136">
        <f t="shared" si="128"/>
        <v>1</v>
      </c>
      <c r="AM136">
        <f t="shared" si="128"/>
        <v>12</v>
      </c>
      <c r="AO136" s="4">
        <v>1989</v>
      </c>
    </row>
    <row r="137" spans="1:41" ht="12.75">
      <c r="A137" s="4">
        <v>1990</v>
      </c>
      <c r="B137">
        <f t="shared" si="100"/>
        <v>84</v>
      </c>
      <c r="C137">
        <f t="shared" si="100"/>
        <v>256</v>
      </c>
      <c r="D137">
        <f t="shared" si="100"/>
        <v>162</v>
      </c>
      <c r="E137">
        <f t="shared" si="100"/>
        <v>101</v>
      </c>
      <c r="F137">
        <f t="shared" si="100"/>
        <v>38</v>
      </c>
      <c r="G137">
        <f t="shared" si="100"/>
        <v>641</v>
      </c>
      <c r="I137" s="4">
        <v>1990</v>
      </c>
      <c r="J137">
        <f aca="true" t="shared" si="129" ref="J137:O137">J11+J32+J53+J95</f>
        <v>265</v>
      </c>
      <c r="K137">
        <f t="shared" si="129"/>
        <v>737</v>
      </c>
      <c r="L137">
        <f t="shared" si="129"/>
        <v>261</v>
      </c>
      <c r="M137">
        <f t="shared" si="129"/>
        <v>341</v>
      </c>
      <c r="N137">
        <f t="shared" si="129"/>
        <v>79</v>
      </c>
      <c r="O137">
        <f t="shared" si="129"/>
        <v>1683</v>
      </c>
      <c r="Q137" s="4">
        <v>1990</v>
      </c>
      <c r="R137">
        <f aca="true" t="shared" si="130" ref="R137:W137">R11+R32+R53+R95</f>
        <v>0</v>
      </c>
      <c r="S137">
        <f t="shared" si="130"/>
        <v>1</v>
      </c>
      <c r="T137">
        <f t="shared" si="130"/>
        <v>0</v>
      </c>
      <c r="U137">
        <f t="shared" si="130"/>
        <v>0</v>
      </c>
      <c r="V137">
        <f t="shared" si="130"/>
        <v>0</v>
      </c>
      <c r="W137">
        <f t="shared" si="130"/>
        <v>1</v>
      </c>
      <c r="Y137" s="4">
        <v>1990</v>
      </c>
      <c r="Z137">
        <f aca="true" t="shared" si="131" ref="Z137:AE137">Z11+Z32+Z53+Z95</f>
        <v>1</v>
      </c>
      <c r="AA137">
        <f t="shared" si="131"/>
        <v>0</v>
      </c>
      <c r="AB137">
        <f t="shared" si="131"/>
        <v>0</v>
      </c>
      <c r="AC137">
        <f t="shared" si="131"/>
        <v>0</v>
      </c>
      <c r="AD137">
        <f t="shared" si="131"/>
        <v>0</v>
      </c>
      <c r="AE137">
        <f t="shared" si="131"/>
        <v>1</v>
      </c>
      <c r="AG137" s="4">
        <v>1990</v>
      </c>
      <c r="AH137">
        <f aca="true" t="shared" si="132" ref="AH137:AM137">AH11+AH32+AH53+AH95</f>
        <v>0</v>
      </c>
      <c r="AI137">
        <f t="shared" si="132"/>
        <v>1</v>
      </c>
      <c r="AJ137">
        <f t="shared" si="132"/>
        <v>0</v>
      </c>
      <c r="AK137">
        <f t="shared" si="132"/>
        <v>5</v>
      </c>
      <c r="AL137">
        <f t="shared" si="132"/>
        <v>0</v>
      </c>
      <c r="AM137">
        <f t="shared" si="132"/>
        <v>6</v>
      </c>
      <c r="AO137" s="4">
        <v>1990</v>
      </c>
    </row>
    <row r="138" spans="1:41" ht="12.75">
      <c r="A138" s="4">
        <v>1991</v>
      </c>
      <c r="B138">
        <f t="shared" si="100"/>
        <v>191</v>
      </c>
      <c r="C138">
        <f t="shared" si="100"/>
        <v>373</v>
      </c>
      <c r="D138">
        <f t="shared" si="100"/>
        <v>261</v>
      </c>
      <c r="E138">
        <f t="shared" si="100"/>
        <v>194</v>
      </c>
      <c r="F138">
        <f t="shared" si="100"/>
        <v>67</v>
      </c>
      <c r="G138">
        <f t="shared" si="100"/>
        <v>1086</v>
      </c>
      <c r="I138" s="4">
        <v>1991</v>
      </c>
      <c r="J138">
        <f aca="true" t="shared" si="133" ref="J138:O138">J12+J33+J54+J96</f>
        <v>467</v>
      </c>
      <c r="K138">
        <f t="shared" si="133"/>
        <v>1014</v>
      </c>
      <c r="L138">
        <f t="shared" si="133"/>
        <v>517</v>
      </c>
      <c r="M138">
        <f t="shared" si="133"/>
        <v>694</v>
      </c>
      <c r="N138">
        <f t="shared" si="133"/>
        <v>137</v>
      </c>
      <c r="O138">
        <f t="shared" si="133"/>
        <v>2829</v>
      </c>
      <c r="Q138" s="4">
        <v>1991</v>
      </c>
      <c r="R138">
        <f aca="true" t="shared" si="134" ref="R138:W138">R12+R33+R54+R96</f>
        <v>2</v>
      </c>
      <c r="S138">
        <f t="shared" si="134"/>
        <v>3</v>
      </c>
      <c r="T138">
        <f t="shared" si="134"/>
        <v>0</v>
      </c>
      <c r="U138">
        <f t="shared" si="134"/>
        <v>0</v>
      </c>
      <c r="V138">
        <f t="shared" si="134"/>
        <v>1</v>
      </c>
      <c r="W138">
        <f t="shared" si="134"/>
        <v>6</v>
      </c>
      <c r="Y138" s="4">
        <v>1991</v>
      </c>
      <c r="Z138">
        <f aca="true" t="shared" si="135" ref="Z138:AE138">Z12+Z33+Z54+Z96</f>
        <v>3</v>
      </c>
      <c r="AA138">
        <f t="shared" si="135"/>
        <v>0</v>
      </c>
      <c r="AB138">
        <f t="shared" si="135"/>
        <v>0</v>
      </c>
      <c r="AC138">
        <f t="shared" si="135"/>
        <v>0</v>
      </c>
      <c r="AD138">
        <f t="shared" si="135"/>
        <v>1</v>
      </c>
      <c r="AE138">
        <f t="shared" si="135"/>
        <v>4</v>
      </c>
      <c r="AG138" s="4">
        <v>1991</v>
      </c>
      <c r="AH138">
        <f aca="true" t="shared" si="136" ref="AH138:AM138">AH12+AH33+AH54+AH96</f>
        <v>1</v>
      </c>
      <c r="AI138">
        <f t="shared" si="136"/>
        <v>1</v>
      </c>
      <c r="AJ138">
        <f t="shared" si="136"/>
        <v>0</v>
      </c>
      <c r="AK138">
        <f t="shared" si="136"/>
        <v>13</v>
      </c>
      <c r="AL138">
        <f t="shared" si="136"/>
        <v>0</v>
      </c>
      <c r="AM138">
        <f t="shared" si="136"/>
        <v>15</v>
      </c>
      <c r="AO138" s="4">
        <v>1991</v>
      </c>
    </row>
    <row r="139" spans="1:41" ht="12.75">
      <c r="A139" s="4">
        <v>1992</v>
      </c>
      <c r="B139">
        <f t="shared" si="100"/>
        <v>193</v>
      </c>
      <c r="C139">
        <f t="shared" si="100"/>
        <v>367</v>
      </c>
      <c r="D139">
        <f t="shared" si="100"/>
        <v>241</v>
      </c>
      <c r="E139">
        <f t="shared" si="100"/>
        <v>171</v>
      </c>
      <c r="F139">
        <f t="shared" si="100"/>
        <v>143</v>
      </c>
      <c r="G139">
        <f t="shared" si="100"/>
        <v>1115</v>
      </c>
      <c r="I139" s="4">
        <v>1992</v>
      </c>
      <c r="J139">
        <f aca="true" t="shared" si="137" ref="J139:O139">J13+J34+J55+J97</f>
        <v>574</v>
      </c>
      <c r="K139">
        <f t="shared" si="137"/>
        <v>1084</v>
      </c>
      <c r="L139">
        <f t="shared" si="137"/>
        <v>538</v>
      </c>
      <c r="M139">
        <f t="shared" si="137"/>
        <v>934</v>
      </c>
      <c r="N139">
        <f t="shared" si="137"/>
        <v>248</v>
      </c>
      <c r="O139">
        <f t="shared" si="137"/>
        <v>3378</v>
      </c>
      <c r="Q139" s="4">
        <v>1992</v>
      </c>
      <c r="R139">
        <f aca="true" t="shared" si="138" ref="R139:W139">R13+R34+R55+R97</f>
        <v>1</v>
      </c>
      <c r="S139">
        <f t="shared" si="138"/>
        <v>1</v>
      </c>
      <c r="T139">
        <f t="shared" si="138"/>
        <v>1</v>
      </c>
      <c r="U139">
        <f t="shared" si="138"/>
        <v>0</v>
      </c>
      <c r="V139">
        <f t="shared" si="138"/>
        <v>0</v>
      </c>
      <c r="W139">
        <f t="shared" si="138"/>
        <v>3</v>
      </c>
      <c r="Y139" s="4">
        <v>1992</v>
      </c>
      <c r="Z139">
        <f aca="true" t="shared" si="139" ref="Z139:AE139">Z13+Z34+Z55+Z97</f>
        <v>2</v>
      </c>
      <c r="AA139">
        <f t="shared" si="139"/>
        <v>2</v>
      </c>
      <c r="AB139">
        <f t="shared" si="139"/>
        <v>1</v>
      </c>
      <c r="AC139">
        <f t="shared" si="139"/>
        <v>1</v>
      </c>
      <c r="AD139">
        <f t="shared" si="139"/>
        <v>2</v>
      </c>
      <c r="AE139">
        <f t="shared" si="139"/>
        <v>8</v>
      </c>
      <c r="AG139" s="4">
        <v>1992</v>
      </c>
      <c r="AH139">
        <f aca="true" t="shared" si="140" ref="AH139:AM139">AH13+AH34+AH55+AH97</f>
        <v>2</v>
      </c>
      <c r="AI139">
        <f t="shared" si="140"/>
        <v>0</v>
      </c>
      <c r="AJ139">
        <f t="shared" si="140"/>
        <v>0</v>
      </c>
      <c r="AK139">
        <f t="shared" si="140"/>
        <v>15</v>
      </c>
      <c r="AL139">
        <f t="shared" si="140"/>
        <v>1</v>
      </c>
      <c r="AM139">
        <f t="shared" si="140"/>
        <v>18</v>
      </c>
      <c r="AO139" s="4">
        <v>1992</v>
      </c>
    </row>
    <row r="140" spans="1:41" ht="12.75">
      <c r="A140" s="4">
        <v>1993</v>
      </c>
      <c r="B140">
        <f aca="true" t="shared" si="141" ref="B140:G145">B14+B35+B56+B98</f>
        <v>203</v>
      </c>
      <c r="C140">
        <f t="shared" si="141"/>
        <v>403</v>
      </c>
      <c r="D140">
        <f t="shared" si="141"/>
        <v>248</v>
      </c>
      <c r="E140">
        <f t="shared" si="141"/>
        <v>187</v>
      </c>
      <c r="F140">
        <f t="shared" si="141"/>
        <v>164</v>
      </c>
      <c r="G140">
        <f t="shared" si="141"/>
        <v>1205</v>
      </c>
      <c r="I140" s="4">
        <v>1993</v>
      </c>
      <c r="J140">
        <f aca="true" t="shared" si="142" ref="J140:O140">J14+J35+J56+J98</f>
        <v>567</v>
      </c>
      <c r="K140">
        <f t="shared" si="142"/>
        <v>993</v>
      </c>
      <c r="L140">
        <f t="shared" si="142"/>
        <v>489</v>
      </c>
      <c r="M140">
        <f t="shared" si="142"/>
        <v>1062</v>
      </c>
      <c r="N140">
        <f t="shared" si="142"/>
        <v>357</v>
      </c>
      <c r="O140">
        <f t="shared" si="142"/>
        <v>3468</v>
      </c>
      <c r="Q140" s="4">
        <v>1993</v>
      </c>
      <c r="R140">
        <f aca="true" t="shared" si="143" ref="R140:W140">R14+R35+R56+R98</f>
        <v>0</v>
      </c>
      <c r="S140">
        <f t="shared" si="143"/>
        <v>1</v>
      </c>
      <c r="T140">
        <f t="shared" si="143"/>
        <v>0</v>
      </c>
      <c r="U140">
        <f t="shared" si="143"/>
        <v>0</v>
      </c>
      <c r="V140">
        <f t="shared" si="143"/>
        <v>0</v>
      </c>
      <c r="W140">
        <f t="shared" si="143"/>
        <v>1</v>
      </c>
      <c r="Y140" s="4">
        <v>1993</v>
      </c>
      <c r="Z140">
        <f aca="true" t="shared" si="144" ref="Z140:AE140">Z14+Z35+Z56+Z98</f>
        <v>0</v>
      </c>
      <c r="AA140">
        <f t="shared" si="144"/>
        <v>3</v>
      </c>
      <c r="AB140">
        <f t="shared" si="144"/>
        <v>1</v>
      </c>
      <c r="AC140">
        <f t="shared" si="144"/>
        <v>2</v>
      </c>
      <c r="AD140">
        <f t="shared" si="144"/>
        <v>2</v>
      </c>
      <c r="AE140">
        <f t="shared" si="144"/>
        <v>8</v>
      </c>
      <c r="AG140" s="4">
        <v>1993</v>
      </c>
      <c r="AH140">
        <f aca="true" t="shared" si="145" ref="AH140:AM140">AH14+AH35+AH56+AH98</f>
        <v>3</v>
      </c>
      <c r="AI140">
        <f t="shared" si="145"/>
        <v>3</v>
      </c>
      <c r="AJ140">
        <f t="shared" si="145"/>
        <v>0</v>
      </c>
      <c r="AK140">
        <f t="shared" si="145"/>
        <v>17</v>
      </c>
      <c r="AL140">
        <f t="shared" si="145"/>
        <v>0</v>
      </c>
      <c r="AM140">
        <f t="shared" si="145"/>
        <v>23</v>
      </c>
      <c r="AO140" s="4">
        <v>1993</v>
      </c>
    </row>
    <row r="141" spans="1:41" ht="12.75">
      <c r="A141" s="4">
        <v>1994</v>
      </c>
      <c r="B141">
        <f t="shared" si="141"/>
        <v>171</v>
      </c>
      <c r="C141">
        <f t="shared" si="141"/>
        <v>388</v>
      </c>
      <c r="D141">
        <f t="shared" si="141"/>
        <v>244</v>
      </c>
      <c r="E141">
        <f t="shared" si="141"/>
        <v>177</v>
      </c>
      <c r="F141">
        <f t="shared" si="141"/>
        <v>154</v>
      </c>
      <c r="G141">
        <f t="shared" si="141"/>
        <v>1134</v>
      </c>
      <c r="I141" s="4">
        <v>1994</v>
      </c>
      <c r="J141">
        <f aca="true" t="shared" si="146" ref="J141:O141">J15+J36+J57+J99</f>
        <v>540</v>
      </c>
      <c r="K141">
        <f t="shared" si="146"/>
        <v>995</v>
      </c>
      <c r="L141">
        <f t="shared" si="146"/>
        <v>496</v>
      </c>
      <c r="M141">
        <f t="shared" si="146"/>
        <v>1084</v>
      </c>
      <c r="N141">
        <f t="shared" si="146"/>
        <v>295</v>
      </c>
      <c r="O141">
        <f t="shared" si="146"/>
        <v>3410</v>
      </c>
      <c r="Q141" s="4">
        <v>1994</v>
      </c>
      <c r="R141">
        <f aca="true" t="shared" si="147" ref="R141:W141">R15+R36+R57+R99</f>
        <v>1</v>
      </c>
      <c r="S141">
        <f t="shared" si="147"/>
        <v>2</v>
      </c>
      <c r="T141">
        <f t="shared" si="147"/>
        <v>3</v>
      </c>
      <c r="U141">
        <f t="shared" si="147"/>
        <v>0</v>
      </c>
      <c r="V141">
        <f t="shared" si="147"/>
        <v>0</v>
      </c>
      <c r="W141">
        <f t="shared" si="147"/>
        <v>6</v>
      </c>
      <c r="Y141" s="4">
        <v>1994</v>
      </c>
      <c r="Z141">
        <f aca="true" t="shared" si="148" ref="Z141:AE141">Z15+Z36+Z57+Z99</f>
        <v>1</v>
      </c>
      <c r="AA141">
        <f t="shared" si="148"/>
        <v>1</v>
      </c>
      <c r="AB141">
        <f t="shared" si="148"/>
        <v>1</v>
      </c>
      <c r="AC141">
        <f t="shared" si="148"/>
        <v>1</v>
      </c>
      <c r="AD141">
        <f t="shared" si="148"/>
        <v>0</v>
      </c>
      <c r="AE141">
        <f t="shared" si="148"/>
        <v>4</v>
      </c>
      <c r="AG141" s="4">
        <v>1994</v>
      </c>
      <c r="AH141">
        <f aca="true" t="shared" si="149" ref="AH141:AM141">AH15+AH36+AH57+AH99</f>
        <v>0</v>
      </c>
      <c r="AI141">
        <f t="shared" si="149"/>
        <v>2</v>
      </c>
      <c r="AJ141">
        <f t="shared" si="149"/>
        <v>0</v>
      </c>
      <c r="AK141">
        <f t="shared" si="149"/>
        <v>29</v>
      </c>
      <c r="AL141">
        <f t="shared" si="149"/>
        <v>2</v>
      </c>
      <c r="AM141">
        <f t="shared" si="149"/>
        <v>33</v>
      </c>
      <c r="AO141" s="4">
        <v>1994</v>
      </c>
    </row>
    <row r="142" spans="1:41" ht="12.75">
      <c r="A142" s="4">
        <v>1995</v>
      </c>
      <c r="B142">
        <f t="shared" si="141"/>
        <v>182</v>
      </c>
      <c r="C142">
        <f t="shared" si="141"/>
        <v>380</v>
      </c>
      <c r="D142">
        <f t="shared" si="141"/>
        <v>309</v>
      </c>
      <c r="E142">
        <f t="shared" si="141"/>
        <v>246</v>
      </c>
      <c r="F142">
        <f t="shared" si="141"/>
        <v>229</v>
      </c>
      <c r="G142">
        <f t="shared" si="141"/>
        <v>1346</v>
      </c>
      <c r="I142" s="4">
        <v>1995</v>
      </c>
      <c r="J142">
        <f aca="true" t="shared" si="150" ref="J142:O142">J16+J37+J58+J100</f>
        <v>603</v>
      </c>
      <c r="K142">
        <f t="shared" si="150"/>
        <v>1027</v>
      </c>
      <c r="L142">
        <f t="shared" si="150"/>
        <v>550</v>
      </c>
      <c r="M142">
        <f t="shared" si="150"/>
        <v>1111</v>
      </c>
      <c r="N142">
        <f t="shared" si="150"/>
        <v>416</v>
      </c>
      <c r="O142">
        <f t="shared" si="150"/>
        <v>3707</v>
      </c>
      <c r="Q142" s="4">
        <v>1995</v>
      </c>
      <c r="R142">
        <f aca="true" t="shared" si="151" ref="R142:W142">R16+R37+R58+R100</f>
        <v>1</v>
      </c>
      <c r="S142">
        <f t="shared" si="151"/>
        <v>1</v>
      </c>
      <c r="T142">
        <f t="shared" si="151"/>
        <v>0</v>
      </c>
      <c r="U142">
        <f t="shared" si="151"/>
        <v>1</v>
      </c>
      <c r="V142">
        <f t="shared" si="151"/>
        <v>0</v>
      </c>
      <c r="W142">
        <f t="shared" si="151"/>
        <v>3</v>
      </c>
      <c r="Y142" s="4">
        <v>1995</v>
      </c>
      <c r="Z142">
        <f aca="true" t="shared" si="152" ref="Z142:AE142">Z16+Z37+Z58+Z100</f>
        <v>1</v>
      </c>
      <c r="AA142">
        <f t="shared" si="152"/>
        <v>4</v>
      </c>
      <c r="AB142">
        <f t="shared" si="152"/>
        <v>0</v>
      </c>
      <c r="AC142">
        <f t="shared" si="152"/>
        <v>2</v>
      </c>
      <c r="AD142">
        <f t="shared" si="152"/>
        <v>2</v>
      </c>
      <c r="AE142">
        <f t="shared" si="152"/>
        <v>9</v>
      </c>
      <c r="AG142" s="4">
        <v>1995</v>
      </c>
      <c r="AH142">
        <f aca="true" t="shared" si="153" ref="AH142:AM142">AH16+AH37+AH58+AH100</f>
        <v>0</v>
      </c>
      <c r="AI142">
        <f t="shared" si="153"/>
        <v>5</v>
      </c>
      <c r="AJ142">
        <f t="shared" si="153"/>
        <v>1</v>
      </c>
      <c r="AK142">
        <f t="shared" si="153"/>
        <v>31</v>
      </c>
      <c r="AL142">
        <f t="shared" si="153"/>
        <v>1</v>
      </c>
      <c r="AM142">
        <f t="shared" si="153"/>
        <v>38</v>
      </c>
      <c r="AO142" s="4">
        <v>1995</v>
      </c>
    </row>
    <row r="143" spans="1:41" ht="12.75">
      <c r="A143" s="4">
        <v>1996</v>
      </c>
      <c r="B143">
        <f t="shared" si="141"/>
        <v>190</v>
      </c>
      <c r="C143">
        <f t="shared" si="141"/>
        <v>395</v>
      </c>
      <c r="D143">
        <f t="shared" si="141"/>
        <v>337</v>
      </c>
      <c r="E143">
        <f t="shared" si="141"/>
        <v>252</v>
      </c>
      <c r="F143">
        <f t="shared" si="141"/>
        <v>273</v>
      </c>
      <c r="G143">
        <f t="shared" si="141"/>
        <v>1447</v>
      </c>
      <c r="I143" s="4">
        <v>1996</v>
      </c>
      <c r="J143">
        <f aca="true" t="shared" si="154" ref="J143:O143">J17+J38+J59+J101</f>
        <v>552</v>
      </c>
      <c r="K143">
        <f t="shared" si="154"/>
        <v>1055</v>
      </c>
      <c r="L143">
        <f t="shared" si="154"/>
        <v>577</v>
      </c>
      <c r="M143">
        <f t="shared" si="154"/>
        <v>1269</v>
      </c>
      <c r="N143">
        <f t="shared" si="154"/>
        <v>434</v>
      </c>
      <c r="O143">
        <f t="shared" si="154"/>
        <v>3887</v>
      </c>
      <c r="Q143" s="4">
        <v>1996</v>
      </c>
      <c r="R143">
        <f aca="true" t="shared" si="155" ref="R143:W143">R17+R38+R59+R101</f>
        <v>0</v>
      </c>
      <c r="S143">
        <f t="shared" si="155"/>
        <v>3</v>
      </c>
      <c r="T143">
        <f t="shared" si="155"/>
        <v>0</v>
      </c>
      <c r="U143">
        <f t="shared" si="155"/>
        <v>0</v>
      </c>
      <c r="V143">
        <f t="shared" si="155"/>
        <v>1</v>
      </c>
      <c r="W143">
        <f t="shared" si="155"/>
        <v>4</v>
      </c>
      <c r="Y143" s="4">
        <v>1996</v>
      </c>
      <c r="Z143">
        <f aca="true" t="shared" si="156" ref="Z143:AE143">Z17+Z38+Z59+Z101</f>
        <v>2</v>
      </c>
      <c r="AA143">
        <f t="shared" si="156"/>
        <v>3</v>
      </c>
      <c r="AB143">
        <f t="shared" si="156"/>
        <v>0</v>
      </c>
      <c r="AC143">
        <f t="shared" si="156"/>
        <v>1</v>
      </c>
      <c r="AD143">
        <f t="shared" si="156"/>
        <v>0</v>
      </c>
      <c r="AE143">
        <f t="shared" si="156"/>
        <v>6</v>
      </c>
      <c r="AG143" s="4">
        <v>1996</v>
      </c>
      <c r="AH143">
        <f aca="true" t="shared" si="157" ref="AH143:AM143">AH17+AH38+AH59+AH101</f>
        <v>1</v>
      </c>
      <c r="AI143">
        <f t="shared" si="157"/>
        <v>4</v>
      </c>
      <c r="AJ143">
        <f t="shared" si="157"/>
        <v>0</v>
      </c>
      <c r="AK143">
        <f t="shared" si="157"/>
        <v>17</v>
      </c>
      <c r="AL143">
        <f t="shared" si="157"/>
        <v>2</v>
      </c>
      <c r="AM143">
        <f t="shared" si="157"/>
        <v>24</v>
      </c>
      <c r="AO143" s="4">
        <v>1996</v>
      </c>
    </row>
    <row r="144" spans="1:41" ht="12.75">
      <c r="A144" s="4">
        <v>1997</v>
      </c>
      <c r="B144">
        <f t="shared" si="141"/>
        <v>179</v>
      </c>
      <c r="C144">
        <f t="shared" si="141"/>
        <v>490</v>
      </c>
      <c r="D144">
        <f t="shared" si="141"/>
        <v>378</v>
      </c>
      <c r="E144">
        <f t="shared" si="141"/>
        <v>314</v>
      </c>
      <c r="F144">
        <f t="shared" si="141"/>
        <v>323</v>
      </c>
      <c r="G144">
        <f t="shared" si="141"/>
        <v>1684</v>
      </c>
      <c r="I144" s="4">
        <v>1997</v>
      </c>
      <c r="J144">
        <f aca="true" t="shared" si="158" ref="J144:O144">J18+J39+J60+J102</f>
        <v>538</v>
      </c>
      <c r="K144">
        <f t="shared" si="158"/>
        <v>1060</v>
      </c>
      <c r="L144">
        <f t="shared" si="158"/>
        <v>621</v>
      </c>
      <c r="M144">
        <f t="shared" si="158"/>
        <v>1549</v>
      </c>
      <c r="N144">
        <f t="shared" si="158"/>
        <v>577</v>
      </c>
      <c r="O144">
        <f t="shared" si="158"/>
        <v>4345</v>
      </c>
      <c r="Q144" s="4">
        <v>1997</v>
      </c>
      <c r="R144">
        <f aca="true" t="shared" si="159" ref="R144:W144">R18+R39+R60+R102</f>
        <v>1</v>
      </c>
      <c r="S144">
        <f t="shared" si="159"/>
        <v>4</v>
      </c>
      <c r="T144">
        <f t="shared" si="159"/>
        <v>0</v>
      </c>
      <c r="U144">
        <f t="shared" si="159"/>
        <v>0</v>
      </c>
      <c r="V144">
        <f t="shared" si="159"/>
        <v>3</v>
      </c>
      <c r="W144">
        <f t="shared" si="159"/>
        <v>8</v>
      </c>
      <c r="Y144" s="4">
        <v>1997</v>
      </c>
      <c r="Z144">
        <f aca="true" t="shared" si="160" ref="Z144:AE144">Z18+Z39+Z60+Z102</f>
        <v>1</v>
      </c>
      <c r="AA144">
        <f t="shared" si="160"/>
        <v>4</v>
      </c>
      <c r="AB144">
        <f t="shared" si="160"/>
        <v>0</v>
      </c>
      <c r="AC144">
        <f t="shared" si="160"/>
        <v>0</v>
      </c>
      <c r="AD144">
        <f t="shared" si="160"/>
        <v>0</v>
      </c>
      <c r="AE144">
        <f t="shared" si="160"/>
        <v>5</v>
      </c>
      <c r="AG144" s="4">
        <v>1997</v>
      </c>
      <c r="AH144">
        <f aca="true" t="shared" si="161" ref="AH144:AM144">AH18+AH39+AH60+AH102</f>
        <v>3</v>
      </c>
      <c r="AI144">
        <f t="shared" si="161"/>
        <v>6</v>
      </c>
      <c r="AJ144">
        <f t="shared" si="161"/>
        <v>1</v>
      </c>
      <c r="AK144">
        <f t="shared" si="161"/>
        <v>14</v>
      </c>
      <c r="AL144">
        <f t="shared" si="161"/>
        <v>0</v>
      </c>
      <c r="AM144">
        <f t="shared" si="161"/>
        <v>24</v>
      </c>
      <c r="AO144" s="4">
        <v>1997</v>
      </c>
    </row>
    <row r="145" spans="1:41" ht="12.75">
      <c r="A145" s="4">
        <v>1998</v>
      </c>
      <c r="B145">
        <f t="shared" si="141"/>
        <v>182</v>
      </c>
      <c r="C145">
        <f t="shared" si="141"/>
        <v>482</v>
      </c>
      <c r="D145">
        <f t="shared" si="141"/>
        <v>369</v>
      </c>
      <c r="E145">
        <f t="shared" si="141"/>
        <v>332</v>
      </c>
      <c r="F145">
        <f t="shared" si="141"/>
        <v>367</v>
      </c>
      <c r="G145">
        <f t="shared" si="141"/>
        <v>1732</v>
      </c>
      <c r="I145" s="4">
        <v>1998</v>
      </c>
      <c r="J145">
        <f aca="true" t="shared" si="162" ref="J145:O145">J19+J40+J61+J103</f>
        <v>526</v>
      </c>
      <c r="K145">
        <f t="shared" si="162"/>
        <v>1189</v>
      </c>
      <c r="L145">
        <f t="shared" si="162"/>
        <v>579</v>
      </c>
      <c r="M145">
        <f t="shared" si="162"/>
        <v>1500</v>
      </c>
      <c r="N145">
        <f t="shared" si="162"/>
        <v>571</v>
      </c>
      <c r="O145">
        <f t="shared" si="162"/>
        <v>4365</v>
      </c>
      <c r="Q145" s="4">
        <v>1998</v>
      </c>
      <c r="R145">
        <f aca="true" t="shared" si="163" ref="R145:W145">R19+R40+R61+R103</f>
        <v>0</v>
      </c>
      <c r="S145">
        <f t="shared" si="163"/>
        <v>1</v>
      </c>
      <c r="T145">
        <f t="shared" si="163"/>
        <v>1</v>
      </c>
      <c r="U145">
        <f t="shared" si="163"/>
        <v>1</v>
      </c>
      <c r="V145">
        <f t="shared" si="163"/>
        <v>7</v>
      </c>
      <c r="W145">
        <f t="shared" si="163"/>
        <v>10</v>
      </c>
      <c r="Y145" s="4">
        <v>1998</v>
      </c>
      <c r="Z145">
        <f aca="true" t="shared" si="164" ref="Z145:AE145">Z19+Z40+Z61+Z103</f>
        <v>0</v>
      </c>
      <c r="AA145">
        <f t="shared" si="164"/>
        <v>3</v>
      </c>
      <c r="AB145">
        <f t="shared" si="164"/>
        <v>0</v>
      </c>
      <c r="AC145">
        <f t="shared" si="164"/>
        <v>0</v>
      </c>
      <c r="AD145">
        <f t="shared" si="164"/>
        <v>1</v>
      </c>
      <c r="AE145">
        <f t="shared" si="164"/>
        <v>4</v>
      </c>
      <c r="AG145" s="4">
        <v>1998</v>
      </c>
      <c r="AH145">
        <f aca="true" t="shared" si="165" ref="AH145:AM145">AH19+AH40+AH61+AH103</f>
        <v>2</v>
      </c>
      <c r="AI145">
        <f t="shared" si="165"/>
        <v>3</v>
      </c>
      <c r="AJ145">
        <f t="shared" si="165"/>
        <v>2</v>
      </c>
      <c r="AK145">
        <f t="shared" si="165"/>
        <v>13</v>
      </c>
      <c r="AL145">
        <f t="shared" si="165"/>
        <v>3</v>
      </c>
      <c r="AM145">
        <f t="shared" si="165"/>
        <v>23</v>
      </c>
      <c r="AO145" s="4">
        <v>1998</v>
      </c>
    </row>
    <row r="146" spans="1:41" ht="12.75">
      <c r="A146" s="4">
        <v>1999</v>
      </c>
      <c r="B146">
        <f aca="true" t="shared" si="166" ref="B146:G146">B20+B41+B62+B104</f>
        <v>164</v>
      </c>
      <c r="C146">
        <f t="shared" si="166"/>
        <v>475</v>
      </c>
      <c r="D146">
        <f t="shared" si="166"/>
        <v>393</v>
      </c>
      <c r="E146">
        <f t="shared" si="166"/>
        <v>399</v>
      </c>
      <c r="F146">
        <f t="shared" si="166"/>
        <v>381</v>
      </c>
      <c r="G146">
        <f t="shared" si="166"/>
        <v>1812</v>
      </c>
      <c r="I146" s="4">
        <v>1999</v>
      </c>
      <c r="J146">
        <f aca="true" t="shared" si="167" ref="J146:O146">J20+J41+J62+J104</f>
        <v>507</v>
      </c>
      <c r="K146">
        <f t="shared" si="167"/>
        <v>1126</v>
      </c>
      <c r="L146">
        <f t="shared" si="167"/>
        <v>616</v>
      </c>
      <c r="M146">
        <f t="shared" si="167"/>
        <v>1653</v>
      </c>
      <c r="N146">
        <f t="shared" si="167"/>
        <v>464</v>
      </c>
      <c r="O146">
        <f t="shared" si="167"/>
        <v>4366</v>
      </c>
      <c r="Q146" s="4">
        <v>1999</v>
      </c>
      <c r="R146">
        <f aca="true" t="shared" si="168" ref="R146:W146">R20+R41+R62+R104</f>
        <v>1</v>
      </c>
      <c r="S146">
        <f t="shared" si="168"/>
        <v>0</v>
      </c>
      <c r="T146">
        <f t="shared" si="168"/>
        <v>0</v>
      </c>
      <c r="U146">
        <f t="shared" si="168"/>
        <v>0</v>
      </c>
      <c r="V146">
        <f t="shared" si="168"/>
        <v>3</v>
      </c>
      <c r="W146">
        <f t="shared" si="168"/>
        <v>4</v>
      </c>
      <c r="Y146" s="4">
        <v>1999</v>
      </c>
      <c r="Z146">
        <f aca="true" t="shared" si="169" ref="Z146:AE146">Z20+Z41+Z62+Z104</f>
        <v>2</v>
      </c>
      <c r="AA146">
        <f t="shared" si="169"/>
        <v>3</v>
      </c>
      <c r="AB146">
        <f t="shared" si="169"/>
        <v>0</v>
      </c>
      <c r="AC146">
        <f t="shared" si="169"/>
        <v>3</v>
      </c>
      <c r="AD146">
        <f t="shared" si="169"/>
        <v>1</v>
      </c>
      <c r="AE146">
        <f t="shared" si="169"/>
        <v>9</v>
      </c>
      <c r="AG146" s="4">
        <v>1999</v>
      </c>
      <c r="AH146">
        <f aca="true" t="shared" si="170" ref="AH146:AM146">AH20+AH41+AH62+AH104</f>
        <v>3</v>
      </c>
      <c r="AI146">
        <f t="shared" si="170"/>
        <v>5</v>
      </c>
      <c r="AJ146">
        <f t="shared" si="170"/>
        <v>2</v>
      </c>
      <c r="AK146">
        <f t="shared" si="170"/>
        <v>14</v>
      </c>
      <c r="AL146">
        <f t="shared" si="170"/>
        <v>2</v>
      </c>
      <c r="AM146">
        <f t="shared" si="170"/>
        <v>26</v>
      </c>
      <c r="AO146" s="4">
        <v>1999</v>
      </c>
    </row>
    <row r="147" spans="1:46" ht="12.75">
      <c r="A147" s="4" t="s">
        <v>14</v>
      </c>
      <c r="B147" s="2">
        <f>SUM(B130:B146)</f>
        <v>2622</v>
      </c>
      <c r="C147" s="2">
        <f>SUM(C130:C146)</f>
        <v>6680</v>
      </c>
      <c r="D147" s="2">
        <f>SUM(D130:D146)</f>
        <v>4425</v>
      </c>
      <c r="E147" s="2">
        <f>SUM(E130:E146)</f>
        <v>3577</v>
      </c>
      <c r="F147" s="2">
        <f>SUM(F130:F146)</f>
        <v>2721</v>
      </c>
      <c r="G147">
        <f>SUM(B147:F147)</f>
        <v>20025</v>
      </c>
      <c r="I147" s="4" t="s">
        <v>14</v>
      </c>
      <c r="J147" s="2">
        <f>SUM(J130:J146)</f>
        <v>7323</v>
      </c>
      <c r="K147" s="2">
        <f>SUM(K130:K146)</f>
        <v>16191</v>
      </c>
      <c r="L147" s="2">
        <f>SUM(L130:L146)</f>
        <v>7574</v>
      </c>
      <c r="M147" s="2">
        <f>SUM(M130:M146)</f>
        <v>12881</v>
      </c>
      <c r="N147" s="2">
        <f>SUM(N130:N146)</f>
        <v>4444</v>
      </c>
      <c r="O147">
        <f>SUM(J147:N147)</f>
        <v>48413</v>
      </c>
      <c r="Q147" s="4" t="s">
        <v>14</v>
      </c>
      <c r="R147" s="2">
        <f>SUM(R130:R146)</f>
        <v>8</v>
      </c>
      <c r="S147" s="2">
        <f>SUM(S130:S146)</f>
        <v>20</v>
      </c>
      <c r="T147" s="2">
        <f>SUM(T130:T146)</f>
        <v>5</v>
      </c>
      <c r="U147" s="2">
        <f>SUM(U130:U146)</f>
        <v>2</v>
      </c>
      <c r="V147" s="2">
        <f>SUM(V130:V146)</f>
        <v>15</v>
      </c>
      <c r="W147">
        <f>SUM(R147:V147)</f>
        <v>50</v>
      </c>
      <c r="Y147" s="4" t="s">
        <v>14</v>
      </c>
      <c r="Z147" s="2">
        <f>SUM(Z130:Z146)</f>
        <v>18</v>
      </c>
      <c r="AA147" s="2">
        <f>SUM(AA130:AA146)</f>
        <v>34</v>
      </c>
      <c r="AB147" s="2">
        <f>SUM(AB130:AB146)</f>
        <v>4</v>
      </c>
      <c r="AC147" s="2">
        <f>SUM(AC130:AC146)</f>
        <v>14</v>
      </c>
      <c r="AD147" s="2">
        <f>SUM(AD130:AD146)</f>
        <v>12</v>
      </c>
      <c r="AE147">
        <f>SUM(Z147:AD147)</f>
        <v>82</v>
      </c>
      <c r="AG147" s="4" t="s">
        <v>14</v>
      </c>
      <c r="AH147" s="2">
        <f>SUM(AH130:AH146)</f>
        <v>17</v>
      </c>
      <c r="AI147" s="2">
        <f>SUM(AI130:AI146)</f>
        <v>42</v>
      </c>
      <c r="AJ147" s="2">
        <f>SUM(AJ130:AJ146)</f>
        <v>9</v>
      </c>
      <c r="AK147" s="2">
        <f>SUM(AK130:AK146)</f>
        <v>189</v>
      </c>
      <c r="AL147" s="2">
        <f>SUM(AL130:AL146)</f>
        <v>19</v>
      </c>
      <c r="AM147">
        <f>SUM(AH147:AL147)</f>
        <v>276</v>
      </c>
      <c r="AO147" s="4" t="s">
        <v>14</v>
      </c>
      <c r="AP147" s="2"/>
      <c r="AQ147" s="2"/>
      <c r="AR147" s="2"/>
      <c r="AS147" s="2"/>
      <c r="AT147" s="2"/>
    </row>
    <row r="188" ht="14.25" customHeight="1"/>
    <row r="189" spans="17:33" ht="12.75">
      <c r="Q189" s="4"/>
      <c r="AG189" s="4"/>
    </row>
    <row r="190" ht="12.75">
      <c r="AG190" s="4"/>
    </row>
  </sheetData>
  <mergeCells count="12">
    <mergeCell ref="AP1:AU1"/>
    <mergeCell ref="AP2:AU2"/>
    <mergeCell ref="Z1:AE1"/>
    <mergeCell ref="Z2:AE2"/>
    <mergeCell ref="AH1:AM1"/>
    <mergeCell ref="AH2:AM2"/>
    <mergeCell ref="B1:G1"/>
    <mergeCell ref="B2:G2"/>
    <mergeCell ref="R1:W1"/>
    <mergeCell ref="R2:W2"/>
    <mergeCell ref="J1:O1"/>
    <mergeCell ref="J2:O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A1" sqref="A1:R17"/>
    </sheetView>
  </sheetViews>
  <sheetFormatPr defaultColWidth="9.140625" defaultRowHeight="12.75"/>
  <sheetData>
    <row r="1" spans="1:18" ht="12.75">
      <c r="A1" s="2">
        <v>86</v>
      </c>
      <c r="B1" s="2">
        <v>195</v>
      </c>
      <c r="C1" s="2">
        <v>281</v>
      </c>
      <c r="D1" s="2">
        <v>187</v>
      </c>
      <c r="E1" s="2">
        <v>453</v>
      </c>
      <c r="F1">
        <v>640</v>
      </c>
      <c r="G1">
        <v>98</v>
      </c>
      <c r="H1">
        <v>155</v>
      </c>
      <c r="I1">
        <v>253</v>
      </c>
      <c r="J1">
        <v>96</v>
      </c>
      <c r="K1">
        <v>79</v>
      </c>
      <c r="L1">
        <v>175</v>
      </c>
      <c r="M1">
        <v>23</v>
      </c>
      <c r="N1">
        <v>27</v>
      </c>
      <c r="O1">
        <v>50</v>
      </c>
      <c r="P1">
        <v>490</v>
      </c>
      <c r="Q1">
        <v>909</v>
      </c>
      <c r="R1" s="2">
        <v>1399</v>
      </c>
    </row>
    <row r="2" spans="1:18" ht="12.75">
      <c r="A2">
        <v>92</v>
      </c>
      <c r="B2">
        <v>240</v>
      </c>
      <c r="C2">
        <v>332</v>
      </c>
      <c r="D2">
        <v>217</v>
      </c>
      <c r="E2">
        <v>511</v>
      </c>
      <c r="F2">
        <v>728</v>
      </c>
      <c r="G2">
        <v>140</v>
      </c>
      <c r="H2">
        <v>235</v>
      </c>
      <c r="I2">
        <v>375</v>
      </c>
      <c r="J2">
        <v>140</v>
      </c>
      <c r="K2">
        <v>144</v>
      </c>
      <c r="L2">
        <v>284</v>
      </c>
      <c r="M2">
        <v>78</v>
      </c>
      <c r="N2">
        <v>124</v>
      </c>
      <c r="O2">
        <v>202</v>
      </c>
      <c r="P2">
        <v>667</v>
      </c>
      <c r="Q2" s="2">
        <v>1254</v>
      </c>
      <c r="R2" s="2">
        <v>1921</v>
      </c>
    </row>
    <row r="3" spans="1:18" ht="12.75">
      <c r="A3">
        <v>85</v>
      </c>
      <c r="B3">
        <v>237</v>
      </c>
      <c r="C3">
        <v>322</v>
      </c>
      <c r="D3">
        <v>186</v>
      </c>
      <c r="E3">
        <v>516</v>
      </c>
      <c r="F3">
        <v>702</v>
      </c>
      <c r="G3">
        <v>157</v>
      </c>
      <c r="H3">
        <v>188</v>
      </c>
      <c r="I3">
        <v>345</v>
      </c>
      <c r="J3">
        <v>193</v>
      </c>
      <c r="K3">
        <v>228</v>
      </c>
      <c r="L3">
        <v>421</v>
      </c>
      <c r="M3">
        <v>83</v>
      </c>
      <c r="N3">
        <v>99</v>
      </c>
      <c r="O3">
        <v>182</v>
      </c>
      <c r="P3">
        <v>704</v>
      </c>
      <c r="Q3" s="2">
        <v>1268</v>
      </c>
      <c r="R3" s="2">
        <v>1972</v>
      </c>
    </row>
    <row r="4" spans="1:18" ht="12.75">
      <c r="A4">
        <v>106</v>
      </c>
      <c r="B4">
        <v>257</v>
      </c>
      <c r="C4">
        <v>363</v>
      </c>
      <c r="D4">
        <v>246</v>
      </c>
      <c r="E4">
        <v>505</v>
      </c>
      <c r="F4">
        <v>751</v>
      </c>
      <c r="G4">
        <v>147</v>
      </c>
      <c r="H4">
        <v>197</v>
      </c>
      <c r="I4">
        <v>344</v>
      </c>
      <c r="J4">
        <v>165</v>
      </c>
      <c r="K4">
        <v>171</v>
      </c>
      <c r="L4">
        <v>336</v>
      </c>
      <c r="M4">
        <v>102</v>
      </c>
      <c r="N4">
        <v>100</v>
      </c>
      <c r="O4">
        <v>202</v>
      </c>
      <c r="P4">
        <v>766</v>
      </c>
      <c r="Q4" s="2">
        <v>1230</v>
      </c>
      <c r="R4" s="2">
        <v>1996</v>
      </c>
    </row>
    <row r="5" spans="1:18" ht="12.75">
      <c r="A5">
        <v>124</v>
      </c>
      <c r="B5">
        <v>262</v>
      </c>
      <c r="C5">
        <v>386</v>
      </c>
      <c r="D5">
        <v>320</v>
      </c>
      <c r="E5">
        <v>535</v>
      </c>
      <c r="F5">
        <v>855</v>
      </c>
      <c r="G5">
        <v>143</v>
      </c>
      <c r="H5">
        <v>213</v>
      </c>
      <c r="I5">
        <v>356</v>
      </c>
      <c r="J5">
        <v>142</v>
      </c>
      <c r="K5">
        <v>203</v>
      </c>
      <c r="L5">
        <v>345</v>
      </c>
      <c r="M5">
        <v>79</v>
      </c>
      <c r="N5">
        <v>112</v>
      </c>
      <c r="O5">
        <v>191</v>
      </c>
      <c r="P5">
        <v>808</v>
      </c>
      <c r="Q5" s="2">
        <v>1325</v>
      </c>
      <c r="R5" s="2">
        <v>2133</v>
      </c>
    </row>
    <row r="6" spans="1:18" ht="12.75">
      <c r="A6">
        <v>102</v>
      </c>
      <c r="B6">
        <v>241</v>
      </c>
      <c r="C6">
        <v>343</v>
      </c>
      <c r="D6">
        <v>278</v>
      </c>
      <c r="E6">
        <v>514</v>
      </c>
      <c r="F6">
        <v>792</v>
      </c>
      <c r="G6">
        <v>158</v>
      </c>
      <c r="H6">
        <v>219</v>
      </c>
      <c r="I6">
        <v>377</v>
      </c>
      <c r="J6">
        <v>140</v>
      </c>
      <c r="K6">
        <v>255</v>
      </c>
      <c r="L6">
        <v>395</v>
      </c>
      <c r="M6">
        <v>71</v>
      </c>
      <c r="N6">
        <v>138</v>
      </c>
      <c r="O6">
        <v>209</v>
      </c>
      <c r="P6">
        <v>749</v>
      </c>
      <c r="Q6" s="2">
        <v>1367</v>
      </c>
      <c r="R6" s="2">
        <v>2116</v>
      </c>
    </row>
    <row r="7" spans="1:18" ht="12.75">
      <c r="A7">
        <v>151</v>
      </c>
      <c r="B7">
        <v>313</v>
      </c>
      <c r="C7">
        <v>464</v>
      </c>
      <c r="D7">
        <v>245</v>
      </c>
      <c r="E7">
        <v>646</v>
      </c>
      <c r="F7">
        <v>891</v>
      </c>
      <c r="G7">
        <v>187</v>
      </c>
      <c r="H7">
        <v>295</v>
      </c>
      <c r="I7">
        <v>482</v>
      </c>
      <c r="J7">
        <v>245</v>
      </c>
      <c r="K7">
        <v>475</v>
      </c>
      <c r="L7">
        <v>720</v>
      </c>
      <c r="M7">
        <v>61</v>
      </c>
      <c r="N7">
        <v>91</v>
      </c>
      <c r="O7">
        <v>152</v>
      </c>
      <c r="P7">
        <v>889</v>
      </c>
      <c r="Q7" s="2">
        <v>1820</v>
      </c>
      <c r="R7" s="2">
        <v>2709</v>
      </c>
    </row>
    <row r="8" spans="1:18" ht="12.75">
      <c r="A8">
        <v>66</v>
      </c>
      <c r="B8">
        <v>160</v>
      </c>
      <c r="C8">
        <v>226</v>
      </c>
      <c r="D8">
        <v>128</v>
      </c>
      <c r="E8">
        <v>365</v>
      </c>
      <c r="F8">
        <v>493</v>
      </c>
      <c r="G8">
        <v>89</v>
      </c>
      <c r="H8">
        <v>183</v>
      </c>
      <c r="I8">
        <v>272</v>
      </c>
      <c r="J8">
        <v>98</v>
      </c>
      <c r="K8">
        <v>321</v>
      </c>
      <c r="L8">
        <v>419</v>
      </c>
      <c r="M8">
        <v>35</v>
      </c>
      <c r="N8">
        <v>55</v>
      </c>
      <c r="O8">
        <v>90</v>
      </c>
      <c r="P8">
        <v>416</v>
      </c>
      <c r="Q8" s="2">
        <v>1084</v>
      </c>
      <c r="R8" s="2">
        <v>1500</v>
      </c>
    </row>
    <row r="9" spans="1:18" ht="12.75">
      <c r="A9">
        <v>164</v>
      </c>
      <c r="B9">
        <v>377</v>
      </c>
      <c r="C9">
        <v>541</v>
      </c>
      <c r="D9">
        <v>247</v>
      </c>
      <c r="E9">
        <v>670</v>
      </c>
      <c r="F9">
        <v>917</v>
      </c>
      <c r="G9">
        <v>158</v>
      </c>
      <c r="H9">
        <v>308</v>
      </c>
      <c r="I9">
        <v>466</v>
      </c>
      <c r="J9">
        <v>193</v>
      </c>
      <c r="K9">
        <v>601</v>
      </c>
      <c r="L9">
        <v>794</v>
      </c>
      <c r="M9">
        <v>69</v>
      </c>
      <c r="N9">
        <v>115</v>
      </c>
      <c r="O9">
        <v>184</v>
      </c>
      <c r="P9">
        <v>831</v>
      </c>
      <c r="Q9" s="2">
        <v>2071</v>
      </c>
      <c r="R9" s="2">
        <v>2902</v>
      </c>
    </row>
    <row r="10" spans="1:18" ht="12.75">
      <c r="A10">
        <v>167</v>
      </c>
      <c r="B10">
        <v>465</v>
      </c>
      <c r="C10">
        <v>632</v>
      </c>
      <c r="D10">
        <v>252</v>
      </c>
      <c r="E10">
        <v>722</v>
      </c>
      <c r="F10">
        <v>974</v>
      </c>
      <c r="G10">
        <v>190</v>
      </c>
      <c r="H10">
        <v>348</v>
      </c>
      <c r="I10">
        <v>538</v>
      </c>
      <c r="J10">
        <v>167</v>
      </c>
      <c r="K10">
        <v>768</v>
      </c>
      <c r="L10">
        <v>935</v>
      </c>
      <c r="M10">
        <v>137</v>
      </c>
      <c r="N10">
        <v>225</v>
      </c>
      <c r="O10">
        <v>362</v>
      </c>
      <c r="P10">
        <v>913</v>
      </c>
      <c r="Q10" s="2">
        <v>2528</v>
      </c>
      <c r="R10" s="2">
        <v>3441</v>
      </c>
    </row>
    <row r="11" spans="1:18" ht="12.75">
      <c r="A11">
        <v>187</v>
      </c>
      <c r="B11">
        <v>501</v>
      </c>
      <c r="C11">
        <v>688</v>
      </c>
      <c r="D11">
        <v>285</v>
      </c>
      <c r="E11">
        <v>702</v>
      </c>
      <c r="F11">
        <v>987</v>
      </c>
      <c r="G11">
        <v>178</v>
      </c>
      <c r="H11">
        <v>347</v>
      </c>
      <c r="I11">
        <v>525</v>
      </c>
      <c r="J11">
        <v>163</v>
      </c>
      <c r="K11">
        <v>942</v>
      </c>
      <c r="L11" s="2">
        <v>1105</v>
      </c>
      <c r="M11">
        <v>170</v>
      </c>
      <c r="N11">
        <v>337</v>
      </c>
      <c r="O11">
        <v>507</v>
      </c>
      <c r="P11">
        <v>983</v>
      </c>
      <c r="Q11" s="2">
        <v>2829</v>
      </c>
      <c r="R11" s="2">
        <v>3812</v>
      </c>
    </row>
    <row r="12" spans="1:18" ht="12.75">
      <c r="A12">
        <v>160</v>
      </c>
      <c r="B12">
        <v>465</v>
      </c>
      <c r="C12">
        <v>625</v>
      </c>
      <c r="D12">
        <v>265</v>
      </c>
      <c r="E12">
        <v>708</v>
      </c>
      <c r="F12">
        <v>973</v>
      </c>
      <c r="G12">
        <v>144</v>
      </c>
      <c r="H12">
        <v>333</v>
      </c>
      <c r="I12">
        <v>477</v>
      </c>
      <c r="J12">
        <v>164</v>
      </c>
      <c r="K12">
        <v>946</v>
      </c>
      <c r="L12" s="2">
        <v>1110</v>
      </c>
      <c r="M12">
        <v>154</v>
      </c>
      <c r="N12">
        <v>291</v>
      </c>
      <c r="O12">
        <v>445</v>
      </c>
      <c r="P12">
        <v>887</v>
      </c>
      <c r="Q12" s="2">
        <v>2743</v>
      </c>
      <c r="R12" s="2">
        <v>3630</v>
      </c>
    </row>
    <row r="13" spans="1:18" ht="12.75">
      <c r="A13">
        <v>159</v>
      </c>
      <c r="B13">
        <v>527</v>
      </c>
      <c r="C13">
        <v>686</v>
      </c>
      <c r="D13">
        <v>248</v>
      </c>
      <c r="E13">
        <v>733</v>
      </c>
      <c r="F13">
        <v>981</v>
      </c>
      <c r="G13">
        <v>200</v>
      </c>
      <c r="H13">
        <v>375</v>
      </c>
      <c r="I13">
        <v>575</v>
      </c>
      <c r="J13">
        <v>222</v>
      </c>
      <c r="K13">
        <v>912</v>
      </c>
      <c r="L13" s="2">
        <v>1134</v>
      </c>
      <c r="M13">
        <v>259</v>
      </c>
      <c r="N13">
        <v>390</v>
      </c>
      <c r="O13">
        <v>649</v>
      </c>
      <c r="P13" s="2">
        <v>1088</v>
      </c>
      <c r="Q13" s="2">
        <v>2937</v>
      </c>
      <c r="R13" s="2">
        <v>4025</v>
      </c>
    </row>
    <row r="14" spans="1:18" ht="12.75">
      <c r="A14">
        <v>168</v>
      </c>
      <c r="B14">
        <v>502</v>
      </c>
      <c r="C14">
        <v>670</v>
      </c>
      <c r="D14">
        <v>285</v>
      </c>
      <c r="E14">
        <v>766</v>
      </c>
      <c r="F14" s="2">
        <v>1051</v>
      </c>
      <c r="G14">
        <v>230</v>
      </c>
      <c r="H14">
        <v>404</v>
      </c>
      <c r="I14">
        <v>634</v>
      </c>
      <c r="J14">
        <v>245</v>
      </c>
      <c r="K14" s="2">
        <v>1000</v>
      </c>
      <c r="L14" s="2">
        <v>1245</v>
      </c>
      <c r="M14">
        <v>327</v>
      </c>
      <c r="N14">
        <v>464</v>
      </c>
      <c r="O14">
        <v>791</v>
      </c>
      <c r="P14" s="2">
        <v>1255</v>
      </c>
      <c r="Q14" s="2">
        <v>3136</v>
      </c>
      <c r="R14" s="2">
        <v>4391</v>
      </c>
    </row>
    <row r="15" spans="1:18" ht="12.75">
      <c r="A15">
        <v>163</v>
      </c>
      <c r="B15">
        <v>484</v>
      </c>
      <c r="C15">
        <v>647</v>
      </c>
      <c r="D15">
        <v>363</v>
      </c>
      <c r="E15">
        <v>820</v>
      </c>
      <c r="F15" s="2">
        <v>1183</v>
      </c>
      <c r="G15">
        <v>281</v>
      </c>
      <c r="H15">
        <v>506</v>
      </c>
      <c r="I15">
        <v>787</v>
      </c>
      <c r="J15">
        <v>275</v>
      </c>
      <c r="K15" s="2">
        <v>1293</v>
      </c>
      <c r="L15" s="2">
        <v>1568</v>
      </c>
      <c r="M15">
        <v>415</v>
      </c>
      <c r="N15">
        <v>608</v>
      </c>
      <c r="O15" s="2">
        <v>1023</v>
      </c>
      <c r="P15" s="2">
        <v>1497</v>
      </c>
      <c r="Q15" s="2">
        <v>3711</v>
      </c>
      <c r="R15" s="2">
        <v>5208</v>
      </c>
    </row>
    <row r="16" spans="1:18" ht="12.75">
      <c r="A16">
        <v>168</v>
      </c>
      <c r="B16">
        <v>462</v>
      </c>
      <c r="C16">
        <v>630</v>
      </c>
      <c r="D16">
        <v>340</v>
      </c>
      <c r="E16">
        <v>908</v>
      </c>
      <c r="F16" s="2">
        <v>1248</v>
      </c>
      <c r="G16">
        <v>257</v>
      </c>
      <c r="H16">
        <v>453</v>
      </c>
      <c r="I16">
        <v>710</v>
      </c>
      <c r="J16">
        <v>319</v>
      </c>
      <c r="K16" s="2">
        <v>1215</v>
      </c>
      <c r="L16" s="2">
        <v>1534</v>
      </c>
      <c r="M16">
        <v>429</v>
      </c>
      <c r="N16">
        <v>578</v>
      </c>
      <c r="O16" s="2">
        <v>1007</v>
      </c>
      <c r="P16" s="2">
        <v>1513</v>
      </c>
      <c r="Q16" s="2">
        <v>3616</v>
      </c>
      <c r="R16" s="2">
        <v>5129</v>
      </c>
    </row>
    <row r="17" spans="1:18" ht="12.75">
      <c r="A17">
        <v>181</v>
      </c>
      <c r="B17">
        <v>546</v>
      </c>
      <c r="C17">
        <v>727</v>
      </c>
      <c r="D17">
        <v>478</v>
      </c>
      <c r="E17" s="2">
        <v>1170</v>
      </c>
      <c r="F17" s="2">
        <v>1648</v>
      </c>
      <c r="G17">
        <v>468</v>
      </c>
      <c r="H17">
        <v>754</v>
      </c>
      <c r="I17" s="2">
        <v>1222</v>
      </c>
      <c r="J17">
        <v>458</v>
      </c>
      <c r="K17" s="2">
        <v>1808</v>
      </c>
      <c r="L17" s="2">
        <v>2266</v>
      </c>
      <c r="M17">
        <v>490</v>
      </c>
      <c r="N17">
        <v>613</v>
      </c>
      <c r="O17" s="2">
        <v>1103</v>
      </c>
      <c r="P17" s="2">
        <v>2075</v>
      </c>
      <c r="Q17" s="2">
        <v>4891</v>
      </c>
      <c r="R17" s="2">
        <v>6966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Jyocom</cp:lastModifiedBy>
  <cp:lastPrinted>2002-12-17T16:09:23Z</cp:lastPrinted>
  <dcterms:created xsi:type="dcterms:W3CDTF">2002-11-27T18:07:23Z</dcterms:created>
  <dcterms:modified xsi:type="dcterms:W3CDTF">2003-05-15T13:57:22Z</dcterms:modified>
  <cp:category/>
  <cp:version/>
  <cp:contentType/>
  <cp:contentStatus/>
</cp:coreProperties>
</file>