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IO_NEW_V" sheetId="3" r:id="rId3"/>
    <sheet name="IO_NEW_V_PC" sheetId="4" r:id="rId4"/>
    <sheet name="IO_NEW_R" sheetId="5" r:id="rId5"/>
    <sheet name="IO_NEW_R_PC" sheetId="6" r:id="rId6"/>
    <sheet name="IO_NEW_L" sheetId="7" r:id="rId7"/>
    <sheet name="IO_NEW_L_PC" sheetId="8" r:id="rId8"/>
    <sheet name="IO_NEW_D" sheetId="9" r:id="rId9"/>
    <sheet name="IO_NEW_D_PC" sheetId="10" r:id="rId10"/>
    <sheet name="IO_NEW_O" sheetId="11" r:id="rId11"/>
    <sheet name="IO_NEW_O_PC" sheetId="12" r:id="rId12"/>
    <sheet name="IO_NEW_T" sheetId="13" r:id="rId13"/>
    <sheet name="IO_NEW_T_PC" sheetId="14" r:id="rId14"/>
    <sheet name="IO_NEW_%" sheetId="15" r:id="rId15"/>
    <sheet name="IO_NEW_BNH_%" sheetId="16" r:id="rId16"/>
    <sheet name="IO_NEW_WNH_%" sheetId="17" r:id="rId17"/>
    <sheet name="IO_ADMIT_%" sheetId="18" r:id="rId18"/>
    <sheet name="IO_ADMIT_N" sheetId="19" r:id="rId19"/>
    <sheet name="IO_RACE_TOT" sheetId="20" r:id="rId20"/>
    <sheet name="IO_RACE_TOT_D" sheetId="21" r:id="rId21"/>
    <sheet name="IO_RACE_TOT_PC" sheetId="22" r:id="rId22"/>
    <sheet name="IO_RACE_TOT_PC_D" sheetId="23" r:id="rId23"/>
    <sheet name="IO_RACE_NEW" sheetId="24" r:id="rId24"/>
    <sheet name="IO_RACE_NEW_D" sheetId="25" r:id="rId25"/>
    <sheet name="IO_RACE_NEW_PC" sheetId="26" r:id="rId26"/>
    <sheet name="IO_RACE_NEW_PC_D" sheetId="27" r:id="rId27"/>
    <sheet name="IO_RACE_PP" sheetId="28" r:id="rId28"/>
    <sheet name="IO_RACE_PP_D" sheetId="29" r:id="rId29"/>
    <sheet name="IO_RACE_PP_PC" sheetId="30" r:id="rId30"/>
    <sheet name="IO_RACE_PP_PC_D" sheetId="31" r:id="rId31"/>
    <sheet name="IO_RACE_OTHER" sheetId="32" r:id="rId32"/>
    <sheet name="IO_RACE_OTHER_D" sheetId="33" r:id="rId33"/>
    <sheet name="IO_RACE_OTHER_PC" sheetId="34" r:id="rId34"/>
    <sheet name="IO_RACE_OTH_PC_D" sheetId="35" r:id="rId35"/>
    <sheet name="IO_RACE_PP+OTH" sheetId="36" r:id="rId36"/>
    <sheet name="IO_RACE_PP+OTH_D" sheetId="37" r:id="rId37"/>
    <sheet name="IO_RACE_PP+OTH_PC" sheetId="38" r:id="rId38"/>
    <sheet name="IO_RACE_PP+OTH_PC_D" sheetId="39" r:id="rId39"/>
    <sheet name="IO_RACE_%_TOT" sheetId="40" r:id="rId40"/>
    <sheet name="IO_RACEBAL_%_TOT" sheetId="41" r:id="rId41"/>
    <sheet name="IO_RACEBAL_TOT" sheetId="42" r:id="rId42"/>
    <sheet name="IO_RACEBAL_TOT_PC" sheetId="43" r:id="rId43"/>
    <sheet name="IO_RACEBAL_%_NEW" sheetId="44" r:id="rId44"/>
    <sheet name="IO_RACEBAL_NEW" sheetId="45" r:id="rId45"/>
    <sheet name="IO_RACEBAL_NEW_PC" sheetId="46" r:id="rId46"/>
    <sheet name="IO_Data1" sheetId="47" r:id="rId47"/>
    <sheet name="IO_Data2" sheetId="48" r:id="rId48"/>
    <sheet name="IO_Data3" sheetId="49" r:id="rId49"/>
    <sheet name="IO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<sst xmlns="http://schemas.openxmlformats.org/spreadsheetml/2006/main" count="1120" uniqueCount="58">
  <si>
    <t>Pending</t>
  </si>
  <si>
    <t>Hispanic an</t>
  </si>
  <si>
    <t>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</si>
  <si>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</si>
  <si>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</si>
  <si>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</si>
  <si>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</si>
  <si>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</si>
  <si>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</si>
  <si>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</si>
  <si>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Race /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</si>
  <si>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</si>
  <si>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</si>
  <si>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</si>
  <si>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</si>
  <si>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</si>
  <si>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</si>
  <si>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</si>
  <si>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</si>
  <si>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</si>
  <si>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</si>
  <si>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</si>
  <si>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</si>
  <si>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</si>
  <si>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</si>
  <si>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</si>
  <si>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</si>
  <si>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</si>
  <si>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</si>
  <si>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</si>
  <si>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</si>
  <si>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</si>
  <si>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</si>
  <si>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</si>
  <si>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</si>
  <si>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</si>
  <si>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</si>
  <si>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</si>
  <si>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</si>
  <si>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</si>
  <si>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</si>
  <si>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</si>
  <si>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</si>
  <si>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</si>
  <si>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</si>
  <si>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</si>
  <si>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</si>
  <si>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</si>
  <si>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</si>
  <si>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</si>
  <si>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</si>
  <si>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-----------</t>
  </si>
  <si>
    <t>------------</t>
  </si>
  <si>
    <t>Burglary/R</t>
  </si>
  <si>
    <t>Larceny/Th</t>
  </si>
  <si>
    <t>Other, NK</t>
  </si>
  <si>
    <t>IOWA</t>
  </si>
  <si>
    <t>Amerind, 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</si>
</sst>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IO_Data2!$AA$110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IO_Data2!$AA$111:$AA$127</c:f>
              <c:numCache>
                <c:ptCount val="17"/>
                <c:pt idx="4">
                  <c:v>96.30788924354393</c:v>
                </c:pt>
                <c:pt idx="5">
                  <c:v>96.19714946953056</c:v>
                </c:pt>
                <c:pt idx="6">
                  <c:v>96.0661780098665</c:v>
                </c:pt>
                <c:pt idx="7">
                  <c:v>95.95139020544514</c:v>
                </c:pt>
                <c:pt idx="8">
                  <c:v>95.76301031768466</c:v>
                </c:pt>
                <c:pt idx="9">
                  <c:v>95.63938875416248</c:v>
                </c:pt>
                <c:pt idx="10">
                  <c:v>95.46715593728118</c:v>
                </c:pt>
                <c:pt idx="11">
                  <c:v>95.28928523210747</c:v>
                </c:pt>
                <c:pt idx="12">
                  <c:v>95.1211956942616</c:v>
                </c:pt>
                <c:pt idx="13">
                  <c:v>94.9582811562546</c:v>
                </c:pt>
                <c:pt idx="14">
                  <c:v>94.81991987096394</c:v>
                </c:pt>
                <c:pt idx="15">
                  <c:v>94.65300023592943</c:v>
                </c:pt>
                <c:pt idx="16">
                  <c:v>94.44161575904201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IO_Data2!$AB$111:$AB$127</c:f>
              <c:numCache>
                <c:ptCount val="17"/>
                <c:pt idx="4">
                  <c:v>1.607042697382877</c:v>
                </c:pt>
                <c:pt idx="5">
                  <c:v>1.6371568095182878</c:v>
                </c:pt>
                <c:pt idx="6">
                  <c:v>1.680762350807843</c:v>
                </c:pt>
                <c:pt idx="7">
                  <c:v>1.7161857693930682</c:v>
                </c:pt>
                <c:pt idx="8">
                  <c:v>1.7452539689534388</c:v>
                </c:pt>
                <c:pt idx="9">
                  <c:v>1.7782105173529876</c:v>
                </c:pt>
                <c:pt idx="10">
                  <c:v>1.8030685776584146</c:v>
                </c:pt>
                <c:pt idx="11">
                  <c:v>1.8312220658494915</c:v>
                </c:pt>
                <c:pt idx="12">
                  <c:v>1.8416958245038473</c:v>
                </c:pt>
                <c:pt idx="13">
                  <c:v>1.8602247590200083</c:v>
                </c:pt>
                <c:pt idx="14">
                  <c:v>1.873180876094277</c:v>
                </c:pt>
                <c:pt idx="15">
                  <c:v>1.8986901547522306</c:v>
                </c:pt>
                <c:pt idx="16">
                  <c:v>1.917744151852661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IO_Data2!$AF$111:$AF$127</c:f>
              <c:numCache>
                <c:ptCount val="17"/>
                <c:pt idx="4">
                  <c:v>2.085068059073197</c:v>
                </c:pt>
                <c:pt idx="5">
                  <c:v>2.165693720951154</c:v>
                </c:pt>
                <c:pt idx="6">
                  <c:v>2.2530596393256523</c:v>
                </c:pt>
                <c:pt idx="7">
                  <c:v>2.3324240251617954</c:v>
                </c:pt>
                <c:pt idx="8">
                  <c:v>2.491735713361901</c:v>
                </c:pt>
                <c:pt idx="9">
                  <c:v>2.5824007284845303</c:v>
                </c:pt>
                <c:pt idx="10">
                  <c:v>2.7297754850604083</c:v>
                </c:pt>
                <c:pt idx="11">
                  <c:v>2.8794927020430343</c:v>
                </c:pt>
                <c:pt idx="12">
                  <c:v>3.0371084812345517</c:v>
                </c:pt>
                <c:pt idx="13">
                  <c:v>3.181494084725392</c:v>
                </c:pt>
                <c:pt idx="14">
                  <c:v>3.30689925294178</c:v>
                </c:pt>
                <c:pt idx="15">
                  <c:v>3.4483096093183434</c:v>
                </c:pt>
                <c:pt idx="16">
                  <c:v>3.6406400891053305</c:v>
                </c:pt>
              </c:numCache>
            </c:numRef>
          </c:yVal>
          <c:smooth val="0"/>
        </c:ser>
        <c:axId val="58975730"/>
        <c:axId val="61019523"/>
      </c:scatterChart>
      <c:scatterChart>
        <c:scatterStyle val="lineMarker"/>
        <c:varyColors val="0"/>
        <c:ser>
          <c:idx val="0"/>
          <c:order val="0"/>
          <c:tx>
            <c:strRef>
              <c:f>IO_Data2!$AG$110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IO_Data2!$AG$111:$AG$127</c:f>
              <c:numCache>
                <c:ptCount val="17"/>
                <c:pt idx="4">
                  <c:v>0.016686511458256326</c:v>
                </c:pt>
                <c:pt idx="5">
                  <c:v>0.017018766341271266</c:v>
                </c:pt>
                <c:pt idx="6">
                  <c:v>0.017495880294469714</c:v>
                </c:pt>
                <c:pt idx="7">
                  <c:v>0.017885991705992775</c:v>
                </c:pt>
                <c:pt idx="8">
                  <c:v>0.018224719159973406</c:v>
                </c:pt>
                <c:pt idx="9">
                  <c:v>0.01859286786037301</c:v>
                </c:pt>
                <c:pt idx="10">
                  <c:v>0.018886794730147528</c:v>
                </c:pt>
                <c:pt idx="11">
                  <c:v>0.019217502381185518</c:v>
                </c:pt>
                <c:pt idx="12">
                  <c:v>0.019361571425399477</c:v>
                </c:pt>
                <c:pt idx="13">
                  <c:v>0.019589916080715423</c:v>
                </c:pt>
                <c:pt idx="14">
                  <c:v>0.019755140888574916</c:v>
                </c:pt>
                <c:pt idx="15">
                  <c:v>0.02005948200289065</c:v>
                </c:pt>
                <c:pt idx="16">
                  <c:v>0.020306134498435376</c:v>
                </c:pt>
              </c:numCache>
            </c:numRef>
          </c:yVal>
          <c:smooth val="0"/>
        </c:ser>
        <c:axId val="12304796"/>
        <c:axId val="43634301"/>
      </c:scatterChart>
      <c:val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crossBetween val="midCat"/>
        <c:dispUnits/>
        <c:majorUnit val="1"/>
      </c:valAx>
      <c:valAx>
        <c:axId val="610195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crossBetween val="midCat"/>
        <c:dispUnits/>
        <c:majorUnit val="10"/>
      </c:valAx>
      <c:valAx>
        <c:axId val="12304796"/>
        <c:scaling>
          <c:orientation val="minMax"/>
        </c:scaling>
        <c:axPos val="b"/>
        <c:delete val="1"/>
        <c:majorTickMark val="in"/>
        <c:minorTickMark val="none"/>
        <c:tickLblPos val="nextTo"/>
        <c:crossAx val="43634301"/>
        <c:crosses val="max"/>
        <c:crossBetween val="midCat"/>
        <c:dispUnits/>
      </c:valAx>
      <c:valAx>
        <c:axId val="43634301"/>
        <c:scaling>
          <c:orientation val="minMax"/>
          <c:max val="0.0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max"/>
        <c:crossBetween val="midCat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IO_Data3!$L$65:$L$81</c:f>
              <c:numCache>
                <c:ptCount val="17"/>
                <c:pt idx="4">
                  <c:v>1.163293802608555</c:v>
                </c:pt>
                <c:pt idx="5">
                  <c:v>2.0276975981921948</c:v>
                </c:pt>
                <c:pt idx="6">
                  <c:v>4.846712388572579</c:v>
                </c:pt>
                <c:pt idx="7">
                  <c:v>6.148708002730926</c:v>
                </c:pt>
                <c:pt idx="8">
                  <c:v>3.815989970680477</c:v>
                </c:pt>
                <c:pt idx="9">
                  <c:v>5.140576131932514</c:v>
                </c:pt>
                <c:pt idx="10">
                  <c:v>3.6766412582283414</c:v>
                </c:pt>
                <c:pt idx="11">
                  <c:v>6.0827792069836235</c:v>
                </c:pt>
                <c:pt idx="12">
                  <c:v>7.993309304064006</c:v>
                </c:pt>
                <c:pt idx="13">
                  <c:v>9.353530551107802</c:v>
                </c:pt>
                <c:pt idx="14">
                  <c:v>8.387104402084436</c:v>
                </c:pt>
                <c:pt idx="15">
                  <c:v>13.219864064347504</c:v>
                </c:pt>
                <c:pt idx="16">
                  <c:v>13.948751254649585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IO_Data3!$M$65:$M$81</c:f>
              <c:numCache>
                <c:ptCount val="17"/>
                <c:pt idx="4">
                  <c:v>24.73744574628376</c:v>
                </c:pt>
                <c:pt idx="5">
                  <c:v>22.063852789974185</c:v>
                </c:pt>
                <c:pt idx="6">
                  <c:v>83.75029527347692</c:v>
                </c:pt>
                <c:pt idx="7">
                  <c:v>123.67417096382006</c:v>
                </c:pt>
                <c:pt idx="8">
                  <c:v>153.9598472718315</c:v>
                </c:pt>
                <c:pt idx="9">
                  <c:v>178.31025985214274</c:v>
                </c:pt>
                <c:pt idx="10">
                  <c:v>165.1722510618216</c:v>
                </c:pt>
                <c:pt idx="11">
                  <c:v>250.9022832107772</c:v>
                </c:pt>
                <c:pt idx="12">
                  <c:v>235.09174311926606</c:v>
                </c:pt>
                <c:pt idx="13">
                  <c:v>243.4513474749</c:v>
                </c:pt>
                <c:pt idx="14">
                  <c:v>183.28719982045337</c:v>
                </c:pt>
                <c:pt idx="15">
                  <c:v>154.63348183056587</c:v>
                </c:pt>
                <c:pt idx="16">
                  <c:v>169.0048702478738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IO_Data3!$N$65:$N$81</c:f>
              <c:numCache>
                <c:ptCount val="17"/>
                <c:pt idx="4">
                  <c:v>1.5502079124088237</c:v>
                </c:pt>
                <c:pt idx="5">
                  <c:v>2.3629821129638366</c:v>
                </c:pt>
                <c:pt idx="6">
                  <c:v>6.20346249213028</c:v>
                </c:pt>
                <c:pt idx="7">
                  <c:v>8.213830691217794</c:v>
                </c:pt>
                <c:pt idx="8">
                  <c:v>6.503343343093247</c:v>
                </c:pt>
                <c:pt idx="9">
                  <c:v>8.30152605454066</c:v>
                </c:pt>
                <c:pt idx="10">
                  <c:v>6.670236275806615</c:v>
                </c:pt>
                <c:pt idx="11">
                  <c:v>10.698888516489934</c:v>
                </c:pt>
                <c:pt idx="12">
                  <c:v>12.306776350659627</c:v>
                </c:pt>
                <c:pt idx="13">
                  <c:v>13.851374748943831</c:v>
                </c:pt>
                <c:pt idx="14">
                  <c:v>11.77534525312282</c:v>
                </c:pt>
                <c:pt idx="15">
                  <c:v>16.000764561419768</c:v>
                </c:pt>
                <c:pt idx="16">
                  <c:v>17.03467840986521</c:v>
                </c:pt>
              </c:numCache>
            </c:numRef>
          </c:yVal>
          <c:smooth val="1"/>
        </c:ser>
        <c:axId val="26784670"/>
        <c:axId val="39735439"/>
      </c:scatterChart>
      <c:val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At val="0"/>
        <c:crossBetween val="midCat"/>
        <c:dispUnits/>
        <c:majorUnit val="1"/>
      </c:valAx>
      <c:valAx>
        <c:axId val="3973543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IO_Data1!$N$5:$N$21</c:f>
              <c:numCache>
                <c:ptCount val="17"/>
                <c:pt idx="4">
                  <c:v>253</c:v>
                </c:pt>
                <c:pt idx="5">
                  <c:v>308</c:v>
                </c:pt>
                <c:pt idx="6">
                  <c:v>344</c:v>
                </c:pt>
                <c:pt idx="7">
                  <c:v>280</c:v>
                </c:pt>
                <c:pt idx="8">
                  <c:v>338</c:v>
                </c:pt>
                <c:pt idx="9">
                  <c:v>291</c:v>
                </c:pt>
                <c:pt idx="10">
                  <c:v>364</c:v>
                </c:pt>
                <c:pt idx="11">
                  <c:v>692</c:v>
                </c:pt>
                <c:pt idx="12">
                  <c:v>725</c:v>
                </c:pt>
                <c:pt idx="13">
                  <c:v>811</c:v>
                </c:pt>
                <c:pt idx="14">
                  <c:v>662</c:v>
                </c:pt>
                <c:pt idx="15">
                  <c:v>547</c:v>
                </c:pt>
                <c:pt idx="16">
                  <c:v>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IO_Data1!$O$5:$O$21</c:f>
              <c:numCache>
                <c:ptCount val="17"/>
                <c:pt idx="4">
                  <c:v>30</c:v>
                </c:pt>
                <c:pt idx="5">
                  <c:v>29</c:v>
                </c:pt>
                <c:pt idx="6">
                  <c:v>34</c:v>
                </c:pt>
                <c:pt idx="7">
                  <c:v>44</c:v>
                </c:pt>
                <c:pt idx="8">
                  <c:v>54</c:v>
                </c:pt>
                <c:pt idx="9">
                  <c:v>40</c:v>
                </c:pt>
                <c:pt idx="10">
                  <c:v>67</c:v>
                </c:pt>
                <c:pt idx="11">
                  <c:v>179</c:v>
                </c:pt>
                <c:pt idx="12">
                  <c:v>176</c:v>
                </c:pt>
                <c:pt idx="13">
                  <c:v>147</c:v>
                </c:pt>
                <c:pt idx="14">
                  <c:v>143</c:v>
                </c:pt>
                <c:pt idx="15">
                  <c:v>87</c:v>
                </c:pt>
                <c:pt idx="16">
                  <c:v>102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IO_Data1!$P$5:$P$21</c:f>
              <c:numCache>
                <c:ptCount val="17"/>
                <c:pt idx="4">
                  <c:v>283</c:v>
                </c:pt>
                <c:pt idx="5">
                  <c:v>337</c:v>
                </c:pt>
                <c:pt idx="6">
                  <c:v>378</c:v>
                </c:pt>
                <c:pt idx="7">
                  <c:v>324</c:v>
                </c:pt>
                <c:pt idx="8">
                  <c:v>392</c:v>
                </c:pt>
                <c:pt idx="9">
                  <c:v>331</c:v>
                </c:pt>
                <c:pt idx="10">
                  <c:v>431</c:v>
                </c:pt>
                <c:pt idx="11">
                  <c:v>871</c:v>
                </c:pt>
                <c:pt idx="12">
                  <c:v>901</c:v>
                </c:pt>
                <c:pt idx="13">
                  <c:v>958</c:v>
                </c:pt>
                <c:pt idx="14">
                  <c:v>805</c:v>
                </c:pt>
                <c:pt idx="15">
                  <c:v>634</c:v>
                </c:pt>
                <c:pt idx="16">
                  <c:v>614</c:v>
                </c:pt>
              </c:numCache>
            </c:numRef>
          </c:yVal>
          <c:smooth val="1"/>
        </c:ser>
        <c:axId val="22074632"/>
        <c:axId val="64453961"/>
      </c:scatterChart>
      <c:scatterChart>
        <c:scatterStyle val="lineMarker"/>
        <c:varyColors val="0"/>
        <c:ser>
          <c:idx val="5"/>
          <c:order val="3"/>
          <c:tx>
            <c:strRef>
              <c:f>IO_Data1!$A$23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IO_Data1!$O$28:$O$44</c:f>
              <c:numCache>
                <c:ptCount val="17"/>
                <c:pt idx="4">
                  <c:v>10.60070671378092</c:v>
                </c:pt>
                <c:pt idx="5">
                  <c:v>8.605341246290802</c:v>
                </c:pt>
                <c:pt idx="6">
                  <c:v>8.994708994708994</c:v>
                </c:pt>
                <c:pt idx="7">
                  <c:v>13.580246913580247</c:v>
                </c:pt>
                <c:pt idx="8">
                  <c:v>13.77551020408163</c:v>
                </c:pt>
                <c:pt idx="9">
                  <c:v>12.084592145015106</c:v>
                </c:pt>
                <c:pt idx="10">
                  <c:v>15.54524361948956</c:v>
                </c:pt>
                <c:pt idx="11">
                  <c:v>20.55109070034443</c:v>
                </c:pt>
                <c:pt idx="12">
                  <c:v>19.533851276359602</c:v>
                </c:pt>
                <c:pt idx="13">
                  <c:v>15.34446764091858</c:v>
                </c:pt>
                <c:pt idx="14">
                  <c:v>17.763975155279503</c:v>
                </c:pt>
                <c:pt idx="15">
                  <c:v>13.722397476340694</c:v>
                </c:pt>
                <c:pt idx="16">
                  <c:v>16.612377850162865</c:v>
                </c:pt>
              </c:numCache>
            </c:numRef>
          </c:yVal>
          <c:smooth val="0"/>
        </c:ser>
        <c:axId val="43214738"/>
        <c:axId val="53388323"/>
      </c:scatterChart>
      <c:val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At val="0"/>
        <c:crossBetween val="midCat"/>
        <c:dispUnits/>
        <c:majorUnit val="1"/>
      </c:valAx>
      <c:valAx>
        <c:axId val="6445396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crossBetween val="midCat"/>
        <c:dispUnits/>
        <c:majorUnit val="100"/>
      </c:valAx>
      <c:valAx>
        <c:axId val="43214738"/>
        <c:scaling>
          <c:orientation val="minMax"/>
        </c:scaling>
        <c:axPos val="b"/>
        <c:delete val="1"/>
        <c:majorTickMark val="in"/>
        <c:minorTickMark val="none"/>
        <c:tickLblPos val="nextTo"/>
        <c:crossAx val="53388323"/>
        <c:crosses val="max"/>
        <c:crossBetween val="midCat"/>
        <c:dispUnits/>
      </c:valAx>
      <c:valAx>
        <c:axId val="5338832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IO_Data3!$L$85:$L$101</c:f>
              <c:numCache>
                <c:ptCount val="17"/>
                <c:pt idx="4">
                  <c:v>9.49397845354724</c:v>
                </c:pt>
                <c:pt idx="5">
                  <c:v>11.565386300799926</c:v>
                </c:pt>
                <c:pt idx="6">
                  <c:v>12.924566369526877</c:v>
                </c:pt>
                <c:pt idx="7">
                  <c:v>10.49779415100402</c:v>
                </c:pt>
                <c:pt idx="8">
                  <c:v>12.645143236176482</c:v>
                </c:pt>
                <c:pt idx="9">
                  <c:v>10.839910539075083</c:v>
                </c:pt>
                <c:pt idx="10">
                  <c:v>13.518155737324408</c:v>
                </c:pt>
                <c:pt idx="11">
                  <c:v>25.666361044101635</c:v>
                </c:pt>
                <c:pt idx="12">
                  <c:v>26.829394654844464</c:v>
                </c:pt>
                <c:pt idx="13">
                  <c:v>29.983056430626192</c:v>
                </c:pt>
                <c:pt idx="14">
                  <c:v>24.459308873039188</c:v>
                </c:pt>
                <c:pt idx="15">
                  <c:v>20.19906604245275</c:v>
                </c:pt>
                <c:pt idx="16">
                  <c:v>18.893546672964515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IO_Data3!$M$85:$M$101</c:f>
              <c:numCache>
                <c:ptCount val="17"/>
                <c:pt idx="4">
                  <c:v>67.46576112622844</c:v>
                </c:pt>
                <c:pt idx="5">
                  <c:v>63.98517309092514</c:v>
                </c:pt>
                <c:pt idx="6">
                  <c:v>73.01307793072347</c:v>
                </c:pt>
                <c:pt idx="7">
                  <c:v>92.23158512556073</c:v>
                </c:pt>
                <c:pt idx="8">
                  <c:v>110.85109003571868</c:v>
                </c:pt>
                <c:pt idx="9">
                  <c:v>80.1394426301765</c:v>
                </c:pt>
                <c:pt idx="10">
                  <c:v>131.74453358502439</c:v>
                </c:pt>
                <c:pt idx="11">
                  <c:v>345.47314380560863</c:v>
                </c:pt>
                <c:pt idx="12">
                  <c:v>336.3914373088685</c:v>
                </c:pt>
                <c:pt idx="13">
                  <c:v>277.42130293651394</c:v>
                </c:pt>
                <c:pt idx="14">
                  <c:v>267.4496895339268</c:v>
                </c:pt>
                <c:pt idx="15">
                  <c:v>160.15610618165752</c:v>
                </c:pt>
                <c:pt idx="16">
                  <c:v>185.3601802718616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IO_Data3!$N$85:$N$101</c:f>
              <c:numCache>
                <c:ptCount val="17"/>
                <c:pt idx="4">
                  <c:v>10.445448552659455</c:v>
                </c:pt>
                <c:pt idx="5">
                  <c:v>12.442577688575202</c:v>
                </c:pt>
                <c:pt idx="6">
                  <c:v>13.95779060729313</c:v>
                </c:pt>
                <c:pt idx="7">
                  <c:v>11.933996161231235</c:v>
                </c:pt>
                <c:pt idx="8">
                  <c:v>14.402884692048321</c:v>
                </c:pt>
                <c:pt idx="9">
                  <c:v>12.104868387898495</c:v>
                </c:pt>
                <c:pt idx="10">
                  <c:v>15.70968215777405</c:v>
                </c:pt>
                <c:pt idx="11">
                  <c:v>31.696366999533105</c:v>
                </c:pt>
                <c:pt idx="12">
                  <c:v>32.7091607431986</c:v>
                </c:pt>
                <c:pt idx="13">
                  <c:v>34.73721730232511</c:v>
                </c:pt>
                <c:pt idx="14">
                  <c:v>29.166624396196525</c:v>
                </c:pt>
                <c:pt idx="15">
                  <c:v>22.951322922941475</c:v>
                </c:pt>
                <c:pt idx="16">
                  <c:v>22.2065659101003</c:v>
                </c:pt>
              </c:numCache>
            </c:numRef>
          </c:yVal>
          <c:smooth val="1"/>
        </c:ser>
        <c:axId val="10732860"/>
        <c:axId val="29486877"/>
      </c:scatterChart>
      <c:val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At val="0"/>
        <c:crossBetween val="midCat"/>
        <c:dispUnits/>
        <c:majorUnit val="1"/>
      </c:valAx>
      <c:valAx>
        <c:axId val="2948687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IO_Data1!$Q$5:$Q$21</c:f>
              <c:numCache>
                <c:ptCount val="17"/>
                <c:pt idx="4">
                  <c:v>814</c:v>
                </c:pt>
                <c:pt idx="5">
                  <c:v>849</c:v>
                </c:pt>
                <c:pt idx="6">
                  <c:v>1046</c:v>
                </c:pt>
                <c:pt idx="7">
                  <c:v>1040</c:v>
                </c:pt>
                <c:pt idx="8">
                  <c:v>932</c:v>
                </c:pt>
                <c:pt idx="9">
                  <c:v>1051</c:v>
                </c:pt>
                <c:pt idx="10">
                  <c:v>1115</c:v>
                </c:pt>
                <c:pt idx="11">
                  <c:v>1838</c:v>
                </c:pt>
                <c:pt idx="12">
                  <c:v>1988</c:v>
                </c:pt>
                <c:pt idx="13">
                  <c:v>2157</c:v>
                </c:pt>
                <c:pt idx="14">
                  <c:v>1616</c:v>
                </c:pt>
                <c:pt idx="15">
                  <c:v>1692</c:v>
                </c:pt>
                <c:pt idx="16">
                  <c:v>1563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IO_Data1!$R$5:$R$21</c:f>
              <c:numCache>
                <c:ptCount val="17"/>
                <c:pt idx="4">
                  <c:v>167</c:v>
                </c:pt>
                <c:pt idx="5">
                  <c:v>171</c:v>
                </c:pt>
                <c:pt idx="6">
                  <c:v>213</c:v>
                </c:pt>
                <c:pt idx="7">
                  <c:v>258</c:v>
                </c:pt>
                <c:pt idx="8">
                  <c:v>259</c:v>
                </c:pt>
                <c:pt idx="9">
                  <c:v>319</c:v>
                </c:pt>
                <c:pt idx="10">
                  <c:v>332</c:v>
                </c:pt>
                <c:pt idx="11">
                  <c:v>606</c:v>
                </c:pt>
                <c:pt idx="12">
                  <c:v>609</c:v>
                </c:pt>
                <c:pt idx="13">
                  <c:v>600</c:v>
                </c:pt>
                <c:pt idx="14">
                  <c:v>459</c:v>
                </c:pt>
                <c:pt idx="15">
                  <c:v>395</c:v>
                </c:pt>
                <c:pt idx="16">
                  <c:v>437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IO_Data1!$S$5:$S$21</c:f>
              <c:numCache>
                <c:ptCount val="17"/>
                <c:pt idx="4">
                  <c:v>981</c:v>
                </c:pt>
                <c:pt idx="5">
                  <c:v>1020</c:v>
                </c:pt>
                <c:pt idx="6">
                  <c:v>1259</c:v>
                </c:pt>
                <c:pt idx="7">
                  <c:v>1298</c:v>
                </c:pt>
                <c:pt idx="8">
                  <c:v>1191</c:v>
                </c:pt>
                <c:pt idx="9">
                  <c:v>1370</c:v>
                </c:pt>
                <c:pt idx="10">
                  <c:v>1447</c:v>
                </c:pt>
                <c:pt idx="11">
                  <c:v>2444</c:v>
                </c:pt>
                <c:pt idx="12">
                  <c:v>2597</c:v>
                </c:pt>
                <c:pt idx="13">
                  <c:v>2757</c:v>
                </c:pt>
                <c:pt idx="14">
                  <c:v>2075</c:v>
                </c:pt>
                <c:pt idx="15">
                  <c:v>2087</c:v>
                </c:pt>
                <c:pt idx="16">
                  <c:v>2000</c:v>
                </c:pt>
              </c:numCache>
            </c:numRef>
          </c:yVal>
          <c:smooth val="1"/>
        </c:ser>
        <c:axId val="64055302"/>
        <c:axId val="39626807"/>
      </c:scatterChart>
      <c:scatterChart>
        <c:scatterStyle val="lineMarker"/>
        <c:varyColors val="0"/>
        <c:ser>
          <c:idx val="5"/>
          <c:order val="3"/>
          <c:tx>
            <c:strRef>
              <c:f>IO_Data1!$A$23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IO_Data1!$R$28:$R$44</c:f>
              <c:numCache>
                <c:ptCount val="17"/>
                <c:pt idx="4">
                  <c:v>17.023445463812436</c:v>
                </c:pt>
                <c:pt idx="5">
                  <c:v>16.76470588235294</c:v>
                </c:pt>
                <c:pt idx="6">
                  <c:v>16.918189038919778</c:v>
                </c:pt>
                <c:pt idx="7">
                  <c:v>19.876733436055467</c:v>
                </c:pt>
                <c:pt idx="8">
                  <c:v>21.746431570109152</c:v>
                </c:pt>
                <c:pt idx="9">
                  <c:v>23.284671532846716</c:v>
                </c:pt>
                <c:pt idx="10">
                  <c:v>22.944022114720113</c:v>
                </c:pt>
                <c:pt idx="11">
                  <c:v>24.79541734860884</c:v>
                </c:pt>
                <c:pt idx="12">
                  <c:v>23.450134770889488</c:v>
                </c:pt>
                <c:pt idx="13">
                  <c:v>21.76278563656148</c:v>
                </c:pt>
                <c:pt idx="14">
                  <c:v>22.120481927710845</c:v>
                </c:pt>
                <c:pt idx="15">
                  <c:v>18.92668902731193</c:v>
                </c:pt>
                <c:pt idx="16">
                  <c:v>21.85</c:v>
                </c:pt>
              </c:numCache>
            </c:numRef>
          </c:yVal>
          <c:smooth val="0"/>
        </c:ser>
        <c:axId val="21096944"/>
        <c:axId val="55654769"/>
      </c:scatterChart>
      <c:val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At val="0"/>
        <c:crossBetween val="midCat"/>
        <c:dispUnits/>
        <c:majorUnit val="1"/>
      </c:valAx>
      <c:valAx>
        <c:axId val="396268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crossBetween val="midCat"/>
        <c:dispUnits/>
        <c:majorUnit val="500"/>
      </c:valAx>
      <c:valAx>
        <c:axId val="21096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654769"/>
        <c:crosses val="max"/>
        <c:crossBetween val="midCat"/>
        <c:dispUnits/>
      </c:valAx>
      <c:valAx>
        <c:axId val="5565476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IO_Data3!$L$105:$L$121</c:f>
              <c:numCache>
                <c:ptCount val="17"/>
                <c:pt idx="4">
                  <c:v>30.54584372010851</c:v>
                </c:pt>
                <c:pt idx="5">
                  <c:v>31.879912238243957</c:v>
                </c:pt>
                <c:pt idx="6">
                  <c:v>39.299698902689286</c:v>
                </c:pt>
                <c:pt idx="7">
                  <c:v>38.991806846586364</c:v>
                </c:pt>
                <c:pt idx="8">
                  <c:v>34.86767306543338</c:v>
                </c:pt>
                <c:pt idx="9">
                  <c:v>39.15032981638458</c:v>
                </c:pt>
                <c:pt idx="10">
                  <c:v>41.40863639317779</c:v>
                </c:pt>
                <c:pt idx="11">
                  <c:v>68.17163525875549</c:v>
                </c:pt>
                <c:pt idx="12">
                  <c:v>73.56805044666316</c:v>
                </c:pt>
                <c:pt idx="13">
                  <c:v>79.74531778157916</c:v>
                </c:pt>
                <c:pt idx="14">
                  <c:v>59.707315919684795</c:v>
                </c:pt>
                <c:pt idx="15">
                  <c:v>62.48047485160887</c:v>
                </c:pt>
                <c:pt idx="16">
                  <c:v>57.67697939422566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IO_Data3!$M$105:$M$121</c:f>
              <c:numCache>
                <c:ptCount val="17"/>
                <c:pt idx="4">
                  <c:v>375.55940360267164</c:v>
                </c:pt>
                <c:pt idx="5">
                  <c:v>377.2918827085586</c:v>
                </c:pt>
                <c:pt idx="6">
                  <c:v>457.4054588012971</c:v>
                </c:pt>
                <c:pt idx="7">
                  <c:v>540.8124764180607</c:v>
                </c:pt>
                <c:pt idx="8">
                  <c:v>531.6746725787248</c:v>
                </c:pt>
                <c:pt idx="9">
                  <c:v>639.1120549756577</c:v>
                </c:pt>
                <c:pt idx="10">
                  <c:v>652.8236589586284</c:v>
                </c:pt>
                <c:pt idx="11">
                  <c:v>1169.5906432748538</c:v>
                </c:pt>
                <c:pt idx="12">
                  <c:v>1163.9908256880735</c:v>
                </c:pt>
                <c:pt idx="13">
                  <c:v>1132.3318487204651</c:v>
                </c:pt>
                <c:pt idx="14">
                  <c:v>858.4573950774294</c:v>
                </c:pt>
                <c:pt idx="15">
                  <c:v>727.1455395603991</c:v>
                </c:pt>
                <c:pt idx="16">
                  <c:v>794.1411644980737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IO_Data3!$N$105:$N$121</c:f>
              <c:numCache>
                <c:ptCount val="17"/>
                <c:pt idx="4">
                  <c:v>36.2084276684061</c:v>
                </c:pt>
                <c:pt idx="5">
                  <c:v>37.66002742536115</c:v>
                </c:pt>
                <c:pt idx="6">
                  <c:v>46.48904331900014</c:v>
                </c:pt>
                <c:pt idx="7">
                  <c:v>47.809651287895505</c:v>
                </c:pt>
                <c:pt idx="8">
                  <c:v>43.75978486793253</c:v>
                </c:pt>
                <c:pt idx="9">
                  <c:v>50.10172112211764</c:v>
                </c:pt>
                <c:pt idx="10">
                  <c:v>52.742250770995476</c:v>
                </c:pt>
                <c:pt idx="11">
                  <c:v>88.93905964048095</c:v>
                </c:pt>
                <c:pt idx="12">
                  <c:v>94.27934567157243</c:v>
                </c:pt>
                <c:pt idx="13">
                  <c:v>99.96921513831975</c:v>
                </c:pt>
                <c:pt idx="14">
                  <c:v>75.18105046224571</c:v>
                </c:pt>
                <c:pt idx="15">
                  <c:v>75.551121356749</c:v>
                </c:pt>
                <c:pt idx="16">
                  <c:v>72.33409091237883</c:v>
                </c:pt>
              </c:numCache>
            </c:numRef>
          </c:yVal>
          <c:smooth val="1"/>
        </c:ser>
        <c:axId val="31130874"/>
        <c:axId val="11742411"/>
      </c:scatterChart>
      <c:val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At val="0"/>
        <c:crossBetween val="midCat"/>
        <c:dispUnits/>
        <c:majorUnit val="1"/>
      </c:valAx>
      <c:valAx>
        <c:axId val="11742411"/>
        <c:scaling>
          <c:orientation val="minMax"/>
          <c:max val="1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IO_Data1!$J$48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IO_Data1!$J$49:$J$65</c:f>
              <c:numCache>
                <c:ptCount val="17"/>
                <c:pt idx="4">
                  <c:v>22.45301681503462</c:v>
                </c:pt>
                <c:pt idx="5">
                  <c:v>22.873345935727787</c:v>
                </c:pt>
                <c:pt idx="6">
                  <c:v>19.710806697108065</c:v>
                </c:pt>
                <c:pt idx="7">
                  <c:v>21.675238795003672</c:v>
                </c:pt>
                <c:pt idx="8">
                  <c:v>14.421553090332806</c:v>
                </c:pt>
                <c:pt idx="9">
                  <c:v>21.7753120665742</c:v>
                </c:pt>
                <c:pt idx="10">
                  <c:v>21.334214002642007</c:v>
                </c:pt>
                <c:pt idx="11">
                  <c:v>16.60246533127889</c:v>
                </c:pt>
                <c:pt idx="12">
                  <c:v>14.841760640232811</c:v>
                </c:pt>
                <c:pt idx="13">
                  <c:v>14.102130537707136</c:v>
                </c:pt>
                <c:pt idx="14">
                  <c:v>17.257683215130022</c:v>
                </c:pt>
                <c:pt idx="15">
                  <c:v>17.054986020503264</c:v>
                </c:pt>
                <c:pt idx="16">
                  <c:v>16.601941747572816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IO_Data1!$K$49:$K$65</c:f>
              <c:numCache>
                <c:ptCount val="17"/>
                <c:pt idx="4">
                  <c:v>24.33234421364985</c:v>
                </c:pt>
                <c:pt idx="5">
                  <c:v>20.03780718336484</c:v>
                </c:pt>
                <c:pt idx="6">
                  <c:v>19.48249619482496</c:v>
                </c:pt>
                <c:pt idx="7">
                  <c:v>19.250551065393093</c:v>
                </c:pt>
                <c:pt idx="8">
                  <c:v>19.25515055467512</c:v>
                </c:pt>
                <c:pt idx="9">
                  <c:v>19.902912621359224</c:v>
                </c:pt>
                <c:pt idx="10">
                  <c:v>18.626155878467635</c:v>
                </c:pt>
                <c:pt idx="11">
                  <c:v>18.489984591679505</c:v>
                </c:pt>
                <c:pt idx="12">
                  <c:v>17.424518006547835</c:v>
                </c:pt>
                <c:pt idx="13">
                  <c:v>17.483936422049375</c:v>
                </c:pt>
                <c:pt idx="14">
                  <c:v>13.14420803782506</c:v>
                </c:pt>
                <c:pt idx="15">
                  <c:v>14.165890027958994</c:v>
                </c:pt>
                <c:pt idx="16">
                  <c:v>13.980582524271846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IO_Data1!$L$49:$L$65</c:f>
              <c:numCache>
                <c:ptCount val="17"/>
                <c:pt idx="4">
                  <c:v>20.375865479723046</c:v>
                </c:pt>
                <c:pt idx="5">
                  <c:v>17.580340264650285</c:v>
                </c:pt>
                <c:pt idx="6">
                  <c:v>17.04718417047184</c:v>
                </c:pt>
                <c:pt idx="7">
                  <c:v>16.605437178545188</c:v>
                </c:pt>
                <c:pt idx="8">
                  <c:v>18.066561014263076</c:v>
                </c:pt>
                <c:pt idx="9">
                  <c:v>17.753120665742024</c:v>
                </c:pt>
                <c:pt idx="10">
                  <c:v>17.503302509907527</c:v>
                </c:pt>
                <c:pt idx="11">
                  <c:v>17.026194144838215</c:v>
                </c:pt>
                <c:pt idx="12">
                  <c:v>20.298290287377228</c:v>
                </c:pt>
                <c:pt idx="13">
                  <c:v>19.546838011498142</c:v>
                </c:pt>
                <c:pt idx="14">
                  <c:v>15.271867612293144</c:v>
                </c:pt>
                <c:pt idx="15">
                  <c:v>17.33457595526561</c:v>
                </c:pt>
                <c:pt idx="16">
                  <c:v>15.53398058252427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IO_Data1!$M$49:$M$65</c:f>
              <c:numCache>
                <c:ptCount val="17"/>
                <c:pt idx="4">
                  <c:v>4.3521266073194855</c:v>
                </c:pt>
                <c:pt idx="5">
                  <c:v>6.427221172022684</c:v>
                </c:pt>
                <c:pt idx="6">
                  <c:v>14.15525114155251</c:v>
                </c:pt>
                <c:pt idx="7">
                  <c:v>17.707567964731815</c:v>
                </c:pt>
                <c:pt idx="8">
                  <c:v>15.451664025356576</c:v>
                </c:pt>
                <c:pt idx="9">
                  <c:v>16.78224687933426</c:v>
                </c:pt>
                <c:pt idx="10">
                  <c:v>13.143989431968295</c:v>
                </c:pt>
                <c:pt idx="11">
                  <c:v>12.288135593220339</c:v>
                </c:pt>
                <c:pt idx="12">
                  <c:v>13.022917424518008</c:v>
                </c:pt>
                <c:pt idx="13">
                  <c:v>14.169766655393982</c:v>
                </c:pt>
                <c:pt idx="14">
                  <c:v>15.508274231678488</c:v>
                </c:pt>
                <c:pt idx="15">
                  <c:v>20.922646784715752</c:v>
                </c:pt>
                <c:pt idx="16">
                  <c:v>23.058252427184467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IO_Data1!$N$48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IO_Data1!$N$49:$N$65</c:f>
              <c:numCache>
                <c:ptCount val="17"/>
                <c:pt idx="4">
                  <c:v>28.486646884272997</c:v>
                </c:pt>
                <c:pt idx="5">
                  <c:v>33.0812854442344</c:v>
                </c:pt>
                <c:pt idx="6">
                  <c:v>29.604261796042618</c:v>
                </c:pt>
                <c:pt idx="7">
                  <c:v>24.76120499632623</c:v>
                </c:pt>
                <c:pt idx="8">
                  <c:v>32.80507131537242</c:v>
                </c:pt>
                <c:pt idx="9">
                  <c:v>23.78640776699029</c:v>
                </c:pt>
                <c:pt idx="10">
                  <c:v>29.392338177014533</c:v>
                </c:pt>
                <c:pt idx="11">
                  <c:v>35.59322033898305</c:v>
                </c:pt>
                <c:pt idx="12">
                  <c:v>34.41251364132412</c:v>
                </c:pt>
                <c:pt idx="13">
                  <c:v>34.69732837335137</c:v>
                </c:pt>
                <c:pt idx="14">
                  <c:v>38.817966903073284</c:v>
                </c:pt>
                <c:pt idx="15">
                  <c:v>30.521901211556386</c:v>
                </c:pt>
                <c:pt idx="16">
                  <c:v>30.8252427184466</c:v>
                </c:pt>
              </c:numCache>
            </c:numRef>
          </c:yVal>
          <c:smooth val="0"/>
        </c:ser>
        <c:axId val="38572836"/>
        <c:axId val="11611205"/>
      </c:scatterChart>
      <c:val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crossBetween val="midCat"/>
        <c:dispUnits/>
        <c:majorUnit val="1"/>
      </c:valAx>
      <c:valAx>
        <c:axId val="1161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IOWA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IO_Data1!$J$90:$J$106</c:f>
              <c:numCache>
                <c:ptCount val="17"/>
                <c:pt idx="4">
                  <c:v>20.35928143712575</c:v>
                </c:pt>
                <c:pt idx="5">
                  <c:v>19.883040935672515</c:v>
                </c:pt>
                <c:pt idx="6">
                  <c:v>17.370892018779344</c:v>
                </c:pt>
                <c:pt idx="7">
                  <c:v>17.441860465116278</c:v>
                </c:pt>
                <c:pt idx="8">
                  <c:v>13.8996138996139</c:v>
                </c:pt>
                <c:pt idx="9">
                  <c:v>19.435736677115987</c:v>
                </c:pt>
                <c:pt idx="10">
                  <c:v>19.27710843373494</c:v>
                </c:pt>
                <c:pt idx="11">
                  <c:v>12.211221122112212</c:v>
                </c:pt>
                <c:pt idx="12">
                  <c:v>14.449917898193759</c:v>
                </c:pt>
                <c:pt idx="13">
                  <c:v>13.5</c:v>
                </c:pt>
                <c:pt idx="14">
                  <c:v>14.37908496732026</c:v>
                </c:pt>
                <c:pt idx="15">
                  <c:v>17.72151898734177</c:v>
                </c:pt>
                <c:pt idx="16">
                  <c:v>18.07780320366133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IO_Data1!$K$90:$K$106</c:f>
              <c:numCache>
                <c:ptCount val="17"/>
                <c:pt idx="4">
                  <c:v>31.137724550898206</c:v>
                </c:pt>
                <c:pt idx="5">
                  <c:v>32.16374269005848</c:v>
                </c:pt>
                <c:pt idx="6">
                  <c:v>29.577464788732392</c:v>
                </c:pt>
                <c:pt idx="7">
                  <c:v>22.093023255813954</c:v>
                </c:pt>
                <c:pt idx="8">
                  <c:v>19.69111969111969</c:v>
                </c:pt>
                <c:pt idx="9">
                  <c:v>20.689655172413794</c:v>
                </c:pt>
                <c:pt idx="10">
                  <c:v>18.97590361445783</c:v>
                </c:pt>
                <c:pt idx="11">
                  <c:v>20.2970297029703</c:v>
                </c:pt>
                <c:pt idx="12">
                  <c:v>17.4055829228243</c:v>
                </c:pt>
                <c:pt idx="13">
                  <c:v>18</c:v>
                </c:pt>
                <c:pt idx="14">
                  <c:v>16.99346405228758</c:v>
                </c:pt>
                <c:pt idx="15">
                  <c:v>17.974683544303797</c:v>
                </c:pt>
                <c:pt idx="16">
                  <c:v>17.162471395881006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IO_Data1!$L$90:$L$106</c:f>
              <c:numCache>
                <c:ptCount val="17"/>
                <c:pt idx="4">
                  <c:v>23.952095808383234</c:v>
                </c:pt>
                <c:pt idx="5">
                  <c:v>25.146198830409354</c:v>
                </c:pt>
                <c:pt idx="6">
                  <c:v>18.779342723004692</c:v>
                </c:pt>
                <c:pt idx="7">
                  <c:v>20.54263565891473</c:v>
                </c:pt>
                <c:pt idx="8">
                  <c:v>16.602316602316602</c:v>
                </c:pt>
                <c:pt idx="9">
                  <c:v>19.435736677115987</c:v>
                </c:pt>
                <c:pt idx="10">
                  <c:v>16.265060240963855</c:v>
                </c:pt>
                <c:pt idx="11">
                  <c:v>16.5016501650165</c:v>
                </c:pt>
                <c:pt idx="12">
                  <c:v>19.047619047619047</c:v>
                </c:pt>
                <c:pt idx="13">
                  <c:v>22.5</c:v>
                </c:pt>
                <c:pt idx="14">
                  <c:v>16.122004357298476</c:v>
                </c:pt>
                <c:pt idx="15">
                  <c:v>21.012658227848103</c:v>
                </c:pt>
                <c:pt idx="16">
                  <c:v>20.137299771167047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IO_Data1!$M$90:$M$106</c:f>
              <c:numCache>
                <c:ptCount val="17"/>
                <c:pt idx="4">
                  <c:v>6.58682634730539</c:v>
                </c:pt>
                <c:pt idx="5">
                  <c:v>5.847953216374268</c:v>
                </c:pt>
                <c:pt idx="6">
                  <c:v>18.30985915492958</c:v>
                </c:pt>
                <c:pt idx="7">
                  <c:v>22.868217054263564</c:v>
                </c:pt>
                <c:pt idx="8">
                  <c:v>28.957528957528954</c:v>
                </c:pt>
                <c:pt idx="9">
                  <c:v>27.89968652037618</c:v>
                </c:pt>
                <c:pt idx="10">
                  <c:v>25.301204819277107</c:v>
                </c:pt>
                <c:pt idx="11">
                  <c:v>21.45214521452145</c:v>
                </c:pt>
                <c:pt idx="12">
                  <c:v>20.19704433497537</c:v>
                </c:pt>
                <c:pt idx="13">
                  <c:v>21.5</c:v>
                </c:pt>
                <c:pt idx="14">
                  <c:v>21.350762527233115</c:v>
                </c:pt>
                <c:pt idx="15">
                  <c:v>21.265822784810126</c:v>
                </c:pt>
                <c:pt idx="16">
                  <c:v>21.28146453089245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IO_Data1!$N$89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IO_Data1!$N$90:$N$106</c:f>
              <c:numCache>
                <c:ptCount val="17"/>
                <c:pt idx="4">
                  <c:v>17.964071856287426</c:v>
                </c:pt>
                <c:pt idx="5">
                  <c:v>16.95906432748538</c:v>
                </c:pt>
                <c:pt idx="6">
                  <c:v>15.96244131455399</c:v>
                </c:pt>
                <c:pt idx="7">
                  <c:v>17.05426356589147</c:v>
                </c:pt>
                <c:pt idx="8">
                  <c:v>20.84942084942085</c:v>
                </c:pt>
                <c:pt idx="9">
                  <c:v>12.539184952978054</c:v>
                </c:pt>
                <c:pt idx="10">
                  <c:v>20.180722891566266</c:v>
                </c:pt>
                <c:pt idx="11">
                  <c:v>29.53795379537954</c:v>
                </c:pt>
                <c:pt idx="12">
                  <c:v>28.899835796387517</c:v>
                </c:pt>
                <c:pt idx="13">
                  <c:v>24.5</c:v>
                </c:pt>
                <c:pt idx="14">
                  <c:v>31.154684095860567</c:v>
                </c:pt>
                <c:pt idx="15">
                  <c:v>22.025316455696203</c:v>
                </c:pt>
                <c:pt idx="16">
                  <c:v>23.340961098398168</c:v>
                </c:pt>
              </c:numCache>
            </c:numRef>
          </c:yVal>
          <c:smooth val="0"/>
        </c:ser>
        <c:axId val="37391982"/>
        <c:axId val="983519"/>
      </c:scatterChart>
      <c:val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crossBetween val="midCat"/>
        <c:dispUnits/>
        <c:majorUnit val="1"/>
      </c:val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IO_Data1!$B$90:$B$106</c:f>
              <c:numCache>
                <c:ptCount val="17"/>
                <c:pt idx="4">
                  <c:v>22.235872235872236</c:v>
                </c:pt>
                <c:pt idx="5">
                  <c:v>23.674911660777383</c:v>
                </c:pt>
                <c:pt idx="6">
                  <c:v>19.88527724665392</c:v>
                </c:pt>
                <c:pt idx="7">
                  <c:v>22.403846153846153</c:v>
                </c:pt>
                <c:pt idx="8">
                  <c:v>14.699570815450643</c:v>
                </c:pt>
                <c:pt idx="9">
                  <c:v>21.788772597526165</c:v>
                </c:pt>
                <c:pt idx="10">
                  <c:v>21.614349775784753</c:v>
                </c:pt>
                <c:pt idx="11">
                  <c:v>17.73667029379761</c:v>
                </c:pt>
                <c:pt idx="12">
                  <c:v>14.185110663983904</c:v>
                </c:pt>
                <c:pt idx="13">
                  <c:v>14.000927213722763</c:v>
                </c:pt>
                <c:pt idx="14">
                  <c:v>17.636138613861384</c:v>
                </c:pt>
                <c:pt idx="15">
                  <c:v>17.080378250591018</c:v>
                </c:pt>
                <c:pt idx="16">
                  <c:v>15.930902111324377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IO_Data1!$C$90:$C$106</c:f>
              <c:numCache>
                <c:ptCount val="17"/>
                <c:pt idx="4">
                  <c:v>23.21867321867322</c:v>
                </c:pt>
                <c:pt idx="5">
                  <c:v>17.314487632508836</c:v>
                </c:pt>
                <c:pt idx="6">
                  <c:v>17.590822179732314</c:v>
                </c:pt>
                <c:pt idx="7">
                  <c:v>19.134615384615383</c:v>
                </c:pt>
                <c:pt idx="8">
                  <c:v>19.206008583690988</c:v>
                </c:pt>
                <c:pt idx="9">
                  <c:v>20.17126546146527</c:v>
                </c:pt>
                <c:pt idx="10">
                  <c:v>18.654708520179373</c:v>
                </c:pt>
                <c:pt idx="11">
                  <c:v>17.79107725788901</c:v>
                </c:pt>
                <c:pt idx="12">
                  <c:v>17.303822937625753</c:v>
                </c:pt>
                <c:pt idx="13">
                  <c:v>17.477978674084376</c:v>
                </c:pt>
                <c:pt idx="14">
                  <c:v>12.252475247524753</c:v>
                </c:pt>
                <c:pt idx="15">
                  <c:v>12.588652482269502</c:v>
                </c:pt>
                <c:pt idx="16">
                  <c:v>12.92386436340371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IO_Data1!$D$90:$D$106</c:f>
              <c:numCache>
                <c:ptCount val="17"/>
                <c:pt idx="4">
                  <c:v>19.656019656019655</c:v>
                </c:pt>
                <c:pt idx="5">
                  <c:v>16.372202591283862</c:v>
                </c:pt>
                <c:pt idx="6">
                  <c:v>17.304015296367112</c:v>
                </c:pt>
                <c:pt idx="7">
                  <c:v>15.769230769230768</c:v>
                </c:pt>
                <c:pt idx="8">
                  <c:v>18.88412017167382</c:v>
                </c:pt>
                <c:pt idx="9">
                  <c:v>17.221693625118935</c:v>
                </c:pt>
                <c:pt idx="10">
                  <c:v>18.206278026905828</c:v>
                </c:pt>
                <c:pt idx="11">
                  <c:v>17.899891186071816</c:v>
                </c:pt>
                <c:pt idx="12">
                  <c:v>21.177062374245473</c:v>
                </c:pt>
                <c:pt idx="13">
                  <c:v>19.19332406119611</c:v>
                </c:pt>
                <c:pt idx="14">
                  <c:v>15.099009900990099</c:v>
                </c:pt>
                <c:pt idx="15">
                  <c:v>16.843971631205672</c:v>
                </c:pt>
                <c:pt idx="16">
                  <c:v>14.203454894433781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IO_Data1!$E$90:$E$106</c:f>
              <c:numCache>
                <c:ptCount val="17"/>
                <c:pt idx="4">
                  <c:v>3.8083538083538087</c:v>
                </c:pt>
                <c:pt idx="5">
                  <c:v>6.36042402826855</c:v>
                </c:pt>
                <c:pt idx="6">
                  <c:v>12.332695984703633</c:v>
                </c:pt>
                <c:pt idx="7">
                  <c:v>15.769230769230768</c:v>
                </c:pt>
                <c:pt idx="8">
                  <c:v>10.944206008583691</c:v>
                </c:pt>
                <c:pt idx="9">
                  <c:v>13.13035204567079</c:v>
                </c:pt>
                <c:pt idx="10">
                  <c:v>8.878923766816143</c:v>
                </c:pt>
                <c:pt idx="11">
                  <c:v>8.922742110990207</c:v>
                </c:pt>
                <c:pt idx="12">
                  <c:v>10.865191146881289</c:v>
                </c:pt>
                <c:pt idx="13">
                  <c:v>11.729253592953176</c:v>
                </c:pt>
                <c:pt idx="14">
                  <c:v>14.047029702970299</c:v>
                </c:pt>
                <c:pt idx="15">
                  <c:v>21.15839243498818</c:v>
                </c:pt>
                <c:pt idx="16">
                  <c:v>24.184261036468328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IO_Data1!$F$89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IO_Data1!$F$90:$F$106</c:f>
              <c:numCache>
                <c:ptCount val="17"/>
                <c:pt idx="4">
                  <c:v>31.08108108108108</c:v>
                </c:pt>
                <c:pt idx="5">
                  <c:v>36.27797408716137</c:v>
                </c:pt>
                <c:pt idx="6">
                  <c:v>32.88718929254302</c:v>
                </c:pt>
                <c:pt idx="7">
                  <c:v>26.923076923076923</c:v>
                </c:pt>
                <c:pt idx="8">
                  <c:v>36.26609442060086</c:v>
                </c:pt>
                <c:pt idx="9">
                  <c:v>27.68791627021884</c:v>
                </c:pt>
                <c:pt idx="10">
                  <c:v>32.64573991031391</c:v>
                </c:pt>
                <c:pt idx="11">
                  <c:v>37.649619151251365</c:v>
                </c:pt>
                <c:pt idx="12">
                  <c:v>36.46881287726358</c:v>
                </c:pt>
                <c:pt idx="13">
                  <c:v>37.59851645804358</c:v>
                </c:pt>
                <c:pt idx="14">
                  <c:v>40.96534653465346</c:v>
                </c:pt>
                <c:pt idx="15">
                  <c:v>32.328605200945624</c:v>
                </c:pt>
                <c:pt idx="16">
                  <c:v>32.7575175943698</c:v>
                </c:pt>
              </c:numCache>
            </c:numRef>
          </c:yVal>
          <c:smooth val="0"/>
        </c:ser>
        <c:axId val="8851672"/>
        <c:axId val="12556185"/>
      </c:scatterChart>
      <c:val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crossBetween val="midCat"/>
        <c:dispUnits/>
        <c:majorUnit val="1"/>
      </c:val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IO_Data1!$J$110:$J$126</c:f>
              <c:numCache>
                <c:ptCount val="17"/>
                <c:pt idx="4">
                  <c:v>44.26444833625219</c:v>
                </c:pt>
                <c:pt idx="5">
                  <c:v>42.66129032258065</c:v>
                </c:pt>
                <c:pt idx="6">
                  <c:v>47.232207045291155</c:v>
                </c:pt>
                <c:pt idx="7">
                  <c:v>47.537548026545586</c:v>
                </c:pt>
                <c:pt idx="8">
                  <c:v>45.89090909090909</c:v>
                </c:pt>
                <c:pt idx="9">
                  <c:v>46.83338746346216</c:v>
                </c:pt>
                <c:pt idx="10">
                  <c:v>45.602409638554214</c:v>
                </c:pt>
                <c:pt idx="11">
                  <c:v>68.53220696937699</c:v>
                </c:pt>
                <c:pt idx="12">
                  <c:v>73.07283359914939</c:v>
                </c:pt>
                <c:pt idx="13">
                  <c:v>76.21134020618557</c:v>
                </c:pt>
                <c:pt idx="14">
                  <c:v>52.980961923847694</c:v>
                </c:pt>
                <c:pt idx="15">
                  <c:v>55.12458258412535</c:v>
                </c:pt>
                <c:pt idx="16">
                  <c:v>55.450874831763116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IO_Data1!$K$110:$K$126</c:f>
              <c:numCache>
                <c:ptCount val="17"/>
                <c:pt idx="4">
                  <c:v>46.89141856392294</c:v>
                </c:pt>
                <c:pt idx="5">
                  <c:v>46.975806451612904</c:v>
                </c:pt>
                <c:pt idx="6">
                  <c:v>44.21279654924515</c:v>
                </c:pt>
                <c:pt idx="7">
                  <c:v>44.25427872860636</c:v>
                </c:pt>
                <c:pt idx="8">
                  <c:v>44.65454545454545</c:v>
                </c:pt>
                <c:pt idx="9">
                  <c:v>44.235141279636245</c:v>
                </c:pt>
                <c:pt idx="10">
                  <c:v>46.295180722891565</c:v>
                </c:pt>
                <c:pt idx="11">
                  <c:v>23.178458289334742</c:v>
                </c:pt>
                <c:pt idx="12">
                  <c:v>20.228601807549175</c:v>
                </c:pt>
                <c:pt idx="13">
                  <c:v>17.036082474226806</c:v>
                </c:pt>
                <c:pt idx="14">
                  <c:v>40.78156312625251</c:v>
                </c:pt>
                <c:pt idx="15">
                  <c:v>39.763678397123044</c:v>
                </c:pt>
                <c:pt idx="16">
                  <c:v>36.01615074024226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IO_Data1!$L$110:$L$126</c:f>
              <c:numCache>
                <c:ptCount val="17"/>
                <c:pt idx="4">
                  <c:v>8.84413309982487</c:v>
                </c:pt>
                <c:pt idx="5">
                  <c:v>10.36290322580645</c:v>
                </c:pt>
                <c:pt idx="6">
                  <c:v>8.554996405463696</c:v>
                </c:pt>
                <c:pt idx="7">
                  <c:v>8.208173244848062</c:v>
                </c:pt>
                <c:pt idx="8">
                  <c:v>9.454545454545455</c:v>
                </c:pt>
                <c:pt idx="9">
                  <c:v>8.931471256901592</c:v>
                </c:pt>
                <c:pt idx="10">
                  <c:v>8.102409638554217</c:v>
                </c:pt>
                <c:pt idx="11">
                  <c:v>8.289334741288279</c:v>
                </c:pt>
                <c:pt idx="12">
                  <c:v>6.698564593301436</c:v>
                </c:pt>
                <c:pt idx="13">
                  <c:v>6.752577319587629</c:v>
                </c:pt>
                <c:pt idx="14">
                  <c:v>6.2374749498997994</c:v>
                </c:pt>
                <c:pt idx="15">
                  <c:v>5.111739018751606</c:v>
                </c:pt>
                <c:pt idx="16">
                  <c:v>8.532974427994617</c:v>
                </c:pt>
              </c:numCache>
            </c:numRef>
          </c:yVal>
          <c:smooth val="0"/>
        </c:ser>
        <c:axId val="45896802"/>
        <c:axId val="10418035"/>
      </c:scatterChart>
      <c:val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crossBetween val="midCat"/>
        <c:dispUnits/>
        <c:majorUnit val="1"/>
      </c:val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IO_Data1!$B$110:$B$126</c:f>
              <c:numCache>
                <c:ptCount val="17"/>
                <c:pt idx="4">
                  <c:v>1011</c:v>
                </c:pt>
                <c:pt idx="5">
                  <c:v>1058</c:v>
                </c:pt>
                <c:pt idx="6">
                  <c:v>1314</c:v>
                </c:pt>
                <c:pt idx="7">
                  <c:v>1361</c:v>
                </c:pt>
                <c:pt idx="8">
                  <c:v>1262</c:v>
                </c:pt>
                <c:pt idx="9">
                  <c:v>1442</c:v>
                </c:pt>
                <c:pt idx="10">
                  <c:v>1514</c:v>
                </c:pt>
                <c:pt idx="11">
                  <c:v>2596</c:v>
                </c:pt>
                <c:pt idx="12">
                  <c:v>2749</c:v>
                </c:pt>
                <c:pt idx="13">
                  <c:v>2957</c:v>
                </c:pt>
                <c:pt idx="14">
                  <c:v>2115</c:v>
                </c:pt>
                <c:pt idx="15">
                  <c:v>2146</c:v>
                </c:pt>
                <c:pt idx="16">
                  <c:v>2060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IO_Data1!$F$110:$F$126</c:f>
              <c:numCache>
                <c:ptCount val="17"/>
                <c:pt idx="4">
                  <c:v>1071</c:v>
                </c:pt>
                <c:pt idx="5">
                  <c:v>1165</c:v>
                </c:pt>
                <c:pt idx="6">
                  <c:v>1230</c:v>
                </c:pt>
                <c:pt idx="7">
                  <c:v>1267</c:v>
                </c:pt>
                <c:pt idx="8">
                  <c:v>1228</c:v>
                </c:pt>
                <c:pt idx="9">
                  <c:v>1362</c:v>
                </c:pt>
                <c:pt idx="10">
                  <c:v>1537</c:v>
                </c:pt>
                <c:pt idx="11">
                  <c:v>878</c:v>
                </c:pt>
                <c:pt idx="12">
                  <c:v>761</c:v>
                </c:pt>
                <c:pt idx="13">
                  <c:v>661</c:v>
                </c:pt>
                <c:pt idx="14">
                  <c:v>1628</c:v>
                </c:pt>
                <c:pt idx="15">
                  <c:v>1548</c:v>
                </c:pt>
                <c:pt idx="16">
                  <c:v>1338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IO_Data1!$E$110:$E$126</c:f>
              <c:numCache>
                <c:ptCount val="17"/>
                <c:pt idx="4">
                  <c:v>202</c:v>
                </c:pt>
                <c:pt idx="5">
                  <c:v>257</c:v>
                </c:pt>
                <c:pt idx="6">
                  <c:v>238</c:v>
                </c:pt>
                <c:pt idx="7">
                  <c:v>235</c:v>
                </c:pt>
                <c:pt idx="8">
                  <c:v>260</c:v>
                </c:pt>
                <c:pt idx="9">
                  <c:v>275</c:v>
                </c:pt>
                <c:pt idx="10">
                  <c:v>269</c:v>
                </c:pt>
                <c:pt idx="11">
                  <c:v>314</c:v>
                </c:pt>
                <c:pt idx="12">
                  <c:v>252</c:v>
                </c:pt>
                <c:pt idx="13">
                  <c:v>262</c:v>
                </c:pt>
                <c:pt idx="14">
                  <c:v>249</c:v>
                </c:pt>
                <c:pt idx="15">
                  <c:v>199</c:v>
                </c:pt>
                <c:pt idx="16">
                  <c:v>317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IO_Data1!$G$110:$G$126</c:f>
              <c:numCache>
                <c:ptCount val="17"/>
                <c:pt idx="4">
                  <c:v>2284</c:v>
                </c:pt>
                <c:pt idx="5">
                  <c:v>2480</c:v>
                </c:pt>
                <c:pt idx="6">
                  <c:v>2782</c:v>
                </c:pt>
                <c:pt idx="7">
                  <c:v>2863</c:v>
                </c:pt>
                <c:pt idx="8">
                  <c:v>2750</c:v>
                </c:pt>
                <c:pt idx="9">
                  <c:v>3079</c:v>
                </c:pt>
                <c:pt idx="10">
                  <c:v>3320</c:v>
                </c:pt>
                <c:pt idx="11">
                  <c:v>3788</c:v>
                </c:pt>
                <c:pt idx="12">
                  <c:v>3762</c:v>
                </c:pt>
                <c:pt idx="13">
                  <c:v>3880</c:v>
                </c:pt>
                <c:pt idx="14">
                  <c:v>3992</c:v>
                </c:pt>
                <c:pt idx="15">
                  <c:v>3893</c:v>
                </c:pt>
                <c:pt idx="16">
                  <c:v>3715</c:v>
                </c:pt>
              </c:numCache>
            </c:numRef>
          </c:yVal>
          <c:smooth val="0"/>
        </c:ser>
        <c:axId val="26653452"/>
        <c:axId val="38554477"/>
      </c:scatterChart>
      <c:val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crossBetween val="midCat"/>
        <c:dispUnits/>
        <c:majorUnit val="1"/>
      </c:val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5345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675"/>
          <c:w val="0.953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IO_Data2!$AC$111:$AC$127</c:f>
              <c:numCache>
                <c:ptCount val="17"/>
                <c:pt idx="4">
                  <c:v>0.22168349350634328</c:v>
                </c:pt>
                <c:pt idx="5">
                  <c:v>0.22944686040333087</c:v>
                </c:pt>
                <c:pt idx="6">
                  <c:v>0.23814439389761308</c:v>
                </c:pt>
                <c:pt idx="7">
                  <c:v>0.24397710745029533</c:v>
                </c:pt>
                <c:pt idx="8">
                  <c:v>0.24748972405325684</c:v>
                </c:pt>
                <c:pt idx="9">
                  <c:v>0.24770896814768342</c:v>
                </c:pt>
                <c:pt idx="10">
                  <c:v>0.2483225640616552</c:v>
                </c:pt>
                <c:pt idx="11">
                  <c:v>0.25185355878338406</c:v>
                </c:pt>
                <c:pt idx="12">
                  <c:v>0.2536907837767437</c:v>
                </c:pt>
                <c:pt idx="13">
                  <c:v>0.25202977174085905</c:v>
                </c:pt>
                <c:pt idx="14">
                  <c:v>0.25721728870135746</c:v>
                </c:pt>
                <c:pt idx="15">
                  <c:v>0.2575999860189967</c:v>
                </c:pt>
                <c:pt idx="16">
                  <c:v>0.2574742638999684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IO_Data2!$AD$111:$AD$127</c:f>
              <c:numCache>
                <c:ptCount val="17"/>
                <c:pt idx="4">
                  <c:v>0.7825420092750004</c:v>
                </c:pt>
                <c:pt idx="5">
                  <c:v>0.8222809084101739</c:v>
                </c:pt>
                <c:pt idx="6">
                  <c:v>0.8668196065239581</c:v>
                </c:pt>
                <c:pt idx="7">
                  <c:v>0.907701323383346</c:v>
                </c:pt>
                <c:pt idx="8">
                  <c:v>0.9575358793820783</c:v>
                </c:pt>
                <c:pt idx="9">
                  <c:v>1.0090408607574914</c:v>
                </c:pt>
                <c:pt idx="10">
                  <c:v>1.0652626727293677</c:v>
                </c:pt>
                <c:pt idx="11">
                  <c:v>1.109413866153582</c:v>
                </c:pt>
                <c:pt idx="12">
                  <c:v>1.1561991791218151</c:v>
                </c:pt>
                <c:pt idx="13">
                  <c:v>1.1800357595104465</c:v>
                </c:pt>
                <c:pt idx="14">
                  <c:v>1.2007443956619894</c:v>
                </c:pt>
                <c:pt idx="15">
                  <c:v>1.2096014540243445</c:v>
                </c:pt>
                <c:pt idx="16">
                  <c:v>1.2374307915939602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IO_Data2!$AE$111:$AE$127</c:f>
              <c:numCache>
                <c:ptCount val="17"/>
                <c:pt idx="4">
                  <c:v>1.0808425562918502</c:v>
                </c:pt>
                <c:pt idx="5">
                  <c:v>1.113965952137645</c:v>
                </c:pt>
                <c:pt idx="6">
                  <c:v>1.1480956389040882</c:v>
                </c:pt>
                <c:pt idx="7">
                  <c:v>1.1807455943281617</c:v>
                </c:pt>
                <c:pt idx="8">
                  <c:v>1.2867101099265663</c:v>
                </c:pt>
                <c:pt idx="9">
                  <c:v>1.3256508995793614</c:v>
                </c:pt>
                <c:pt idx="10">
                  <c:v>1.4161902482693824</c:v>
                </c:pt>
                <c:pt idx="11">
                  <c:v>1.5182252771060663</c:v>
                </c:pt>
                <c:pt idx="12">
                  <c:v>1.6272185183359968</c:v>
                </c:pt>
                <c:pt idx="13">
                  <c:v>1.7494285534740897</c:v>
                </c:pt>
                <c:pt idx="14">
                  <c:v>1.8489375685784313</c:v>
                </c:pt>
                <c:pt idx="15">
                  <c:v>1.9811081692749977</c:v>
                </c:pt>
                <c:pt idx="16">
                  <c:v>2.1457350336114045</c:v>
                </c:pt>
              </c:numCache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crossBetween val="midCat"/>
        <c:dispUnits/>
        <c:majorUnit val="1"/>
      </c:valAx>
      <c:valAx>
        <c:axId val="447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IO_Data2!$K$4:$K$20</c:f>
              <c:numCache>
                <c:ptCount val="17"/>
                <c:pt idx="4">
                  <c:v>1831</c:v>
                </c:pt>
                <c:pt idx="5">
                  <c:v>1963</c:v>
                </c:pt>
                <c:pt idx="6">
                  <c:v>2207</c:v>
                </c:pt>
                <c:pt idx="7">
                  <c:v>2200</c:v>
                </c:pt>
                <c:pt idx="8">
                  <c:v>2014</c:v>
                </c:pt>
                <c:pt idx="9">
                  <c:v>2247</c:v>
                </c:pt>
                <c:pt idx="10">
                  <c:v>2387</c:v>
                </c:pt>
                <c:pt idx="11">
                  <c:v>2696</c:v>
                </c:pt>
                <c:pt idx="12">
                  <c:v>2720</c:v>
                </c:pt>
                <c:pt idx="13">
                  <c:v>2821</c:v>
                </c:pt>
                <c:pt idx="14">
                  <c:v>3029</c:v>
                </c:pt>
                <c:pt idx="15">
                  <c:v>3033</c:v>
                </c:pt>
                <c:pt idx="16">
                  <c:v>2785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IO_Data2!$L$4:$L$20</c:f>
              <c:numCache>
                <c:ptCount val="17"/>
                <c:pt idx="4">
                  <c:v>389</c:v>
                </c:pt>
                <c:pt idx="5">
                  <c:v>442</c:v>
                </c:pt>
                <c:pt idx="6">
                  <c:v>487</c:v>
                </c:pt>
                <c:pt idx="7">
                  <c:v>552</c:v>
                </c:pt>
                <c:pt idx="8">
                  <c:v>604</c:v>
                </c:pt>
                <c:pt idx="9">
                  <c:v>694</c:v>
                </c:pt>
                <c:pt idx="10">
                  <c:v>793</c:v>
                </c:pt>
                <c:pt idx="11">
                  <c:v>889</c:v>
                </c:pt>
                <c:pt idx="12">
                  <c:v>847</c:v>
                </c:pt>
                <c:pt idx="13">
                  <c:v>822</c:v>
                </c:pt>
                <c:pt idx="14">
                  <c:v>881</c:v>
                </c:pt>
                <c:pt idx="15">
                  <c:v>764</c:v>
                </c:pt>
                <c:pt idx="16">
                  <c:v>819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IO_Data2!$M$4:$M$20</c:f>
              <c:numCache>
                <c:ptCount val="17"/>
                <c:pt idx="4">
                  <c:v>64</c:v>
                </c:pt>
                <c:pt idx="5">
                  <c:v>75</c:v>
                </c:pt>
                <c:pt idx="6">
                  <c:v>88</c:v>
                </c:pt>
                <c:pt idx="7">
                  <c:v>111</c:v>
                </c:pt>
                <c:pt idx="8">
                  <c:v>132</c:v>
                </c:pt>
                <c:pt idx="9">
                  <c:v>138</c:v>
                </c:pt>
                <c:pt idx="10">
                  <c:v>140</c:v>
                </c:pt>
                <c:pt idx="11">
                  <c:v>203</c:v>
                </c:pt>
                <c:pt idx="12">
                  <c:v>195</c:v>
                </c:pt>
                <c:pt idx="13">
                  <c:v>237</c:v>
                </c:pt>
                <c:pt idx="14">
                  <c:v>82</c:v>
                </c:pt>
                <c:pt idx="15">
                  <c:v>96</c:v>
                </c:pt>
                <c:pt idx="16">
                  <c:v>111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IO_Data2!$N$4:$N$20</c:f>
              <c:numCache>
                <c:ptCount val="17"/>
                <c:pt idx="4">
                  <c:v>2284</c:v>
                </c:pt>
                <c:pt idx="5">
                  <c:v>2480</c:v>
                </c:pt>
                <c:pt idx="6">
                  <c:v>2782</c:v>
                </c:pt>
                <c:pt idx="7">
                  <c:v>2863</c:v>
                </c:pt>
                <c:pt idx="8">
                  <c:v>2750</c:v>
                </c:pt>
                <c:pt idx="9">
                  <c:v>3079</c:v>
                </c:pt>
                <c:pt idx="10">
                  <c:v>3320</c:v>
                </c:pt>
                <c:pt idx="11">
                  <c:v>3788</c:v>
                </c:pt>
                <c:pt idx="12">
                  <c:v>3762</c:v>
                </c:pt>
                <c:pt idx="13">
                  <c:v>3880</c:v>
                </c:pt>
                <c:pt idx="14">
                  <c:v>3992</c:v>
                </c:pt>
                <c:pt idx="15">
                  <c:v>3893</c:v>
                </c:pt>
                <c:pt idx="16">
                  <c:v>3715</c:v>
                </c:pt>
              </c:numCache>
            </c:numRef>
          </c:yVal>
          <c:smooth val="0"/>
        </c:ser>
        <c:axId val="11445974"/>
        <c:axId val="35904903"/>
      </c:scatterChart>
      <c:val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crossBetween val="midCat"/>
        <c:dispUnits/>
        <c:majorUnit val="1"/>
      </c:val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IO_Data2!$K$4:$K$20</c:f>
              <c:numCache>
                <c:ptCount val="17"/>
                <c:pt idx="4">
                  <c:v>1831</c:v>
                </c:pt>
                <c:pt idx="5">
                  <c:v>1963</c:v>
                </c:pt>
                <c:pt idx="6">
                  <c:v>2207</c:v>
                </c:pt>
                <c:pt idx="7">
                  <c:v>2200</c:v>
                </c:pt>
                <c:pt idx="8">
                  <c:v>2014</c:v>
                </c:pt>
                <c:pt idx="9">
                  <c:v>2247</c:v>
                </c:pt>
                <c:pt idx="10">
                  <c:v>2387</c:v>
                </c:pt>
                <c:pt idx="11">
                  <c:v>2696</c:v>
                </c:pt>
                <c:pt idx="12">
                  <c:v>2720</c:v>
                </c:pt>
                <c:pt idx="13">
                  <c:v>2821</c:v>
                </c:pt>
                <c:pt idx="14">
                  <c:v>3029</c:v>
                </c:pt>
                <c:pt idx="15">
                  <c:v>3033</c:v>
                </c:pt>
                <c:pt idx="16">
                  <c:v>2785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IO_Data2!$L$4:$L$20</c:f>
              <c:numCache>
                <c:ptCount val="17"/>
                <c:pt idx="4">
                  <c:v>389</c:v>
                </c:pt>
                <c:pt idx="5">
                  <c:v>442</c:v>
                </c:pt>
                <c:pt idx="6">
                  <c:v>487</c:v>
                </c:pt>
                <c:pt idx="7">
                  <c:v>552</c:v>
                </c:pt>
                <c:pt idx="8">
                  <c:v>604</c:v>
                </c:pt>
                <c:pt idx="9">
                  <c:v>694</c:v>
                </c:pt>
                <c:pt idx="10">
                  <c:v>793</c:v>
                </c:pt>
                <c:pt idx="11">
                  <c:v>889</c:v>
                </c:pt>
                <c:pt idx="12">
                  <c:v>847</c:v>
                </c:pt>
                <c:pt idx="13">
                  <c:v>822</c:v>
                </c:pt>
                <c:pt idx="14">
                  <c:v>881</c:v>
                </c:pt>
                <c:pt idx="15">
                  <c:v>764</c:v>
                </c:pt>
                <c:pt idx="16">
                  <c:v>819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IO_Data2!$D$4:$D$20</c:f>
              <c:numCache>
                <c:ptCount val="17"/>
                <c:pt idx="4">
                  <c:v>33</c:v>
                </c:pt>
                <c:pt idx="5">
                  <c:v>30</c:v>
                </c:pt>
                <c:pt idx="6">
                  <c:v>29</c:v>
                </c:pt>
                <c:pt idx="7">
                  <c:v>48</c:v>
                </c:pt>
                <c:pt idx="8">
                  <c:v>52</c:v>
                </c:pt>
                <c:pt idx="9">
                  <c:v>46</c:v>
                </c:pt>
                <c:pt idx="10">
                  <c:v>44</c:v>
                </c:pt>
                <c:pt idx="11">
                  <c:v>68</c:v>
                </c:pt>
                <c:pt idx="12">
                  <c:v>65</c:v>
                </c:pt>
                <c:pt idx="13">
                  <c:v>71</c:v>
                </c:pt>
                <c:pt idx="14">
                  <c:v>58</c:v>
                </c:pt>
                <c:pt idx="15">
                  <c:v>72</c:v>
                </c:pt>
                <c:pt idx="16">
                  <c:v>75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IO_Data2!$E$4:$E$20</c:f>
              <c:numCache>
                <c:ptCount val="17"/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12</c:v>
                </c:pt>
                <c:pt idx="11">
                  <c:v>23</c:v>
                </c:pt>
                <c:pt idx="12">
                  <c:v>5</c:v>
                </c:pt>
                <c:pt idx="13">
                  <c:v>19</c:v>
                </c:pt>
                <c:pt idx="14">
                  <c:v>24</c:v>
                </c:pt>
                <c:pt idx="15">
                  <c:v>24</c:v>
                </c:pt>
                <c:pt idx="16">
                  <c:v>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IO_Data2!$F$4:$F$20</c:f>
              <c:numCache>
                <c:ptCount val="17"/>
                <c:pt idx="4">
                  <c:v>30</c:v>
                </c:pt>
                <c:pt idx="5">
                  <c:v>43</c:v>
                </c:pt>
                <c:pt idx="6">
                  <c:v>54</c:v>
                </c:pt>
                <c:pt idx="7">
                  <c:v>57</c:v>
                </c:pt>
                <c:pt idx="8">
                  <c:v>71</c:v>
                </c:pt>
                <c:pt idx="9">
                  <c:v>87</c:v>
                </c:pt>
                <c:pt idx="10">
                  <c:v>84</c:v>
                </c:pt>
                <c:pt idx="11">
                  <c:v>112</c:v>
                </c:pt>
                <c:pt idx="12">
                  <c:v>125</c:v>
                </c:pt>
                <c:pt idx="13">
                  <c:v>147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IO_Data2!$N$4:$N$20</c:f>
              <c:numCache>
                <c:ptCount val="17"/>
                <c:pt idx="4">
                  <c:v>2284</c:v>
                </c:pt>
                <c:pt idx="5">
                  <c:v>2480</c:v>
                </c:pt>
                <c:pt idx="6">
                  <c:v>2782</c:v>
                </c:pt>
                <c:pt idx="7">
                  <c:v>2863</c:v>
                </c:pt>
                <c:pt idx="8">
                  <c:v>2750</c:v>
                </c:pt>
                <c:pt idx="9">
                  <c:v>3079</c:v>
                </c:pt>
                <c:pt idx="10">
                  <c:v>3320</c:v>
                </c:pt>
                <c:pt idx="11">
                  <c:v>3788</c:v>
                </c:pt>
                <c:pt idx="12">
                  <c:v>3762</c:v>
                </c:pt>
                <c:pt idx="13">
                  <c:v>3880</c:v>
                </c:pt>
                <c:pt idx="14">
                  <c:v>3992</c:v>
                </c:pt>
                <c:pt idx="15">
                  <c:v>3893</c:v>
                </c:pt>
                <c:pt idx="16">
                  <c:v>3715</c:v>
                </c:pt>
              </c:numCache>
            </c:numRef>
          </c:yVal>
          <c:smooth val="0"/>
        </c:ser>
        <c:axId val="54708672"/>
        <c:axId val="22616001"/>
      </c:scatterChart>
      <c:val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crossBetween val="midCat"/>
        <c:dispUnits/>
        <c:majorUnit val="1"/>
      </c:val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0867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IOWA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IO_Data2!$AK$4:$AK$20</c:f>
              <c:numCache>
                <c:ptCount val="17"/>
                <c:pt idx="4">
                  <c:v>68.70938556697627</c:v>
                </c:pt>
                <c:pt idx="5">
                  <c:v>73.7105626898385</c:v>
                </c:pt>
                <c:pt idx="6">
                  <c:v>82.9201103998425</c:v>
                </c:pt>
                <c:pt idx="7">
                  <c:v>82.48266832931729</c:v>
                </c:pt>
                <c:pt idx="8">
                  <c:v>75.34709608774982</c:v>
                </c:pt>
                <c:pt idx="9">
                  <c:v>83.70198962646637</c:v>
                </c:pt>
                <c:pt idx="10">
                  <c:v>88.6479058928389</c:v>
                </c:pt>
                <c:pt idx="11">
                  <c:v>99.99495574407227</c:v>
                </c:pt>
                <c:pt idx="12">
                  <c:v>100.65648753265785</c:v>
                </c:pt>
                <c:pt idx="13">
                  <c:v>104.29371416867633</c:v>
                </c:pt>
                <c:pt idx="14">
                  <c:v>111.91426975292404</c:v>
                </c:pt>
                <c:pt idx="15">
                  <c:v>111.99957460102229</c:v>
                </c:pt>
                <c:pt idx="16">
                  <c:v>102.77056149259019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IO_Data2!$AL$4:$AL$20</c:f>
              <c:numCache>
                <c:ptCount val="17"/>
                <c:pt idx="4">
                  <c:v>874.8060359367621</c:v>
                </c:pt>
                <c:pt idx="5">
                  <c:v>975.222293316859</c:v>
                </c:pt>
                <c:pt idx="6">
                  <c:v>1045.8049691841861</c:v>
                </c:pt>
                <c:pt idx="7">
                  <c:v>1157.0871588479438</c:v>
                </c:pt>
                <c:pt idx="8">
                  <c:v>1239.8899700291497</c:v>
                </c:pt>
                <c:pt idx="9">
                  <c:v>1390.4193296335623</c:v>
                </c:pt>
                <c:pt idx="10">
                  <c:v>1559.3047034764827</c:v>
                </c:pt>
                <c:pt idx="11">
                  <c:v>1715.785613649084</c:v>
                </c:pt>
                <c:pt idx="12">
                  <c:v>1618.8837920489298</c:v>
                </c:pt>
                <c:pt idx="13">
                  <c:v>1551.294632747037</c:v>
                </c:pt>
                <c:pt idx="14">
                  <c:v>1647.714520834892</c:v>
                </c:pt>
                <c:pt idx="15">
                  <c:v>1406.4283347446708</c:v>
                </c:pt>
                <c:pt idx="16">
                  <c:v>1488.3332121828887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IO_Data2!$AR$4:$AR$20</c:f>
              <c:numCache>
                <c:ptCount val="17"/>
                <c:pt idx="4">
                  <c:v>110.93007938433807</c:v>
                </c:pt>
                <c:pt idx="5">
                  <c:v>125.09382036527394</c:v>
                </c:pt>
                <c:pt idx="6">
                  <c:v>140.97367957323422</c:v>
                </c:pt>
                <c:pt idx="7">
                  <c:v>171.20118452711458</c:v>
                </c:pt>
                <c:pt idx="8">
                  <c:v>189.79151689432064</c:v>
                </c:pt>
                <c:pt idx="9">
                  <c:v>190.38159092790332</c:v>
                </c:pt>
                <c:pt idx="10">
                  <c:v>181.8323505727719</c:v>
                </c:pt>
                <c:pt idx="11">
                  <c:v>249.16229916659506</c:v>
                </c:pt>
                <c:pt idx="12">
                  <c:v>226.0083449235049</c:v>
                </c:pt>
                <c:pt idx="13">
                  <c:v>261.52012711864404</c:v>
                </c:pt>
                <c:pt idx="14">
                  <c:v>86.8717687939656</c:v>
                </c:pt>
                <c:pt idx="15">
                  <c:v>97.30683073679516</c:v>
                </c:pt>
                <c:pt idx="16">
                  <c:v>106.2556837218207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IO_Data2!$AQ$4:$AQ$20</c:f>
              <c:numCache>
                <c:ptCount val="17"/>
                <c:pt idx="4">
                  <c:v>82.54403312169678</c:v>
                </c:pt>
                <c:pt idx="5">
                  <c:v>89.58252736150197</c:v>
                </c:pt>
                <c:pt idx="6">
                  <c:v>100.41189812415271</c:v>
                </c:pt>
                <c:pt idx="7">
                  <c:v>102.99416965942135</c:v>
                </c:pt>
                <c:pt idx="8">
                  <c:v>98.52297932056403</c:v>
                </c:pt>
                <c:pt idx="9">
                  <c:v>109.69306959970045</c:v>
                </c:pt>
                <c:pt idx="10">
                  <c:v>117.70858262202958</c:v>
                </c:pt>
                <c:pt idx="11">
                  <c:v>133.8789335772465</c:v>
                </c:pt>
                <c:pt idx="12">
                  <c:v>132.4246882986138</c:v>
                </c:pt>
                <c:pt idx="13">
                  <c:v>136.21333254694707</c:v>
                </c:pt>
                <c:pt idx="14">
                  <c:v>139.85445607406962</c:v>
                </c:pt>
                <c:pt idx="15">
                  <c:v>136.0701147316084</c:v>
                </c:pt>
                <c:pt idx="16">
                  <c:v>129.4689889534898</c:v>
                </c:pt>
              </c:numCache>
            </c:numRef>
          </c:yVal>
          <c:smooth val="0"/>
        </c:ser>
        <c:axId val="2217418"/>
        <c:axId val="19956763"/>
      </c:scatterChart>
      <c:val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crossBetween val="midCat"/>
        <c:dispUnits/>
        <c:majorUnit val="1"/>
      </c:valAx>
      <c:valAx>
        <c:axId val="1995676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1741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IO_Data2!$AK$4:$AK$20</c:f>
              <c:numCache>
                <c:ptCount val="17"/>
                <c:pt idx="4">
                  <c:v>68.70938556697627</c:v>
                </c:pt>
                <c:pt idx="5">
                  <c:v>73.7105626898385</c:v>
                </c:pt>
                <c:pt idx="6">
                  <c:v>82.9201103998425</c:v>
                </c:pt>
                <c:pt idx="7">
                  <c:v>82.48266832931729</c:v>
                </c:pt>
                <c:pt idx="8">
                  <c:v>75.34709608774982</c:v>
                </c:pt>
                <c:pt idx="9">
                  <c:v>83.70198962646637</c:v>
                </c:pt>
                <c:pt idx="10">
                  <c:v>88.6479058928389</c:v>
                </c:pt>
                <c:pt idx="11">
                  <c:v>99.99495574407227</c:v>
                </c:pt>
                <c:pt idx="12">
                  <c:v>100.65648753265785</c:v>
                </c:pt>
                <c:pt idx="13">
                  <c:v>104.29371416867633</c:v>
                </c:pt>
                <c:pt idx="14">
                  <c:v>111.91426975292404</c:v>
                </c:pt>
                <c:pt idx="15">
                  <c:v>111.99957460102229</c:v>
                </c:pt>
                <c:pt idx="16">
                  <c:v>102.77056149259019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IO_Data2!$AL$4:$AL$20</c:f>
              <c:numCache>
                <c:ptCount val="17"/>
                <c:pt idx="4">
                  <c:v>874.8060359367621</c:v>
                </c:pt>
                <c:pt idx="5">
                  <c:v>975.222293316859</c:v>
                </c:pt>
                <c:pt idx="6">
                  <c:v>1045.8049691841861</c:v>
                </c:pt>
                <c:pt idx="7">
                  <c:v>1157.0871588479438</c:v>
                </c:pt>
                <c:pt idx="8">
                  <c:v>1239.8899700291497</c:v>
                </c:pt>
                <c:pt idx="9">
                  <c:v>1390.4193296335623</c:v>
                </c:pt>
                <c:pt idx="10">
                  <c:v>1559.3047034764827</c:v>
                </c:pt>
                <c:pt idx="11">
                  <c:v>1715.785613649084</c:v>
                </c:pt>
                <c:pt idx="12">
                  <c:v>1618.8837920489298</c:v>
                </c:pt>
                <c:pt idx="13">
                  <c:v>1551.294632747037</c:v>
                </c:pt>
                <c:pt idx="14">
                  <c:v>1647.714520834892</c:v>
                </c:pt>
                <c:pt idx="15">
                  <c:v>1406.4283347446708</c:v>
                </c:pt>
                <c:pt idx="16">
                  <c:v>1488.3332121828887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IO_Data2!$AM$4:$AM$20</c:f>
              <c:numCache>
                <c:ptCount val="17"/>
                <c:pt idx="4">
                  <c:v>537.9850016302576</c:v>
                </c:pt>
                <c:pt idx="5">
                  <c:v>472.2921914357683</c:v>
                </c:pt>
                <c:pt idx="6">
                  <c:v>439.5271294331616</c:v>
                </c:pt>
                <c:pt idx="7">
                  <c:v>707.7558242406369</c:v>
                </c:pt>
                <c:pt idx="8">
                  <c:v>752.7504342790967</c:v>
                </c:pt>
                <c:pt idx="9">
                  <c:v>661.5849273694809</c:v>
                </c:pt>
                <c:pt idx="10">
                  <c:v>628.212450028555</c:v>
                </c:pt>
                <c:pt idx="11">
                  <c:v>954.2520348021332</c:v>
                </c:pt>
                <c:pt idx="12">
                  <c:v>901.9009296517276</c:v>
                </c:pt>
                <c:pt idx="13">
                  <c:v>988.9956818498398</c:v>
                </c:pt>
                <c:pt idx="14">
                  <c:v>789.9754835194769</c:v>
                </c:pt>
                <c:pt idx="15">
                  <c:v>976.9335142469471</c:v>
                </c:pt>
                <c:pt idx="16">
                  <c:v>1015.1597184623714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IO_Data2!$AN$4:$AN$20</c:f>
              <c:numCache>
                <c:ptCount val="17"/>
                <c:pt idx="4">
                  <c:v>4.618297695469449</c:v>
                </c:pt>
                <c:pt idx="5">
                  <c:v>8.785802143735722</c:v>
                </c:pt>
                <c:pt idx="6">
                  <c:v>20.81945369753498</c:v>
                </c:pt>
                <c:pt idx="7">
                  <c:v>23.779327837666454</c:v>
                </c:pt>
                <c:pt idx="8">
                  <c:v>33.67381299809182</c:v>
                </c:pt>
                <c:pt idx="9">
                  <c:v>17.653497157786955</c:v>
                </c:pt>
                <c:pt idx="10">
                  <c:v>39.938760567130394</c:v>
                </c:pt>
                <c:pt idx="11">
                  <c:v>73.27174259318254</c:v>
                </c:pt>
                <c:pt idx="12">
                  <c:v>15.222553735614685</c:v>
                </c:pt>
                <c:pt idx="13">
                  <c:v>56.5257489661738</c:v>
                </c:pt>
                <c:pt idx="14">
                  <c:v>70.02392484098733</c:v>
                </c:pt>
                <c:pt idx="15">
                  <c:v>69.35013147629093</c:v>
                </c:pt>
                <c:pt idx="16">
                  <c:v>101.38845861379447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IO_Data2!$AO$4:$AO$20</c:f>
              <c:numCache>
                <c:ptCount val="17"/>
                <c:pt idx="4">
                  <c:v>100.31096398836392</c:v>
                </c:pt>
                <c:pt idx="5">
                  <c:v>139.43383378189955</c:v>
                </c:pt>
                <c:pt idx="6">
                  <c:v>169.76327454494012</c:v>
                </c:pt>
                <c:pt idx="7">
                  <c:v>173.66400584973493</c:v>
                </c:pt>
                <c:pt idx="8">
                  <c:v>197.68898788806902</c:v>
                </c:pt>
                <c:pt idx="9">
                  <c:v>233.80811609782316</c:v>
                </c:pt>
                <c:pt idx="10">
                  <c:v>210.29441217704786</c:v>
                </c:pt>
                <c:pt idx="11">
                  <c:v>260.72584212119096</c:v>
                </c:pt>
                <c:pt idx="12">
                  <c:v>270.4047418175525</c:v>
                </c:pt>
                <c:pt idx="13">
                  <c:v>294.9911703323166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IO_Data2!$AQ$4:$AQ$20</c:f>
              <c:numCache>
                <c:ptCount val="17"/>
                <c:pt idx="4">
                  <c:v>82.54403312169678</c:v>
                </c:pt>
                <c:pt idx="5">
                  <c:v>89.58252736150197</c:v>
                </c:pt>
                <c:pt idx="6">
                  <c:v>100.41189812415271</c:v>
                </c:pt>
                <c:pt idx="7">
                  <c:v>102.99416965942135</c:v>
                </c:pt>
                <c:pt idx="8">
                  <c:v>98.52297932056403</c:v>
                </c:pt>
                <c:pt idx="9">
                  <c:v>109.69306959970045</c:v>
                </c:pt>
                <c:pt idx="10">
                  <c:v>117.70858262202958</c:v>
                </c:pt>
                <c:pt idx="11">
                  <c:v>133.8789335772465</c:v>
                </c:pt>
                <c:pt idx="12">
                  <c:v>132.4246882986138</c:v>
                </c:pt>
                <c:pt idx="13">
                  <c:v>136.21333254694707</c:v>
                </c:pt>
                <c:pt idx="14">
                  <c:v>139.85445607406962</c:v>
                </c:pt>
                <c:pt idx="15">
                  <c:v>136.0701147316084</c:v>
                </c:pt>
                <c:pt idx="16">
                  <c:v>129.4689889534898</c:v>
                </c:pt>
              </c:numCache>
            </c:numRef>
          </c:yVal>
          <c:smooth val="0"/>
        </c:ser>
        <c:axId val="45393140"/>
        <c:axId val="5885077"/>
      </c:scatterChart>
      <c:val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crossBetween val="midCat"/>
        <c:dispUnits/>
        <c:majorUnit val="1"/>
      </c:valAx>
      <c:valAx>
        <c:axId val="588507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IO_Data2!$K$25:$K$41</c:f>
              <c:numCache>
                <c:ptCount val="17"/>
                <c:pt idx="4">
                  <c:v>814</c:v>
                </c:pt>
                <c:pt idx="5">
                  <c:v>849</c:v>
                </c:pt>
                <c:pt idx="6">
                  <c:v>1046</c:v>
                </c:pt>
                <c:pt idx="7">
                  <c:v>1040</c:v>
                </c:pt>
                <c:pt idx="8">
                  <c:v>932</c:v>
                </c:pt>
                <c:pt idx="9">
                  <c:v>1051</c:v>
                </c:pt>
                <c:pt idx="10">
                  <c:v>1115</c:v>
                </c:pt>
                <c:pt idx="11">
                  <c:v>1838</c:v>
                </c:pt>
                <c:pt idx="12">
                  <c:v>1988</c:v>
                </c:pt>
                <c:pt idx="13">
                  <c:v>2157</c:v>
                </c:pt>
                <c:pt idx="14">
                  <c:v>1616</c:v>
                </c:pt>
                <c:pt idx="15">
                  <c:v>1692</c:v>
                </c:pt>
                <c:pt idx="16">
                  <c:v>1563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IO_Data2!$L$25:$L$41</c:f>
              <c:numCache>
                <c:ptCount val="17"/>
                <c:pt idx="4">
                  <c:v>167</c:v>
                </c:pt>
                <c:pt idx="5">
                  <c:v>171</c:v>
                </c:pt>
                <c:pt idx="6">
                  <c:v>213</c:v>
                </c:pt>
                <c:pt idx="7">
                  <c:v>258</c:v>
                </c:pt>
                <c:pt idx="8">
                  <c:v>259</c:v>
                </c:pt>
                <c:pt idx="9">
                  <c:v>319</c:v>
                </c:pt>
                <c:pt idx="10">
                  <c:v>332</c:v>
                </c:pt>
                <c:pt idx="11">
                  <c:v>606</c:v>
                </c:pt>
                <c:pt idx="12">
                  <c:v>609</c:v>
                </c:pt>
                <c:pt idx="13">
                  <c:v>600</c:v>
                </c:pt>
                <c:pt idx="14">
                  <c:v>459</c:v>
                </c:pt>
                <c:pt idx="15">
                  <c:v>395</c:v>
                </c:pt>
                <c:pt idx="16">
                  <c:v>437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IO_Data2!$M$25:$M$41</c:f>
              <c:numCache>
                <c:ptCount val="17"/>
                <c:pt idx="4">
                  <c:v>30</c:v>
                </c:pt>
                <c:pt idx="5">
                  <c:v>38</c:v>
                </c:pt>
                <c:pt idx="6">
                  <c:v>55</c:v>
                </c:pt>
                <c:pt idx="7">
                  <c:v>63</c:v>
                </c:pt>
                <c:pt idx="8">
                  <c:v>71</c:v>
                </c:pt>
                <c:pt idx="9">
                  <c:v>72</c:v>
                </c:pt>
                <c:pt idx="10">
                  <c:v>67</c:v>
                </c:pt>
                <c:pt idx="11">
                  <c:v>152</c:v>
                </c:pt>
                <c:pt idx="12">
                  <c:v>152</c:v>
                </c:pt>
                <c:pt idx="13">
                  <c:v>200</c:v>
                </c:pt>
                <c:pt idx="14">
                  <c:v>40</c:v>
                </c:pt>
                <c:pt idx="15">
                  <c:v>59</c:v>
                </c:pt>
                <c:pt idx="16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IO_Data2!$N$25:$N$41</c:f>
              <c:numCache>
                <c:ptCount val="17"/>
                <c:pt idx="4">
                  <c:v>1011</c:v>
                </c:pt>
                <c:pt idx="5">
                  <c:v>1058</c:v>
                </c:pt>
                <c:pt idx="6">
                  <c:v>1314</c:v>
                </c:pt>
                <c:pt idx="7">
                  <c:v>1361</c:v>
                </c:pt>
                <c:pt idx="8">
                  <c:v>1262</c:v>
                </c:pt>
                <c:pt idx="9">
                  <c:v>1442</c:v>
                </c:pt>
                <c:pt idx="10">
                  <c:v>1514</c:v>
                </c:pt>
                <c:pt idx="11">
                  <c:v>2596</c:v>
                </c:pt>
                <c:pt idx="12">
                  <c:v>2749</c:v>
                </c:pt>
                <c:pt idx="13">
                  <c:v>2957</c:v>
                </c:pt>
                <c:pt idx="14">
                  <c:v>2115</c:v>
                </c:pt>
                <c:pt idx="15">
                  <c:v>2146</c:v>
                </c:pt>
                <c:pt idx="16">
                  <c:v>2060</c:v>
                </c:pt>
              </c:numCache>
            </c:numRef>
          </c:yVal>
          <c:smooth val="0"/>
        </c:ser>
        <c:axId val="52965694"/>
        <c:axId val="6929199"/>
      </c:scatterChart>
      <c:val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crossBetween val="midCat"/>
        <c:dispUnits/>
        <c:majorUnit val="1"/>
      </c:valAx>
      <c:valAx>
        <c:axId val="69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IOWA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IO_Data2!$B$25:$B$41</c:f>
              <c:numCache>
                <c:ptCount val="17"/>
                <c:pt idx="4">
                  <c:v>814</c:v>
                </c:pt>
                <c:pt idx="5">
                  <c:v>849</c:v>
                </c:pt>
                <c:pt idx="6">
                  <c:v>1046</c:v>
                </c:pt>
                <c:pt idx="7">
                  <c:v>1040</c:v>
                </c:pt>
                <c:pt idx="8">
                  <c:v>932</c:v>
                </c:pt>
                <c:pt idx="9">
                  <c:v>1051</c:v>
                </c:pt>
                <c:pt idx="10">
                  <c:v>1115</c:v>
                </c:pt>
                <c:pt idx="11">
                  <c:v>1838</c:v>
                </c:pt>
                <c:pt idx="12">
                  <c:v>1988</c:v>
                </c:pt>
                <c:pt idx="13">
                  <c:v>2157</c:v>
                </c:pt>
                <c:pt idx="14">
                  <c:v>1616</c:v>
                </c:pt>
                <c:pt idx="15">
                  <c:v>1692</c:v>
                </c:pt>
                <c:pt idx="16">
                  <c:v>1563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IO_Data2!$C$25:$C$41</c:f>
              <c:numCache>
                <c:ptCount val="17"/>
                <c:pt idx="4">
                  <c:v>167</c:v>
                </c:pt>
                <c:pt idx="5">
                  <c:v>171</c:v>
                </c:pt>
                <c:pt idx="6">
                  <c:v>213</c:v>
                </c:pt>
                <c:pt idx="7">
                  <c:v>258</c:v>
                </c:pt>
                <c:pt idx="8">
                  <c:v>259</c:v>
                </c:pt>
                <c:pt idx="9">
                  <c:v>319</c:v>
                </c:pt>
                <c:pt idx="10">
                  <c:v>332</c:v>
                </c:pt>
                <c:pt idx="11">
                  <c:v>606</c:v>
                </c:pt>
                <c:pt idx="12">
                  <c:v>609</c:v>
                </c:pt>
                <c:pt idx="13">
                  <c:v>600</c:v>
                </c:pt>
                <c:pt idx="14">
                  <c:v>459</c:v>
                </c:pt>
                <c:pt idx="15">
                  <c:v>395</c:v>
                </c:pt>
                <c:pt idx="16">
                  <c:v>437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IO_Data2!$D$25:$D$41</c:f>
              <c:numCache>
                <c:ptCount val="17"/>
                <c:pt idx="4">
                  <c:v>14</c:v>
                </c:pt>
                <c:pt idx="5">
                  <c:v>13</c:v>
                </c:pt>
                <c:pt idx="6">
                  <c:v>18</c:v>
                </c:pt>
                <c:pt idx="7">
                  <c:v>21</c:v>
                </c:pt>
                <c:pt idx="8">
                  <c:v>28</c:v>
                </c:pt>
                <c:pt idx="9">
                  <c:v>16</c:v>
                </c:pt>
                <c:pt idx="10">
                  <c:v>12</c:v>
                </c:pt>
                <c:pt idx="11">
                  <c:v>39</c:v>
                </c:pt>
                <c:pt idx="12">
                  <c:v>48</c:v>
                </c:pt>
                <c:pt idx="13">
                  <c:v>52</c:v>
                </c:pt>
                <c:pt idx="14">
                  <c:v>23</c:v>
                </c:pt>
                <c:pt idx="15">
                  <c:v>40</c:v>
                </c:pt>
                <c:pt idx="16">
                  <c:v>31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IO_Data2!$E$25:$E$41</c:f>
              <c:numCache>
                <c:ptCount val="17"/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19</c:v>
                </c:pt>
                <c:pt idx="12">
                  <c:v>5</c:v>
                </c:pt>
                <c:pt idx="13">
                  <c:v>19</c:v>
                </c:pt>
                <c:pt idx="14">
                  <c:v>17</c:v>
                </c:pt>
                <c:pt idx="15">
                  <c:v>19</c:v>
                </c:pt>
                <c:pt idx="16">
                  <c:v>29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IO_Data2!$F$25:$F$41</c:f>
              <c:numCache>
                <c:ptCount val="17"/>
                <c:pt idx="4">
                  <c:v>15</c:v>
                </c:pt>
                <c:pt idx="5">
                  <c:v>25</c:v>
                </c:pt>
                <c:pt idx="6">
                  <c:v>34</c:v>
                </c:pt>
                <c:pt idx="7">
                  <c:v>38</c:v>
                </c:pt>
                <c:pt idx="8">
                  <c:v>37</c:v>
                </c:pt>
                <c:pt idx="9">
                  <c:v>53</c:v>
                </c:pt>
                <c:pt idx="10">
                  <c:v>47</c:v>
                </c:pt>
                <c:pt idx="11">
                  <c:v>94</c:v>
                </c:pt>
                <c:pt idx="12">
                  <c:v>99</c:v>
                </c:pt>
                <c:pt idx="13">
                  <c:v>129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IO_Data2!$H$25:$H$41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1011</c:v>
                </c:pt>
                <c:pt idx="5">
                  <c:v>1058</c:v>
                </c:pt>
                <c:pt idx="6">
                  <c:v>1314</c:v>
                </c:pt>
                <c:pt idx="7">
                  <c:v>1361</c:v>
                </c:pt>
                <c:pt idx="8">
                  <c:v>1262</c:v>
                </c:pt>
                <c:pt idx="9">
                  <c:v>1442</c:v>
                </c:pt>
                <c:pt idx="10">
                  <c:v>1514</c:v>
                </c:pt>
                <c:pt idx="11">
                  <c:v>2596</c:v>
                </c:pt>
                <c:pt idx="12">
                  <c:v>2749</c:v>
                </c:pt>
                <c:pt idx="13">
                  <c:v>2957</c:v>
                </c:pt>
                <c:pt idx="14">
                  <c:v>2115</c:v>
                </c:pt>
                <c:pt idx="15">
                  <c:v>2146</c:v>
                </c:pt>
                <c:pt idx="16">
                  <c:v>2060</c:v>
                </c:pt>
              </c:numCache>
            </c:numRef>
          </c:yVal>
          <c:smooth val="0"/>
        </c:ser>
        <c:axId val="62362792"/>
        <c:axId val="24394217"/>
      </c:scatterChart>
      <c:val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crossBetween val="midCat"/>
        <c:dispUnits/>
        <c:majorUnit val="1"/>
      </c:valAx>
      <c:valAx>
        <c:axId val="24394217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crossBetween val="midCat"/>
        <c:dispUnits/>
        <c:maj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IO_Data2!$AK$25:$AK$41</c:f>
              <c:numCache>
                <c:ptCount val="17"/>
                <c:pt idx="4">
                  <c:v>30.54584372010851</c:v>
                </c:pt>
                <c:pt idx="5">
                  <c:v>31.879912238243957</c:v>
                </c:pt>
                <c:pt idx="6">
                  <c:v>39.299698902689286</c:v>
                </c:pt>
                <c:pt idx="7">
                  <c:v>38.991806846586364</c:v>
                </c:pt>
                <c:pt idx="8">
                  <c:v>34.86767306543338</c:v>
                </c:pt>
                <c:pt idx="9">
                  <c:v>39.15032981638458</c:v>
                </c:pt>
                <c:pt idx="10">
                  <c:v>41.40863639317779</c:v>
                </c:pt>
                <c:pt idx="11">
                  <c:v>68.17163525875549</c:v>
                </c:pt>
                <c:pt idx="12">
                  <c:v>73.56805044666316</c:v>
                </c:pt>
                <c:pt idx="13">
                  <c:v>79.74531778157916</c:v>
                </c:pt>
                <c:pt idx="14">
                  <c:v>59.707315919684795</c:v>
                </c:pt>
                <c:pt idx="15">
                  <c:v>62.48047485160887</c:v>
                </c:pt>
                <c:pt idx="16">
                  <c:v>57.67697939422566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IO_Data2!$AL$25:$AL$41</c:f>
              <c:numCache>
                <c:ptCount val="17"/>
                <c:pt idx="4">
                  <c:v>375.55940360267164</c:v>
                </c:pt>
                <c:pt idx="5">
                  <c:v>377.2918827085586</c:v>
                </c:pt>
                <c:pt idx="6">
                  <c:v>457.4054588012971</c:v>
                </c:pt>
                <c:pt idx="7">
                  <c:v>540.8124764180607</c:v>
                </c:pt>
                <c:pt idx="8">
                  <c:v>531.6746725787248</c:v>
                </c:pt>
                <c:pt idx="9">
                  <c:v>639.1120549756577</c:v>
                </c:pt>
                <c:pt idx="10">
                  <c:v>652.8236589586284</c:v>
                </c:pt>
                <c:pt idx="11">
                  <c:v>1169.5906432748538</c:v>
                </c:pt>
                <c:pt idx="12">
                  <c:v>1163.9908256880735</c:v>
                </c:pt>
                <c:pt idx="13">
                  <c:v>1132.3318487204651</c:v>
                </c:pt>
                <c:pt idx="14">
                  <c:v>858.4573950774294</c:v>
                </c:pt>
                <c:pt idx="15">
                  <c:v>727.1455395603991</c:v>
                </c:pt>
                <c:pt idx="16">
                  <c:v>794.1411644980737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IO_Data2!$AR$25:$AR$41</c:f>
              <c:numCache>
                <c:ptCount val="17"/>
                <c:pt idx="4">
                  <c:v>51.99847471140846</c:v>
                </c:pt>
                <c:pt idx="5">
                  <c:v>63.38086898507214</c:v>
                </c:pt>
                <c:pt idx="6">
                  <c:v>88.10854973327139</c:v>
                </c:pt>
                <c:pt idx="7">
                  <c:v>97.1682398667407</c:v>
                </c:pt>
                <c:pt idx="8">
                  <c:v>102.08483105679367</c:v>
                </c:pt>
                <c:pt idx="9">
                  <c:v>99.32952570151478</c:v>
                </c:pt>
                <c:pt idx="10">
                  <c:v>87.01976777411227</c:v>
                </c:pt>
                <c:pt idx="11">
                  <c:v>186.56487425281995</c:v>
                </c:pt>
                <c:pt idx="12">
                  <c:v>176.1706073249884</c:v>
                </c:pt>
                <c:pt idx="13">
                  <c:v>220.69209039548022</c:v>
                </c:pt>
                <c:pt idx="14">
                  <c:v>42.37647258242224</c:v>
                </c:pt>
                <c:pt idx="15">
                  <c:v>59.80315639032203</c:v>
                </c:pt>
                <c:pt idx="16">
                  <c:v>57.435504714497675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IO_Data2!$AQ$25:$AQ$41</c:f>
              <c:numCache>
                <c:ptCount val="17"/>
                <c:pt idx="4">
                  <c:v>36.53766089581237</c:v>
                </c:pt>
                <c:pt idx="5">
                  <c:v>38.2170620759956</c:v>
                </c:pt>
                <c:pt idx="6">
                  <c:v>47.42675562010663</c:v>
                </c:pt>
                <c:pt idx="7">
                  <c:v>48.960902866389254</c:v>
                </c:pt>
                <c:pt idx="8">
                  <c:v>45.213090873655204</c:v>
                </c:pt>
                <c:pt idx="9">
                  <c:v>51.372980306192936</c:v>
                </c:pt>
                <c:pt idx="10">
                  <c:v>53.67795002703397</c:v>
                </c:pt>
                <c:pt idx="11">
                  <c:v>91.7501878475533</c:v>
                </c:pt>
                <c:pt idx="12">
                  <c:v>96.76647212463831</c:v>
                </c:pt>
                <c:pt idx="13">
                  <c:v>103.81000627353674</c:v>
                </c:pt>
                <c:pt idx="14">
                  <c:v>74.09623612140712</c:v>
                </c:pt>
                <c:pt idx="15">
                  <c:v>75.0080827675396</c:v>
                </c:pt>
                <c:pt idx="16">
                  <c:v>71.79168701054886</c:v>
                </c:pt>
              </c:numCache>
            </c:numRef>
          </c:yVal>
          <c:smooth val="0"/>
        </c:ser>
        <c:axId val="18221362"/>
        <c:axId val="29774531"/>
      </c:scatterChart>
      <c:val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crossBetween val="midCat"/>
        <c:dispUnits/>
        <c:majorUnit val="1"/>
      </c:valAx>
      <c:valAx>
        <c:axId val="2977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IO_Data2!$AK$25:$AK$41</c:f>
              <c:numCache>
                <c:ptCount val="17"/>
                <c:pt idx="4">
                  <c:v>30.54584372010851</c:v>
                </c:pt>
                <c:pt idx="5">
                  <c:v>31.879912238243957</c:v>
                </c:pt>
                <c:pt idx="6">
                  <c:v>39.299698902689286</c:v>
                </c:pt>
                <c:pt idx="7">
                  <c:v>38.991806846586364</c:v>
                </c:pt>
                <c:pt idx="8">
                  <c:v>34.86767306543338</c:v>
                </c:pt>
                <c:pt idx="9">
                  <c:v>39.15032981638458</c:v>
                </c:pt>
                <c:pt idx="10">
                  <c:v>41.40863639317779</c:v>
                </c:pt>
                <c:pt idx="11">
                  <c:v>68.17163525875549</c:v>
                </c:pt>
                <c:pt idx="12">
                  <c:v>73.56805044666316</c:v>
                </c:pt>
                <c:pt idx="13">
                  <c:v>79.74531778157916</c:v>
                </c:pt>
                <c:pt idx="14">
                  <c:v>59.707315919684795</c:v>
                </c:pt>
                <c:pt idx="15">
                  <c:v>62.48047485160887</c:v>
                </c:pt>
                <c:pt idx="16">
                  <c:v>57.67697939422566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IO_Data2!$AL$25:$AL$41</c:f>
              <c:numCache>
                <c:ptCount val="17"/>
                <c:pt idx="4">
                  <c:v>375.55940360267164</c:v>
                </c:pt>
                <c:pt idx="5">
                  <c:v>377.2918827085586</c:v>
                </c:pt>
                <c:pt idx="6">
                  <c:v>457.4054588012971</c:v>
                </c:pt>
                <c:pt idx="7">
                  <c:v>540.8124764180607</c:v>
                </c:pt>
                <c:pt idx="8">
                  <c:v>531.6746725787248</c:v>
                </c:pt>
                <c:pt idx="9">
                  <c:v>639.1120549756577</c:v>
                </c:pt>
                <c:pt idx="10">
                  <c:v>652.8236589586284</c:v>
                </c:pt>
                <c:pt idx="11">
                  <c:v>1169.5906432748538</c:v>
                </c:pt>
                <c:pt idx="12">
                  <c:v>1163.9908256880735</c:v>
                </c:pt>
                <c:pt idx="13">
                  <c:v>1132.3318487204651</c:v>
                </c:pt>
                <c:pt idx="14">
                  <c:v>858.4573950774294</c:v>
                </c:pt>
                <c:pt idx="15">
                  <c:v>727.1455395603991</c:v>
                </c:pt>
                <c:pt idx="16">
                  <c:v>794.1411644980737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IO_Data2!$AM$25:$AM$41</c:f>
              <c:numCache>
                <c:ptCount val="17"/>
                <c:pt idx="4">
                  <c:v>228.23606129768504</c:v>
                </c:pt>
                <c:pt idx="5">
                  <c:v>204.65994962216624</c:v>
                </c:pt>
                <c:pt idx="6">
                  <c:v>272.8099424067899</c:v>
                </c:pt>
                <c:pt idx="7">
                  <c:v>309.64317310527866</c:v>
                </c:pt>
                <c:pt idx="8">
                  <c:v>405.3271569195136</c:v>
                </c:pt>
                <c:pt idx="9">
                  <c:v>230.11649647634115</c:v>
                </c:pt>
                <c:pt idx="10">
                  <c:v>171.33066818960594</c:v>
                </c:pt>
                <c:pt idx="11">
                  <c:v>547.2916081953409</c:v>
                </c:pt>
                <c:pt idx="12">
                  <c:v>666.0191480505065</c:v>
                </c:pt>
                <c:pt idx="13">
                  <c:v>724.3348655801644</c:v>
                </c:pt>
                <c:pt idx="14">
                  <c:v>313.2661400163443</c:v>
                </c:pt>
                <c:pt idx="15">
                  <c:v>542.7408412483039</c:v>
                </c:pt>
                <c:pt idx="16">
                  <c:v>419.59935029778023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IO_Data2!$AN$25:$AN$41</c:f>
              <c:numCache>
                <c:ptCount val="17"/>
                <c:pt idx="4">
                  <c:v>4.618297695469449</c:v>
                </c:pt>
                <c:pt idx="5">
                  <c:v>0</c:v>
                </c:pt>
                <c:pt idx="6">
                  <c:v>12.491672218520986</c:v>
                </c:pt>
                <c:pt idx="7">
                  <c:v>15.85288522511097</c:v>
                </c:pt>
                <c:pt idx="8">
                  <c:v>22.449208665394547</c:v>
                </c:pt>
                <c:pt idx="9">
                  <c:v>10.592098294672175</c:v>
                </c:pt>
                <c:pt idx="10">
                  <c:v>26.62584037808693</c:v>
                </c:pt>
                <c:pt idx="11">
                  <c:v>60.52883083784645</c:v>
                </c:pt>
                <c:pt idx="12">
                  <c:v>15.222553735614685</c:v>
                </c:pt>
                <c:pt idx="13">
                  <c:v>56.5257489661738</c:v>
                </c:pt>
                <c:pt idx="14">
                  <c:v>49.60028009569936</c:v>
                </c:pt>
                <c:pt idx="15">
                  <c:v>54.90218741873032</c:v>
                </c:pt>
                <c:pt idx="16">
                  <c:v>81.67403610555665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IO_Data2!$AO$25:$AO$41</c:f>
              <c:numCache>
                <c:ptCount val="17"/>
                <c:pt idx="4">
                  <c:v>50.15548199418196</c:v>
                </c:pt>
                <c:pt idx="5">
                  <c:v>81.06618243133694</c:v>
                </c:pt>
                <c:pt idx="6">
                  <c:v>106.88798767644377</c:v>
                </c:pt>
                <c:pt idx="7">
                  <c:v>115.7760038998233</c:v>
                </c:pt>
                <c:pt idx="8">
                  <c:v>103.02102185716275</c:v>
                </c:pt>
                <c:pt idx="9">
                  <c:v>142.43482934694973</c:v>
                </c:pt>
                <c:pt idx="10">
                  <c:v>117.66473062287201</c:v>
                </c:pt>
                <c:pt idx="11">
                  <c:v>218.82347463742812</c:v>
                </c:pt>
                <c:pt idx="12">
                  <c:v>214.16055551950157</c:v>
                </c:pt>
                <c:pt idx="13">
                  <c:v>258.86980253652274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IO_Data2!$AQ$25:$AQ$41</c:f>
              <c:numCache>
                <c:ptCount val="17"/>
                <c:pt idx="4">
                  <c:v>36.53766089581237</c:v>
                </c:pt>
                <c:pt idx="5">
                  <c:v>38.2170620759956</c:v>
                </c:pt>
                <c:pt idx="6">
                  <c:v>47.42675562010663</c:v>
                </c:pt>
                <c:pt idx="7">
                  <c:v>48.960902866389254</c:v>
                </c:pt>
                <c:pt idx="8">
                  <c:v>45.213090873655204</c:v>
                </c:pt>
                <c:pt idx="9">
                  <c:v>51.372980306192936</c:v>
                </c:pt>
                <c:pt idx="10">
                  <c:v>53.67795002703397</c:v>
                </c:pt>
                <c:pt idx="11">
                  <c:v>91.7501878475533</c:v>
                </c:pt>
                <c:pt idx="12">
                  <c:v>96.76647212463831</c:v>
                </c:pt>
                <c:pt idx="13">
                  <c:v>103.81000627353674</c:v>
                </c:pt>
                <c:pt idx="14">
                  <c:v>74.09623612140712</c:v>
                </c:pt>
                <c:pt idx="15">
                  <c:v>75.0080827675396</c:v>
                </c:pt>
                <c:pt idx="16">
                  <c:v>71.79168701054886</c:v>
                </c:pt>
              </c:numCache>
            </c:numRef>
          </c:yVal>
          <c:smooth val="0"/>
        </c:ser>
        <c:axId val="66644188"/>
        <c:axId val="62926781"/>
      </c:scatterChart>
      <c:val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crossBetween val="midCat"/>
        <c:dispUnits/>
        <c:majorUnit val="1"/>
      </c:valAx>
      <c:valAx>
        <c:axId val="629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IOWA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IO_Data2!$K$69:$K$85</c:f>
              <c:numCache>
                <c:ptCount val="17"/>
                <c:pt idx="4">
                  <c:v>857</c:v>
                </c:pt>
                <c:pt idx="5">
                  <c:v>901</c:v>
                </c:pt>
                <c:pt idx="6">
                  <c:v>961</c:v>
                </c:pt>
                <c:pt idx="7">
                  <c:v>974</c:v>
                </c:pt>
                <c:pt idx="8">
                  <c:v>882</c:v>
                </c:pt>
                <c:pt idx="9">
                  <c:v>987</c:v>
                </c:pt>
                <c:pt idx="10">
                  <c:v>1077</c:v>
                </c:pt>
                <c:pt idx="11">
                  <c:v>632</c:v>
                </c:pt>
                <c:pt idx="12">
                  <c:v>549</c:v>
                </c:pt>
                <c:pt idx="13">
                  <c:v>490</c:v>
                </c:pt>
                <c:pt idx="14">
                  <c:v>1238</c:v>
                </c:pt>
                <c:pt idx="15">
                  <c:v>1200</c:v>
                </c:pt>
                <c:pt idx="16">
                  <c:v>1004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IO_Data2!$L$69:$L$85</c:f>
              <c:numCache>
                <c:ptCount val="17"/>
                <c:pt idx="4">
                  <c:v>188</c:v>
                </c:pt>
                <c:pt idx="5">
                  <c:v>236</c:v>
                </c:pt>
                <c:pt idx="6">
                  <c:v>242</c:v>
                </c:pt>
                <c:pt idx="7">
                  <c:v>256</c:v>
                </c:pt>
                <c:pt idx="8">
                  <c:v>299</c:v>
                </c:pt>
                <c:pt idx="9">
                  <c:v>322</c:v>
                </c:pt>
                <c:pt idx="10">
                  <c:v>407</c:v>
                </c:pt>
                <c:pt idx="11">
                  <c:v>217</c:v>
                </c:pt>
                <c:pt idx="12">
                  <c:v>187</c:v>
                </c:pt>
                <c:pt idx="13">
                  <c:v>154</c:v>
                </c:pt>
                <c:pt idx="14">
                  <c:v>358</c:v>
                </c:pt>
                <c:pt idx="15">
                  <c:v>319</c:v>
                </c:pt>
                <c:pt idx="16">
                  <c:v>297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IO_Data2!$M$69:$M$85</c:f>
              <c:numCache>
                <c:ptCount val="17"/>
                <c:pt idx="4">
                  <c:v>26</c:v>
                </c:pt>
                <c:pt idx="5">
                  <c:v>28</c:v>
                </c:pt>
                <c:pt idx="6">
                  <c:v>27</c:v>
                </c:pt>
                <c:pt idx="7">
                  <c:v>37</c:v>
                </c:pt>
                <c:pt idx="8">
                  <c:v>47</c:v>
                </c:pt>
                <c:pt idx="9">
                  <c:v>53</c:v>
                </c:pt>
                <c:pt idx="10">
                  <c:v>53</c:v>
                </c:pt>
                <c:pt idx="11">
                  <c:v>29</c:v>
                </c:pt>
                <c:pt idx="12">
                  <c:v>25</c:v>
                </c:pt>
                <c:pt idx="13">
                  <c:v>17</c:v>
                </c:pt>
                <c:pt idx="14">
                  <c:v>32</c:v>
                </c:pt>
                <c:pt idx="15">
                  <c:v>29</c:v>
                </c:pt>
                <c:pt idx="16">
                  <c:v>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IO_Data2!$N$69:$N$85</c:f>
              <c:numCache>
                <c:ptCount val="17"/>
                <c:pt idx="4">
                  <c:v>1071</c:v>
                </c:pt>
                <c:pt idx="5">
                  <c:v>1165</c:v>
                </c:pt>
                <c:pt idx="6">
                  <c:v>1230</c:v>
                </c:pt>
                <c:pt idx="7">
                  <c:v>1267</c:v>
                </c:pt>
                <c:pt idx="8">
                  <c:v>1228</c:v>
                </c:pt>
                <c:pt idx="9">
                  <c:v>1362</c:v>
                </c:pt>
                <c:pt idx="10">
                  <c:v>1537</c:v>
                </c:pt>
                <c:pt idx="11">
                  <c:v>878</c:v>
                </c:pt>
                <c:pt idx="12">
                  <c:v>761</c:v>
                </c:pt>
                <c:pt idx="13">
                  <c:v>661</c:v>
                </c:pt>
                <c:pt idx="14">
                  <c:v>1628</c:v>
                </c:pt>
                <c:pt idx="15">
                  <c:v>1548</c:v>
                </c:pt>
                <c:pt idx="16">
                  <c:v>1338</c:v>
                </c:pt>
              </c:numCache>
            </c:numRef>
          </c:yVal>
          <c:smooth val="0"/>
        </c:ser>
        <c:axId val="29470118"/>
        <c:axId val="63904471"/>
      </c:scatterChart>
      <c:val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crossBetween val="midCat"/>
        <c:dispUnits/>
        <c:majorUnit val="1"/>
      </c:valAx>
      <c:valAx>
        <c:axId val="6390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IO_Data2!$B$69:$B$85</c:f>
              <c:numCache>
                <c:ptCount val="17"/>
                <c:pt idx="4">
                  <c:v>857</c:v>
                </c:pt>
                <c:pt idx="5">
                  <c:v>901</c:v>
                </c:pt>
                <c:pt idx="6">
                  <c:v>961</c:v>
                </c:pt>
                <c:pt idx="7">
                  <c:v>974</c:v>
                </c:pt>
                <c:pt idx="8">
                  <c:v>882</c:v>
                </c:pt>
                <c:pt idx="9">
                  <c:v>987</c:v>
                </c:pt>
                <c:pt idx="10">
                  <c:v>1077</c:v>
                </c:pt>
                <c:pt idx="11">
                  <c:v>632</c:v>
                </c:pt>
                <c:pt idx="12">
                  <c:v>549</c:v>
                </c:pt>
                <c:pt idx="13">
                  <c:v>490</c:v>
                </c:pt>
                <c:pt idx="14">
                  <c:v>1238</c:v>
                </c:pt>
                <c:pt idx="15">
                  <c:v>1200</c:v>
                </c:pt>
                <c:pt idx="16">
                  <c:v>1004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IO_Data2!$C$69:$C$85</c:f>
              <c:numCache>
                <c:ptCount val="17"/>
                <c:pt idx="4">
                  <c:v>188</c:v>
                </c:pt>
                <c:pt idx="5">
                  <c:v>236</c:v>
                </c:pt>
                <c:pt idx="6">
                  <c:v>242</c:v>
                </c:pt>
                <c:pt idx="7">
                  <c:v>256</c:v>
                </c:pt>
                <c:pt idx="8">
                  <c:v>299</c:v>
                </c:pt>
                <c:pt idx="9">
                  <c:v>322</c:v>
                </c:pt>
                <c:pt idx="10">
                  <c:v>407</c:v>
                </c:pt>
                <c:pt idx="11">
                  <c:v>217</c:v>
                </c:pt>
                <c:pt idx="12">
                  <c:v>187</c:v>
                </c:pt>
                <c:pt idx="13">
                  <c:v>154</c:v>
                </c:pt>
                <c:pt idx="14">
                  <c:v>358</c:v>
                </c:pt>
                <c:pt idx="15">
                  <c:v>319</c:v>
                </c:pt>
                <c:pt idx="16">
                  <c:v>297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IO_Data2!$D$69:$D$85</c:f>
              <c:numCache>
                <c:ptCount val="17"/>
                <c:pt idx="4">
                  <c:v>14</c:v>
                </c:pt>
                <c:pt idx="5">
                  <c:v>10</c:v>
                </c:pt>
                <c:pt idx="6">
                  <c:v>9</c:v>
                </c:pt>
                <c:pt idx="7">
                  <c:v>21</c:v>
                </c:pt>
                <c:pt idx="8">
                  <c:v>16</c:v>
                </c:pt>
                <c:pt idx="9">
                  <c:v>24</c:v>
                </c:pt>
                <c:pt idx="10">
                  <c:v>21</c:v>
                </c:pt>
                <c:pt idx="11">
                  <c:v>18</c:v>
                </c:pt>
                <c:pt idx="12">
                  <c:v>9</c:v>
                </c:pt>
                <c:pt idx="13">
                  <c:v>5</c:v>
                </c:pt>
                <c:pt idx="14">
                  <c:v>26</c:v>
                </c:pt>
                <c:pt idx="15">
                  <c:v>24</c:v>
                </c:pt>
                <c:pt idx="16">
                  <c:v>30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IO_Data2!$E$69:$E$85</c:f>
              <c:numCache>
                <c:ptCount val="17"/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IO_Data2!$F$69:$F$85</c:f>
              <c:numCache>
                <c:ptCount val="17"/>
                <c:pt idx="4">
                  <c:v>12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30</c:v>
                </c:pt>
                <c:pt idx="9">
                  <c:v>27</c:v>
                </c:pt>
                <c:pt idx="10">
                  <c:v>28</c:v>
                </c:pt>
                <c:pt idx="11">
                  <c:v>10</c:v>
                </c:pt>
                <c:pt idx="12">
                  <c:v>16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IO_Data2!$H$68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IO_Data2!$H$69:$H$85</c:f>
              <c:numCache>
                <c:ptCount val="17"/>
                <c:pt idx="4">
                  <c:v>1071</c:v>
                </c:pt>
                <c:pt idx="5">
                  <c:v>1165</c:v>
                </c:pt>
                <c:pt idx="6">
                  <c:v>1230</c:v>
                </c:pt>
                <c:pt idx="7">
                  <c:v>1267</c:v>
                </c:pt>
                <c:pt idx="8">
                  <c:v>1228</c:v>
                </c:pt>
                <c:pt idx="9">
                  <c:v>1362</c:v>
                </c:pt>
                <c:pt idx="10">
                  <c:v>1537</c:v>
                </c:pt>
                <c:pt idx="11">
                  <c:v>878</c:v>
                </c:pt>
                <c:pt idx="12">
                  <c:v>761</c:v>
                </c:pt>
                <c:pt idx="13">
                  <c:v>661</c:v>
                </c:pt>
                <c:pt idx="14">
                  <c:v>1628</c:v>
                </c:pt>
                <c:pt idx="15">
                  <c:v>1548</c:v>
                </c:pt>
                <c:pt idx="16">
                  <c:v>1338</c:v>
                </c:pt>
              </c:numCache>
            </c:numRef>
          </c:yVal>
          <c:smooth val="0"/>
        </c:ser>
        <c:axId val="38269328"/>
        <c:axId val="8879633"/>
      </c:scatterChart>
      <c:val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crossBetween val="midCat"/>
        <c:dispUnits/>
        <c:majorUnit val="1"/>
      </c:valAx>
      <c:valAx>
        <c:axId val="887963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IO_Data1!$B$5:$B$21</c:f>
              <c:numCache>
                <c:ptCount val="17"/>
                <c:pt idx="4">
                  <c:v>181</c:v>
                </c:pt>
                <c:pt idx="5">
                  <c:v>201</c:v>
                </c:pt>
                <c:pt idx="6">
                  <c:v>208</c:v>
                </c:pt>
                <c:pt idx="7">
                  <c:v>233</c:v>
                </c:pt>
                <c:pt idx="8">
                  <c:v>137</c:v>
                </c:pt>
                <c:pt idx="9">
                  <c:v>229</c:v>
                </c:pt>
                <c:pt idx="10">
                  <c:v>241</c:v>
                </c:pt>
                <c:pt idx="11">
                  <c:v>326</c:v>
                </c:pt>
                <c:pt idx="12">
                  <c:v>282</c:v>
                </c:pt>
                <c:pt idx="13">
                  <c:v>302</c:v>
                </c:pt>
                <c:pt idx="14">
                  <c:v>285</c:v>
                </c:pt>
                <c:pt idx="15">
                  <c:v>289</c:v>
                </c:pt>
                <c:pt idx="16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IO_Data1!$C$5:$C$21</c:f>
              <c:numCache>
                <c:ptCount val="17"/>
                <c:pt idx="4">
                  <c:v>34</c:v>
                </c:pt>
                <c:pt idx="5">
                  <c:v>34</c:v>
                </c:pt>
                <c:pt idx="6">
                  <c:v>37</c:v>
                </c:pt>
                <c:pt idx="7">
                  <c:v>45</c:v>
                </c:pt>
                <c:pt idx="8">
                  <c:v>36</c:v>
                </c:pt>
                <c:pt idx="9">
                  <c:v>62</c:v>
                </c:pt>
                <c:pt idx="10">
                  <c:v>64</c:v>
                </c:pt>
                <c:pt idx="11">
                  <c:v>74</c:v>
                </c:pt>
                <c:pt idx="12">
                  <c:v>88</c:v>
                </c:pt>
                <c:pt idx="13">
                  <c:v>81</c:v>
                </c:pt>
                <c:pt idx="14">
                  <c:v>66</c:v>
                </c:pt>
                <c:pt idx="15">
                  <c:v>70</c:v>
                </c:pt>
                <c:pt idx="16">
                  <c:v>79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IO_Data1!$D$5:$D$21</c:f>
              <c:numCache>
                <c:ptCount val="17"/>
                <c:pt idx="4">
                  <c:v>215</c:v>
                </c:pt>
                <c:pt idx="5">
                  <c:v>235</c:v>
                </c:pt>
                <c:pt idx="6">
                  <c:v>245</c:v>
                </c:pt>
                <c:pt idx="7">
                  <c:v>278</c:v>
                </c:pt>
                <c:pt idx="8">
                  <c:v>173</c:v>
                </c:pt>
                <c:pt idx="9">
                  <c:v>291</c:v>
                </c:pt>
                <c:pt idx="10">
                  <c:v>305</c:v>
                </c:pt>
                <c:pt idx="11">
                  <c:v>400</c:v>
                </c:pt>
                <c:pt idx="12">
                  <c:v>370</c:v>
                </c:pt>
                <c:pt idx="13">
                  <c:v>383</c:v>
                </c:pt>
                <c:pt idx="14">
                  <c:v>351</c:v>
                </c:pt>
                <c:pt idx="15">
                  <c:v>359</c:v>
                </c:pt>
                <c:pt idx="16">
                  <c:v>328</c:v>
                </c:pt>
              </c:numCache>
            </c:numRef>
          </c:yVal>
          <c:smooth val="1"/>
        </c:ser>
        <c:axId val="66912848"/>
        <c:axId val="65344721"/>
      </c:scatterChart>
      <c:scatterChart>
        <c:scatterStyle val="lineMarker"/>
        <c:varyColors val="0"/>
        <c:ser>
          <c:idx val="5"/>
          <c:order val="3"/>
          <c:tx>
            <c:strRef>
              <c:f>IO_Data1!$A$23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IO_Data1!$C$28:$C$44</c:f>
              <c:numCache>
                <c:ptCount val="17"/>
                <c:pt idx="4">
                  <c:v>15.813953488372093</c:v>
                </c:pt>
                <c:pt idx="5">
                  <c:v>14.468085106382977</c:v>
                </c:pt>
                <c:pt idx="6">
                  <c:v>15.10204081632653</c:v>
                </c:pt>
                <c:pt idx="7">
                  <c:v>16.18705035971223</c:v>
                </c:pt>
                <c:pt idx="8">
                  <c:v>20.809248554913296</c:v>
                </c:pt>
                <c:pt idx="9">
                  <c:v>21.305841924398624</c:v>
                </c:pt>
                <c:pt idx="10">
                  <c:v>20.983606557377048</c:v>
                </c:pt>
                <c:pt idx="11">
                  <c:v>18.5</c:v>
                </c:pt>
                <c:pt idx="12">
                  <c:v>23.783783783783786</c:v>
                </c:pt>
                <c:pt idx="13">
                  <c:v>21.148825065274153</c:v>
                </c:pt>
                <c:pt idx="14">
                  <c:v>18.803418803418804</c:v>
                </c:pt>
                <c:pt idx="15">
                  <c:v>19.498607242339833</c:v>
                </c:pt>
                <c:pt idx="16">
                  <c:v>24.085365853658537</c:v>
                </c:pt>
              </c:numCache>
            </c:numRef>
          </c:yVal>
          <c:smooth val="0"/>
        </c:ser>
        <c:axId val="51231578"/>
        <c:axId val="58431019"/>
      </c:scatterChart>
      <c:val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344721"/>
        <c:crossesAt val="0"/>
        <c:crossBetween val="midCat"/>
        <c:dispUnits/>
        <c:majorUnit val="1"/>
      </c:valAx>
      <c:valAx>
        <c:axId val="6534472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crossBetween val="midCat"/>
        <c:dispUnits/>
        <c:majorUnit val="50"/>
      </c:valAx>
      <c:valAx>
        <c:axId val="51231578"/>
        <c:scaling>
          <c:orientation val="minMax"/>
        </c:scaling>
        <c:axPos val="b"/>
        <c:delete val="1"/>
        <c:majorTickMark val="in"/>
        <c:minorTickMark val="none"/>
        <c:tickLblPos val="nextTo"/>
        <c:crossAx val="58431019"/>
        <c:crosses val="max"/>
        <c:crossBetween val="midCat"/>
        <c:dispUnits/>
      </c:valAx>
      <c:valAx>
        <c:axId val="58431019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IOWA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IO_Data2!$AK$69:$AK$85</c:f>
              <c:numCache>
                <c:ptCount val="17"/>
                <c:pt idx="4">
                  <c:v>32.234496014217704</c:v>
                </c:pt>
                <c:pt idx="5">
                  <c:v>33.98270974748031</c:v>
                </c:pt>
                <c:pt idx="6">
                  <c:v>36.21884296576718</c:v>
                </c:pt>
                <c:pt idx="7">
                  <c:v>37.15469287016065</c:v>
                </c:pt>
                <c:pt idx="8">
                  <c:v>33.18414807836846</c:v>
                </c:pt>
                <c:pt idx="9">
                  <c:v>36.9897978189057</c:v>
                </c:pt>
                <c:pt idx="10">
                  <c:v>40.554467211973225</c:v>
                </c:pt>
                <c:pt idx="11">
                  <c:v>23.515134251387913</c:v>
                </c:pt>
                <c:pt idx="12">
                  <c:v>20.353333876088904</c:v>
                </c:pt>
                <c:pt idx="13">
                  <c:v>18.15250395491672</c:v>
                </c:pt>
                <c:pt idx="14">
                  <c:v>46.590919167526316</c:v>
                </c:pt>
                <c:pt idx="15">
                  <c:v>44.718590452303985</c:v>
                </c:pt>
                <c:pt idx="16">
                  <c:v>37.38117730412706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IO_Data2!$AL$69:$AL$85</c:f>
              <c:numCache>
                <c:ptCount val="17"/>
                <c:pt idx="4">
                  <c:v>422.78543639103157</c:v>
                </c:pt>
                <c:pt idx="5">
                  <c:v>525.1196964013856</c:v>
                </c:pt>
                <c:pt idx="6">
                  <c:v>526.1236497949192</c:v>
                </c:pt>
                <c:pt idx="7">
                  <c:v>538.7163040288434</c:v>
                </c:pt>
                <c:pt idx="8">
                  <c:v>613.7865911237016</c:v>
                </c:pt>
                <c:pt idx="9">
                  <c:v>651.1329713701841</c:v>
                </c:pt>
                <c:pt idx="10">
                  <c:v>804.231555765298</c:v>
                </c:pt>
                <c:pt idx="11">
                  <c:v>418.813811205682</c:v>
                </c:pt>
                <c:pt idx="12">
                  <c:v>357.4159021406728</c:v>
                </c:pt>
                <c:pt idx="13">
                  <c:v>290.631841171586</c:v>
                </c:pt>
                <c:pt idx="14">
                  <c:v>675.1701952569762</c:v>
                </c:pt>
                <c:pt idx="15">
                  <c:v>590.9208055668054</c:v>
                </c:pt>
                <c:pt idx="16">
                  <c:v>550.6287708075889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IO_Data2!$AR$69:$AR$86</c:f>
              <c:numCache>
                <c:ptCount val="18"/>
                <c:pt idx="4">
                  <c:v>45.06534474988734</c:v>
                </c:pt>
                <c:pt idx="5">
                  <c:v>46.70169293636894</c:v>
                </c:pt>
                <c:pt idx="6">
                  <c:v>43.25328805087868</c:v>
                </c:pt>
                <c:pt idx="7">
                  <c:v>58.60941452279597</c:v>
                </c:pt>
                <c:pt idx="8">
                  <c:v>69.01509705248023</c:v>
                </c:pt>
                <c:pt idx="9">
                  <c:v>73.1175675302817</c:v>
                </c:pt>
                <c:pt idx="10">
                  <c:v>68.83653271683508</c:v>
                </c:pt>
                <c:pt idx="11">
                  <c:v>35.59461416665644</c:v>
                </c:pt>
                <c:pt idx="12">
                  <c:v>28.97542883634678</c:v>
                </c:pt>
                <c:pt idx="13">
                  <c:v>18.75882768361582</c:v>
                </c:pt>
                <c:pt idx="14">
                  <c:v>34.96058988049835</c:v>
                </c:pt>
                <c:pt idx="15">
                  <c:v>29.394771785073537</c:v>
                </c:pt>
                <c:pt idx="16">
                  <c:v>35.418561240606905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IO_Data2!$AQ$69:$AQ$85</c:f>
              <c:numCache>
                <c:ptCount val="17"/>
                <c:pt idx="4">
                  <c:v>38.9229087881206</c:v>
                </c:pt>
                <c:pt idx="5">
                  <c:v>42.44333453619549</c:v>
                </c:pt>
                <c:pt idx="6">
                  <c:v>44.86412270608261</c:v>
                </c:pt>
                <c:pt idx="7">
                  <c:v>46.37075958469931</c:v>
                </c:pt>
                <c:pt idx="8">
                  <c:v>44.24577434941694</c:v>
                </c:pt>
                <c:pt idx="9">
                  <c:v>48.87914631074668</c:v>
                </c:pt>
                <c:pt idx="10">
                  <c:v>55.23794329069943</c:v>
                </c:pt>
                <c:pt idx="11">
                  <c:v>31.13710149988231</c:v>
                </c:pt>
                <c:pt idx="12">
                  <c:v>26.858064107347776</c:v>
                </c:pt>
                <c:pt idx="13">
                  <c:v>23.275628731604616</c:v>
                </c:pt>
                <c:pt idx="14">
                  <c:v>59.66235939231977</c:v>
                </c:pt>
                <c:pt idx="15">
                  <c:v>54.73562796550188</c:v>
                </c:pt>
                <c:pt idx="16">
                  <c:v>47.29190255986155</c:v>
                </c:pt>
              </c:numCache>
            </c:numRef>
          </c:yVal>
          <c:smooth val="0"/>
        </c:ser>
        <c:axId val="12807834"/>
        <c:axId val="48161643"/>
      </c:scatterChart>
      <c:val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crossBetween val="midCat"/>
        <c:dispUnits/>
        <c:majorUnit val="1"/>
      </c:valAx>
      <c:valAx>
        <c:axId val="4816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IO_Data2!$AK$69:$AK$85</c:f>
              <c:numCache>
                <c:ptCount val="17"/>
                <c:pt idx="4">
                  <c:v>32.159444801146186</c:v>
                </c:pt>
                <c:pt idx="5">
                  <c:v>33.83250992539199</c:v>
                </c:pt>
                <c:pt idx="6">
                  <c:v>36.10612872417247</c:v>
                </c:pt>
                <c:pt idx="7">
                  <c:v>36.51732679670684</c:v>
                </c:pt>
                <c:pt idx="8">
                  <c:v>32.99708974647236</c:v>
                </c:pt>
                <c:pt idx="9">
                  <c:v>36.76629450882168</c:v>
                </c:pt>
                <c:pt idx="10">
                  <c:v>39.9974003546659</c:v>
                </c:pt>
                <c:pt idx="11">
                  <c:v>23.440954017156404</c:v>
                </c:pt>
                <c:pt idx="12">
                  <c:v>20.316327814496017</c:v>
                </c:pt>
                <c:pt idx="13">
                  <c:v>18.11553347843013</c:v>
                </c:pt>
                <c:pt idx="14">
                  <c:v>45.74112444837239</c:v>
                </c:pt>
                <c:pt idx="15">
                  <c:v>44.31239351177934</c:v>
                </c:pt>
                <c:pt idx="16">
                  <c:v>37.049064179016355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IO_Data2!$AL$69:$AL$85</c:f>
              <c:numCache>
                <c:ptCount val="17"/>
                <c:pt idx="4">
                  <c:v>422.78543639103157</c:v>
                </c:pt>
                <c:pt idx="5">
                  <c:v>520.7069258433908</c:v>
                </c:pt>
                <c:pt idx="6">
                  <c:v>519.6813193892671</c:v>
                </c:pt>
                <c:pt idx="7">
                  <c:v>536.620131639626</c:v>
                </c:pt>
                <c:pt idx="8">
                  <c:v>613.7865911237016</c:v>
                </c:pt>
                <c:pt idx="9">
                  <c:v>645.1225131729209</c:v>
                </c:pt>
                <c:pt idx="10">
                  <c:v>800.2988831209691</c:v>
                </c:pt>
                <c:pt idx="11">
                  <c:v>418.813811205682</c:v>
                </c:pt>
                <c:pt idx="12">
                  <c:v>357.4159021406728</c:v>
                </c:pt>
                <c:pt idx="13">
                  <c:v>290.631841171586</c:v>
                </c:pt>
                <c:pt idx="14">
                  <c:v>669.5593626094112</c:v>
                </c:pt>
                <c:pt idx="15">
                  <c:v>587.2390559994109</c:v>
                </c:pt>
                <c:pt idx="16">
                  <c:v>539.725230791597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IO_Data2!$AM$69:$AM$85</c:f>
              <c:numCache>
                <c:ptCount val="17"/>
                <c:pt idx="4">
                  <c:v>228.23606129768504</c:v>
                </c:pt>
                <c:pt idx="5">
                  <c:v>157.43073047858942</c:v>
                </c:pt>
                <c:pt idx="6">
                  <c:v>136.40497120339495</c:v>
                </c:pt>
                <c:pt idx="7">
                  <c:v>309.64317310527866</c:v>
                </c:pt>
                <c:pt idx="8">
                  <c:v>231.61551823972204</c:v>
                </c:pt>
                <c:pt idx="9">
                  <c:v>345.1747447145117</c:v>
                </c:pt>
                <c:pt idx="10">
                  <c:v>299.82866933181043</c:v>
                </c:pt>
                <c:pt idx="11">
                  <c:v>252.59612685938816</c:v>
                </c:pt>
                <c:pt idx="12">
                  <c:v>124.87859025946996</c:v>
                </c:pt>
                <c:pt idx="13">
                  <c:v>69.64758322886195</c:v>
                </c:pt>
                <c:pt idx="14">
                  <c:v>354.1269408880414</c:v>
                </c:pt>
                <c:pt idx="15">
                  <c:v>325.64450474898234</c:v>
                </c:pt>
                <c:pt idx="16">
                  <c:v>406.0638873849486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IO_Data2!$AN$69:$AN$85</c:f>
              <c:numCache>
                <c:ptCount val="17"/>
                <c:pt idx="4">
                  <c:v>0</c:v>
                </c:pt>
                <c:pt idx="5">
                  <c:v>8.785802143735722</c:v>
                </c:pt>
                <c:pt idx="6">
                  <c:v>8.327781479013991</c:v>
                </c:pt>
                <c:pt idx="7">
                  <c:v>7.926442612555485</c:v>
                </c:pt>
                <c:pt idx="8">
                  <c:v>3.7415347775657577</c:v>
                </c:pt>
                <c:pt idx="9">
                  <c:v>7.061398863114784</c:v>
                </c:pt>
                <c:pt idx="10">
                  <c:v>13.312920189043465</c:v>
                </c:pt>
                <c:pt idx="11">
                  <c:v>3.185727938834024</c:v>
                </c:pt>
                <c:pt idx="12">
                  <c:v>0</c:v>
                </c:pt>
                <c:pt idx="13">
                  <c:v>0</c:v>
                </c:pt>
                <c:pt idx="14">
                  <c:v>17.505981210246834</c:v>
                </c:pt>
                <c:pt idx="15">
                  <c:v>14.447944057560608</c:v>
                </c:pt>
                <c:pt idx="16">
                  <c:v>19.714422508237814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IO_Data2!$AO$69:$AO$85</c:f>
              <c:numCache>
                <c:ptCount val="17"/>
                <c:pt idx="4">
                  <c:v>40.12438559534557</c:v>
                </c:pt>
                <c:pt idx="5">
                  <c:v>51.88235675605564</c:v>
                </c:pt>
                <c:pt idx="6">
                  <c:v>50.300229494797065</c:v>
                </c:pt>
                <c:pt idx="7">
                  <c:v>42.65431722625069</c:v>
                </c:pt>
                <c:pt idx="8">
                  <c:v>83.53055826256438</c:v>
                </c:pt>
                <c:pt idx="9">
                  <c:v>72.56113947863477</c:v>
                </c:pt>
                <c:pt idx="10">
                  <c:v>70.09813739234929</c:v>
                </c:pt>
                <c:pt idx="11">
                  <c:v>23.279093046534907</c:v>
                </c:pt>
                <c:pt idx="12">
                  <c:v>34.611806952646724</c:v>
                </c:pt>
                <c:pt idx="13">
                  <c:v>24.08091186386258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IO_Data2!$AQ$69:$AQ$85</c:f>
              <c:numCache>
                <c:ptCount val="17"/>
                <c:pt idx="4">
                  <c:v>38.70606807063803</c:v>
                </c:pt>
                <c:pt idx="5">
                  <c:v>42.08211466780234</c:v>
                </c:pt>
                <c:pt idx="6">
                  <c:v>44.39490822886694</c:v>
                </c:pt>
                <c:pt idx="7">
                  <c:v>45.57932691529404</c:v>
                </c:pt>
                <c:pt idx="8">
                  <c:v>43.994988583873685</c:v>
                </c:pt>
                <c:pt idx="9">
                  <c:v>48.52288431139721</c:v>
                </c:pt>
                <c:pt idx="10">
                  <c:v>54.49340105122273</c:v>
                </c:pt>
                <c:pt idx="11">
                  <c:v>31.031072777408248</c:v>
                </c:pt>
                <c:pt idx="12">
                  <c:v>26.78766289081475</c:v>
                </c:pt>
                <c:pt idx="13">
                  <c:v>23.20541567359073</c:v>
                </c:pt>
                <c:pt idx="14">
                  <c:v>57.034833288723775</c:v>
                </c:pt>
                <c:pt idx="15">
                  <c:v>54.10648281647312</c:v>
                </c:pt>
                <c:pt idx="16">
                  <c:v>46.629746223356484</c:v>
                </c:pt>
              </c:numCache>
            </c:numRef>
          </c:yVal>
          <c:smooth val="0"/>
        </c:ser>
        <c:axId val="30801604"/>
        <c:axId val="8778981"/>
      </c:scatterChart>
      <c:val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crossBetween val="midCat"/>
        <c:dispUnits/>
        <c:majorUnit val="1"/>
      </c:valAx>
      <c:valAx>
        <c:axId val="8778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801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IOWA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IO_Data2!$K$90:$K$106</c:f>
              <c:numCache>
                <c:ptCount val="17"/>
                <c:pt idx="4">
                  <c:v>160</c:v>
                </c:pt>
                <c:pt idx="5">
                  <c:v>213</c:v>
                </c:pt>
                <c:pt idx="6">
                  <c:v>200</c:v>
                </c:pt>
                <c:pt idx="7">
                  <c:v>186</c:v>
                </c:pt>
                <c:pt idx="8">
                  <c:v>200</c:v>
                </c:pt>
                <c:pt idx="9">
                  <c:v>209</c:v>
                </c:pt>
                <c:pt idx="10">
                  <c:v>195</c:v>
                </c:pt>
                <c:pt idx="11">
                  <c:v>226</c:v>
                </c:pt>
                <c:pt idx="12">
                  <c:v>183</c:v>
                </c:pt>
                <c:pt idx="13">
                  <c:v>174</c:v>
                </c:pt>
                <c:pt idx="14">
                  <c:v>175</c:v>
                </c:pt>
                <c:pt idx="15">
                  <c:v>141</c:v>
                </c:pt>
                <c:pt idx="16">
                  <c:v>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IO_Data2!$L$90:$L$106</c:f>
              <c:numCache>
                <c:ptCount val="17"/>
                <c:pt idx="4">
                  <c:v>34</c:v>
                </c:pt>
                <c:pt idx="5">
                  <c:v>35</c:v>
                </c:pt>
                <c:pt idx="6">
                  <c:v>32</c:v>
                </c:pt>
                <c:pt idx="7">
                  <c:v>38</c:v>
                </c:pt>
                <c:pt idx="8">
                  <c:v>46</c:v>
                </c:pt>
                <c:pt idx="9">
                  <c:v>53</c:v>
                </c:pt>
                <c:pt idx="10">
                  <c:v>54</c:v>
                </c:pt>
                <c:pt idx="11">
                  <c:v>66</c:v>
                </c:pt>
                <c:pt idx="12">
                  <c:v>51</c:v>
                </c:pt>
                <c:pt idx="13">
                  <c:v>68</c:v>
                </c:pt>
                <c:pt idx="14">
                  <c:v>64</c:v>
                </c:pt>
                <c:pt idx="15">
                  <c:v>50</c:v>
                </c:pt>
                <c:pt idx="16">
                  <c:v>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IO_Data2!$M$90:$M$106</c:f>
              <c:numCache>
                <c:ptCount val="17"/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14</c:v>
                </c:pt>
                <c:pt idx="9">
                  <c:v>13</c:v>
                </c:pt>
                <c:pt idx="10">
                  <c:v>20</c:v>
                </c:pt>
                <c:pt idx="11">
                  <c:v>22</c:v>
                </c:pt>
                <c:pt idx="12">
                  <c:v>18</c:v>
                </c:pt>
                <c:pt idx="13">
                  <c:v>20</c:v>
                </c:pt>
                <c:pt idx="14">
                  <c:v>10</c:v>
                </c:pt>
                <c:pt idx="15">
                  <c:v>8</c:v>
                </c:pt>
                <c:pt idx="16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IO_Data2!$N$90:$N$106</c:f>
              <c:numCache>
                <c:ptCount val="17"/>
                <c:pt idx="4">
                  <c:v>202</c:v>
                </c:pt>
                <c:pt idx="5">
                  <c:v>257</c:v>
                </c:pt>
                <c:pt idx="6">
                  <c:v>238</c:v>
                </c:pt>
                <c:pt idx="7">
                  <c:v>235</c:v>
                </c:pt>
                <c:pt idx="8">
                  <c:v>260</c:v>
                </c:pt>
                <c:pt idx="9">
                  <c:v>275</c:v>
                </c:pt>
                <c:pt idx="10">
                  <c:v>269</c:v>
                </c:pt>
                <c:pt idx="11">
                  <c:v>314</c:v>
                </c:pt>
                <c:pt idx="12">
                  <c:v>252</c:v>
                </c:pt>
                <c:pt idx="13">
                  <c:v>262</c:v>
                </c:pt>
                <c:pt idx="14">
                  <c:v>249</c:v>
                </c:pt>
                <c:pt idx="15">
                  <c:v>199</c:v>
                </c:pt>
                <c:pt idx="16">
                  <c:v>317</c:v>
                </c:pt>
              </c:numCache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crossBetween val="midCat"/>
        <c:dispUnits/>
        <c:majorUnit val="1"/>
      </c:valAx>
      <c:valAx>
        <c:axId val="40008831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IO_Data2!$B$90:$B$106</c:f>
              <c:numCache>
                <c:ptCount val="17"/>
                <c:pt idx="4">
                  <c:v>160</c:v>
                </c:pt>
                <c:pt idx="5">
                  <c:v>213</c:v>
                </c:pt>
                <c:pt idx="6">
                  <c:v>200</c:v>
                </c:pt>
                <c:pt idx="7">
                  <c:v>186</c:v>
                </c:pt>
                <c:pt idx="8">
                  <c:v>200</c:v>
                </c:pt>
                <c:pt idx="9">
                  <c:v>209</c:v>
                </c:pt>
                <c:pt idx="10">
                  <c:v>195</c:v>
                </c:pt>
                <c:pt idx="11">
                  <c:v>226</c:v>
                </c:pt>
                <c:pt idx="12">
                  <c:v>183</c:v>
                </c:pt>
                <c:pt idx="13">
                  <c:v>174</c:v>
                </c:pt>
                <c:pt idx="14">
                  <c:v>175</c:v>
                </c:pt>
                <c:pt idx="15">
                  <c:v>141</c:v>
                </c:pt>
                <c:pt idx="16">
                  <c:v>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IO_Data2!$C$90:$C$106</c:f>
              <c:numCache>
                <c:ptCount val="17"/>
                <c:pt idx="4">
                  <c:v>34</c:v>
                </c:pt>
                <c:pt idx="5">
                  <c:v>35</c:v>
                </c:pt>
                <c:pt idx="6">
                  <c:v>32</c:v>
                </c:pt>
                <c:pt idx="7">
                  <c:v>38</c:v>
                </c:pt>
                <c:pt idx="8">
                  <c:v>46</c:v>
                </c:pt>
                <c:pt idx="9">
                  <c:v>53</c:v>
                </c:pt>
                <c:pt idx="10">
                  <c:v>54</c:v>
                </c:pt>
                <c:pt idx="11">
                  <c:v>66</c:v>
                </c:pt>
                <c:pt idx="12">
                  <c:v>51</c:v>
                </c:pt>
                <c:pt idx="13">
                  <c:v>68</c:v>
                </c:pt>
                <c:pt idx="14">
                  <c:v>64</c:v>
                </c:pt>
                <c:pt idx="15">
                  <c:v>50</c:v>
                </c:pt>
                <c:pt idx="16">
                  <c:v>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IO_Data2!$D$90:$D$106</c:f>
              <c:numCache>
                <c:ptCount val="17"/>
                <c:pt idx="4">
                  <c:v>5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14</c:v>
                </c:pt>
                <c:pt idx="14">
                  <c:v>9</c:v>
                </c:pt>
                <c:pt idx="15">
                  <c:v>8</c:v>
                </c:pt>
                <c:pt idx="16">
                  <c:v>14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IO_Data2!$E$90:$E$106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IO_Data2!$F$90:$F$106</c:f>
              <c:numCache>
                <c:ptCount val="17"/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IO_Data2!$H$90:$H$106</c:f>
              <c:numCache>
                <c:ptCount val="17"/>
                <c:pt idx="4">
                  <c:v>202</c:v>
                </c:pt>
                <c:pt idx="5">
                  <c:v>257</c:v>
                </c:pt>
                <c:pt idx="6">
                  <c:v>238</c:v>
                </c:pt>
                <c:pt idx="7">
                  <c:v>235</c:v>
                </c:pt>
                <c:pt idx="8">
                  <c:v>260</c:v>
                </c:pt>
                <c:pt idx="9">
                  <c:v>275</c:v>
                </c:pt>
                <c:pt idx="10">
                  <c:v>269</c:v>
                </c:pt>
                <c:pt idx="11">
                  <c:v>314</c:v>
                </c:pt>
                <c:pt idx="12">
                  <c:v>252</c:v>
                </c:pt>
                <c:pt idx="13">
                  <c:v>262</c:v>
                </c:pt>
                <c:pt idx="14">
                  <c:v>249</c:v>
                </c:pt>
                <c:pt idx="15">
                  <c:v>199</c:v>
                </c:pt>
                <c:pt idx="16">
                  <c:v>317</c:v>
                </c:pt>
              </c:numCache>
            </c:numRef>
          </c:yVal>
          <c:smooth val="0"/>
        </c:ser>
        <c:axId val="24535160"/>
        <c:axId val="19489849"/>
      </c:scatterChart>
      <c:val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crossBetween val="midCat"/>
        <c:dispUnits/>
        <c:majorUnit val="1"/>
      </c:valAx>
      <c:valAx>
        <c:axId val="19489849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IOWA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IO_Data2!$AK$90:$AK$106</c:f>
              <c:numCache>
                <c:ptCount val="17"/>
                <c:pt idx="4">
                  <c:v>6.004097045721574</c:v>
                </c:pt>
                <c:pt idx="5">
                  <c:v>7.998140526202547</c:v>
                </c:pt>
                <c:pt idx="6">
                  <c:v>7.514282772980743</c:v>
                </c:pt>
                <c:pt idx="7">
                  <c:v>6.973534686024099</c:v>
                </c:pt>
                <c:pt idx="8">
                  <c:v>7.482333275844073</c:v>
                </c:pt>
                <c:pt idx="9">
                  <c:v>7.785365301260112</c:v>
                </c:pt>
                <c:pt idx="10">
                  <c:v>7.241869144995218</c:v>
                </c:pt>
                <c:pt idx="11">
                  <c:v>8.38236646816036</c:v>
                </c:pt>
                <c:pt idx="12">
                  <c:v>6.772109271498671</c:v>
                </c:pt>
                <c:pt idx="13">
                  <c:v>6.432862908667026</c:v>
                </c:pt>
                <c:pt idx="14">
                  <c:v>6.465829384866856</c:v>
                </c:pt>
                <c:pt idx="15">
                  <c:v>5.206706237634073</c:v>
                </c:pt>
                <c:pt idx="16">
                  <c:v>8.044517919348174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IO_Data2!$AL$90:$AL$106</c:f>
              <c:numCache>
                <c:ptCount val="17"/>
                <c:pt idx="4">
                  <c:v>76.4611959430589</c:v>
                </c:pt>
                <c:pt idx="5">
                  <c:v>77.22348476490966</c:v>
                </c:pt>
                <c:pt idx="6">
                  <c:v>68.71819099362209</c:v>
                </c:pt>
                <c:pt idx="7">
                  <c:v>79.65455079025699</c:v>
                </c:pt>
                <c:pt idx="8">
                  <c:v>94.42870632672333</c:v>
                </c:pt>
                <c:pt idx="9">
                  <c:v>106.18476148498387</c:v>
                </c:pt>
                <c:pt idx="10">
                  <c:v>106.18216139688533</c:v>
                </c:pt>
                <c:pt idx="11">
                  <c:v>127.38115916854844</c:v>
                </c:pt>
                <c:pt idx="12">
                  <c:v>97.4770642201835</c:v>
                </c:pt>
                <c:pt idx="13">
                  <c:v>128.33094285498603</c:v>
                </c:pt>
                <c:pt idx="14">
                  <c:v>119.69776314805117</c:v>
                </c:pt>
                <c:pt idx="15">
                  <c:v>92.04373918486066</c:v>
                </c:pt>
                <c:pt idx="16">
                  <c:v>154.466816893218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IO_Data2!$AR$90:$AR$106</c:f>
              <c:numCache>
                <c:ptCount val="17"/>
                <c:pt idx="4">
                  <c:v>13.866259923042259</c:v>
                </c:pt>
                <c:pt idx="5">
                  <c:v>15.011258443832874</c:v>
                </c:pt>
                <c:pt idx="6">
                  <c:v>9.611841789084153</c:v>
                </c:pt>
                <c:pt idx="7">
                  <c:v>16.965883151335678</c:v>
                </c:pt>
                <c:pt idx="8">
                  <c:v>20.129403306973398</c:v>
                </c:pt>
                <c:pt idx="9">
                  <c:v>17.934497696106835</c:v>
                </c:pt>
                <c:pt idx="10">
                  <c:v>25.97605008182456</c:v>
                </c:pt>
                <c:pt idx="11">
                  <c:v>27.00281074711868</c:v>
                </c:pt>
                <c:pt idx="12">
                  <c:v>20.86230876216968</c:v>
                </c:pt>
                <c:pt idx="13">
                  <c:v>22.069209039548024</c:v>
                </c:pt>
                <c:pt idx="14">
                  <c:v>10.59411814560556</c:v>
                </c:pt>
                <c:pt idx="15">
                  <c:v>8.108902561399596</c:v>
                </c:pt>
                <c:pt idx="16">
                  <c:v>13.401617766716123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IO_Data2!$AQ$90:$AQ$106</c:f>
              <c:numCache>
                <c:ptCount val="17"/>
                <c:pt idx="4">
                  <c:v>7.30030415524639</c:v>
                </c:pt>
                <c:pt idx="5">
                  <c:v>9.283350617704036</c:v>
                </c:pt>
                <c:pt idx="6">
                  <c:v>8.590234275179132</c:v>
                </c:pt>
                <c:pt idx="7">
                  <c:v>8.453939877738042</c:v>
                </c:pt>
                <c:pt idx="8">
                  <c:v>9.314899863035144</c:v>
                </c:pt>
                <c:pt idx="9">
                  <c:v>9.797204982110305</c:v>
                </c:pt>
                <c:pt idx="10">
                  <c:v>9.53723154377288</c:v>
                </c:pt>
                <c:pt idx="11">
                  <c:v>11.097672952284954</c:v>
                </c:pt>
                <c:pt idx="12">
                  <c:v>8.870553283160733</c:v>
                </c:pt>
                <c:pt idx="13">
                  <c:v>9.197910599819624</c:v>
                </c:pt>
                <c:pt idx="14">
                  <c:v>8.723386663938712</c:v>
                </c:pt>
                <c:pt idx="15">
                  <c:v>6.955549147595704</c:v>
                </c:pt>
                <c:pt idx="16">
                  <c:v>11.047555719584459</c:v>
                </c:pt>
              </c:numCache>
            </c:numRef>
          </c:yVal>
          <c:smooth val="0"/>
        </c:ser>
        <c:axId val="41190914"/>
        <c:axId val="35173907"/>
      </c:scatterChart>
      <c:val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crossBetween val="midCat"/>
        <c:dispUnits/>
        <c:majorUnit val="1"/>
      </c:valAx>
      <c:valAx>
        <c:axId val="3517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IO_Data2!$AK$90:$AK$106</c:f>
              <c:numCache>
                <c:ptCount val="17"/>
                <c:pt idx="4">
                  <c:v>6.004097045721574</c:v>
                </c:pt>
                <c:pt idx="5">
                  <c:v>7.998140526202547</c:v>
                </c:pt>
                <c:pt idx="6">
                  <c:v>7.514282772980743</c:v>
                </c:pt>
                <c:pt idx="7">
                  <c:v>6.973534686024099</c:v>
                </c:pt>
                <c:pt idx="8">
                  <c:v>7.482333275844073</c:v>
                </c:pt>
                <c:pt idx="9">
                  <c:v>7.785365301260112</c:v>
                </c:pt>
                <c:pt idx="10">
                  <c:v>7.241869144995218</c:v>
                </c:pt>
                <c:pt idx="11">
                  <c:v>8.38236646816036</c:v>
                </c:pt>
                <c:pt idx="12">
                  <c:v>6.772109271498671</c:v>
                </c:pt>
                <c:pt idx="13">
                  <c:v>6.432862908667026</c:v>
                </c:pt>
                <c:pt idx="14">
                  <c:v>6.465829384866856</c:v>
                </c:pt>
                <c:pt idx="15">
                  <c:v>5.206706237634073</c:v>
                </c:pt>
                <c:pt idx="16">
                  <c:v>8.044517919348174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IO_Data2!$AL$90:$AL$106</c:f>
              <c:numCache>
                <c:ptCount val="17"/>
                <c:pt idx="4">
                  <c:v>76.4611959430589</c:v>
                </c:pt>
                <c:pt idx="5">
                  <c:v>77.22348476490966</c:v>
                </c:pt>
                <c:pt idx="6">
                  <c:v>68.71819099362209</c:v>
                </c:pt>
                <c:pt idx="7">
                  <c:v>79.65455079025699</c:v>
                </c:pt>
                <c:pt idx="8">
                  <c:v>94.42870632672333</c:v>
                </c:pt>
                <c:pt idx="9">
                  <c:v>106.18476148498387</c:v>
                </c:pt>
                <c:pt idx="10">
                  <c:v>106.18216139688533</c:v>
                </c:pt>
                <c:pt idx="11">
                  <c:v>127.38115916854844</c:v>
                </c:pt>
                <c:pt idx="12">
                  <c:v>97.4770642201835</c:v>
                </c:pt>
                <c:pt idx="13">
                  <c:v>128.33094285498603</c:v>
                </c:pt>
                <c:pt idx="14">
                  <c:v>119.69776314805117</c:v>
                </c:pt>
                <c:pt idx="15">
                  <c:v>92.04373918486066</c:v>
                </c:pt>
                <c:pt idx="16">
                  <c:v>154.466816893218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IO_Data2!$AM$90:$AM$106</c:f>
              <c:numCache>
                <c:ptCount val="17"/>
                <c:pt idx="4">
                  <c:v>81.51287903488752</c:v>
                </c:pt>
                <c:pt idx="5">
                  <c:v>110.2015113350126</c:v>
                </c:pt>
                <c:pt idx="6">
                  <c:v>30.31221582297666</c:v>
                </c:pt>
                <c:pt idx="7">
                  <c:v>88.46947803007961</c:v>
                </c:pt>
                <c:pt idx="8">
                  <c:v>115.80775911986102</c:v>
                </c:pt>
                <c:pt idx="9">
                  <c:v>86.29368617862792</c:v>
                </c:pt>
                <c:pt idx="10">
                  <c:v>157.05311250713876</c:v>
                </c:pt>
                <c:pt idx="11">
                  <c:v>154.36429974740386</c:v>
                </c:pt>
                <c:pt idx="12">
                  <c:v>111.00319134175108</c:v>
                </c:pt>
                <c:pt idx="13">
                  <c:v>195.0132330408135</c:v>
                </c:pt>
                <c:pt idx="14">
                  <c:v>122.58240261509125</c:v>
                </c:pt>
                <c:pt idx="15">
                  <c:v>108.54816824966079</c:v>
                </c:pt>
                <c:pt idx="16">
                  <c:v>189.49648077964267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IO_Data2!$AN$90:$AN$106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7.483069555131515</c:v>
                </c:pt>
                <c:pt idx="9">
                  <c:v>0</c:v>
                </c:pt>
                <c:pt idx="10">
                  <c:v>0</c:v>
                </c:pt>
                <c:pt idx="11">
                  <c:v>9.55718381650207</c:v>
                </c:pt>
                <c:pt idx="12">
                  <c:v>0</c:v>
                </c:pt>
                <c:pt idx="13">
                  <c:v>0</c:v>
                </c:pt>
                <c:pt idx="14">
                  <c:v>2.917663535041139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IO_Data2!$AO$90:$AO$106</c:f>
              <c:numCache>
                <c:ptCount val="17"/>
                <c:pt idx="4">
                  <c:v>10.031096398836393</c:v>
                </c:pt>
                <c:pt idx="5">
                  <c:v>6.485294594506955</c:v>
                </c:pt>
                <c:pt idx="6">
                  <c:v>12.575057373699266</c:v>
                </c:pt>
                <c:pt idx="7">
                  <c:v>15.23368472366096</c:v>
                </c:pt>
                <c:pt idx="8">
                  <c:v>11.137407768341918</c:v>
                </c:pt>
                <c:pt idx="9">
                  <c:v>18.812147272238647</c:v>
                </c:pt>
                <c:pt idx="10">
                  <c:v>22.531544161826556</c:v>
                </c:pt>
                <c:pt idx="11">
                  <c:v>18.623274437227924</c:v>
                </c:pt>
                <c:pt idx="12">
                  <c:v>21.6323793454042</c:v>
                </c:pt>
                <c:pt idx="13">
                  <c:v>12.04045593193129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IO_Data2!$AQ$90:$AQ$105</c:f>
              <c:numCache>
                <c:ptCount val="16"/>
                <c:pt idx="4">
                  <c:v>7.30030415524639</c:v>
                </c:pt>
                <c:pt idx="5">
                  <c:v>9.283350617704036</c:v>
                </c:pt>
                <c:pt idx="6">
                  <c:v>8.590234275179132</c:v>
                </c:pt>
                <c:pt idx="7">
                  <c:v>8.453939877738042</c:v>
                </c:pt>
                <c:pt idx="8">
                  <c:v>9.314899863035144</c:v>
                </c:pt>
                <c:pt idx="9">
                  <c:v>9.797204982110305</c:v>
                </c:pt>
                <c:pt idx="10">
                  <c:v>9.53723154377288</c:v>
                </c:pt>
                <c:pt idx="11">
                  <c:v>11.097672952284954</c:v>
                </c:pt>
                <c:pt idx="12">
                  <c:v>8.870553283160733</c:v>
                </c:pt>
                <c:pt idx="13">
                  <c:v>9.197910599819624</c:v>
                </c:pt>
                <c:pt idx="14">
                  <c:v>8.723386663938712</c:v>
                </c:pt>
                <c:pt idx="15">
                  <c:v>6.955549147595704</c:v>
                </c:pt>
              </c:numCache>
            </c:numRef>
          </c:yVal>
          <c:smooth val="0"/>
        </c:ser>
        <c:axId val="48129708"/>
        <c:axId val="30514189"/>
      </c:scatterChart>
      <c:val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crossBetween val="midCat"/>
        <c:dispUnits/>
        <c:majorUnit val="1"/>
      </c:valAx>
      <c:valAx>
        <c:axId val="3051418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IOWA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IO_Data2!$K$47:$K$63</c:f>
              <c:numCache>
                <c:ptCount val="17"/>
                <c:pt idx="4">
                  <c:v>1017</c:v>
                </c:pt>
                <c:pt idx="5">
                  <c:v>1114</c:v>
                </c:pt>
                <c:pt idx="6">
                  <c:v>1161</c:v>
                </c:pt>
                <c:pt idx="7">
                  <c:v>1160</c:v>
                </c:pt>
                <c:pt idx="8">
                  <c:v>1082</c:v>
                </c:pt>
                <c:pt idx="9">
                  <c:v>1196</c:v>
                </c:pt>
                <c:pt idx="10">
                  <c:v>1272</c:v>
                </c:pt>
                <c:pt idx="11">
                  <c:v>858</c:v>
                </c:pt>
                <c:pt idx="12">
                  <c:v>732</c:v>
                </c:pt>
                <c:pt idx="13">
                  <c:v>664</c:v>
                </c:pt>
                <c:pt idx="14">
                  <c:v>1413</c:v>
                </c:pt>
                <c:pt idx="15">
                  <c:v>1341</c:v>
                </c:pt>
                <c:pt idx="16">
                  <c:v>1222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IO_Data2!$L$47:$L$63</c:f>
              <c:numCache>
                <c:ptCount val="17"/>
                <c:pt idx="4">
                  <c:v>222</c:v>
                </c:pt>
                <c:pt idx="5">
                  <c:v>271</c:v>
                </c:pt>
                <c:pt idx="6">
                  <c:v>274</c:v>
                </c:pt>
                <c:pt idx="7">
                  <c:v>294</c:v>
                </c:pt>
                <c:pt idx="8">
                  <c:v>345</c:v>
                </c:pt>
                <c:pt idx="9">
                  <c:v>375</c:v>
                </c:pt>
                <c:pt idx="10">
                  <c:v>461</c:v>
                </c:pt>
                <c:pt idx="11">
                  <c:v>283</c:v>
                </c:pt>
                <c:pt idx="12">
                  <c:v>238</c:v>
                </c:pt>
                <c:pt idx="13">
                  <c:v>222</c:v>
                </c:pt>
                <c:pt idx="14">
                  <c:v>422</c:v>
                </c:pt>
                <c:pt idx="15">
                  <c:v>369</c:v>
                </c:pt>
                <c:pt idx="16">
                  <c:v>382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IO_Data2!$M$47:$M$63</c:f>
              <c:numCache>
                <c:ptCount val="17"/>
                <c:pt idx="4">
                  <c:v>34</c:v>
                </c:pt>
                <c:pt idx="5">
                  <c:v>37</c:v>
                </c:pt>
                <c:pt idx="6">
                  <c:v>33</c:v>
                </c:pt>
                <c:pt idx="7">
                  <c:v>48</c:v>
                </c:pt>
                <c:pt idx="8">
                  <c:v>61</c:v>
                </c:pt>
                <c:pt idx="9">
                  <c:v>66</c:v>
                </c:pt>
                <c:pt idx="10">
                  <c:v>73</c:v>
                </c:pt>
                <c:pt idx="11">
                  <c:v>51</c:v>
                </c:pt>
                <c:pt idx="12">
                  <c:v>43</c:v>
                </c:pt>
                <c:pt idx="13">
                  <c:v>37</c:v>
                </c:pt>
                <c:pt idx="14">
                  <c:v>42</c:v>
                </c:pt>
                <c:pt idx="15">
                  <c:v>37</c:v>
                </c:pt>
                <c:pt idx="16">
                  <c:v>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IO_Data2!$N$47:$N$63</c:f>
              <c:numCache>
                <c:ptCount val="17"/>
                <c:pt idx="4">
                  <c:v>1273</c:v>
                </c:pt>
                <c:pt idx="5">
                  <c:v>1422</c:v>
                </c:pt>
                <c:pt idx="6">
                  <c:v>1468</c:v>
                </c:pt>
                <c:pt idx="7">
                  <c:v>1502</c:v>
                </c:pt>
                <c:pt idx="8">
                  <c:v>1488</c:v>
                </c:pt>
                <c:pt idx="9">
                  <c:v>1637</c:v>
                </c:pt>
                <c:pt idx="10">
                  <c:v>1806</c:v>
                </c:pt>
                <c:pt idx="11">
                  <c:v>1192</c:v>
                </c:pt>
                <c:pt idx="12">
                  <c:v>1013</c:v>
                </c:pt>
                <c:pt idx="13">
                  <c:v>923</c:v>
                </c:pt>
                <c:pt idx="14">
                  <c:v>1877</c:v>
                </c:pt>
                <c:pt idx="15">
                  <c:v>1747</c:v>
                </c:pt>
                <c:pt idx="16">
                  <c:v>1655</c:v>
                </c:pt>
              </c:numCache>
            </c:numRef>
          </c:yVal>
          <c:smooth val="0"/>
        </c:ser>
        <c:axId val="6192246"/>
        <c:axId val="55730215"/>
      </c:scatterChart>
      <c:val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crossBetween val="midCat"/>
        <c:dispUnits/>
        <c:majorUnit val="1"/>
      </c:val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IO_Data2!$B$47:$B$63</c:f>
              <c:numCache>
                <c:ptCount val="17"/>
                <c:pt idx="4">
                  <c:v>1017</c:v>
                </c:pt>
                <c:pt idx="5">
                  <c:v>1114</c:v>
                </c:pt>
                <c:pt idx="6">
                  <c:v>1161</c:v>
                </c:pt>
                <c:pt idx="7">
                  <c:v>1160</c:v>
                </c:pt>
                <c:pt idx="8">
                  <c:v>1082</c:v>
                </c:pt>
                <c:pt idx="9">
                  <c:v>1196</c:v>
                </c:pt>
                <c:pt idx="10">
                  <c:v>1272</c:v>
                </c:pt>
                <c:pt idx="11">
                  <c:v>858</c:v>
                </c:pt>
                <c:pt idx="12">
                  <c:v>732</c:v>
                </c:pt>
                <c:pt idx="13">
                  <c:v>664</c:v>
                </c:pt>
                <c:pt idx="14">
                  <c:v>1413</c:v>
                </c:pt>
                <c:pt idx="15">
                  <c:v>1341</c:v>
                </c:pt>
                <c:pt idx="16">
                  <c:v>1222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IO_Data2!$C$47:$C$63</c:f>
              <c:numCache>
                <c:ptCount val="17"/>
                <c:pt idx="4">
                  <c:v>222</c:v>
                </c:pt>
                <c:pt idx="5">
                  <c:v>271</c:v>
                </c:pt>
                <c:pt idx="6">
                  <c:v>274</c:v>
                </c:pt>
                <c:pt idx="7">
                  <c:v>294</c:v>
                </c:pt>
                <c:pt idx="8">
                  <c:v>345</c:v>
                </c:pt>
                <c:pt idx="9">
                  <c:v>375</c:v>
                </c:pt>
                <c:pt idx="10">
                  <c:v>461</c:v>
                </c:pt>
                <c:pt idx="11">
                  <c:v>283</c:v>
                </c:pt>
                <c:pt idx="12">
                  <c:v>238</c:v>
                </c:pt>
                <c:pt idx="13">
                  <c:v>222</c:v>
                </c:pt>
                <c:pt idx="14">
                  <c:v>422</c:v>
                </c:pt>
                <c:pt idx="15">
                  <c:v>369</c:v>
                </c:pt>
                <c:pt idx="16">
                  <c:v>382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IO_Data2!$D$47:$D$63</c:f>
              <c:numCache>
                <c:ptCount val="17"/>
                <c:pt idx="4">
                  <c:v>19</c:v>
                </c:pt>
                <c:pt idx="5">
                  <c:v>17</c:v>
                </c:pt>
                <c:pt idx="6">
                  <c:v>11</c:v>
                </c:pt>
                <c:pt idx="7">
                  <c:v>27</c:v>
                </c:pt>
                <c:pt idx="8">
                  <c:v>24</c:v>
                </c:pt>
                <c:pt idx="9">
                  <c:v>30</c:v>
                </c:pt>
                <c:pt idx="10">
                  <c:v>32</c:v>
                </c:pt>
                <c:pt idx="11">
                  <c:v>29</c:v>
                </c:pt>
                <c:pt idx="12">
                  <c:v>17</c:v>
                </c:pt>
                <c:pt idx="13">
                  <c:v>19</c:v>
                </c:pt>
                <c:pt idx="14">
                  <c:v>35</c:v>
                </c:pt>
                <c:pt idx="15">
                  <c:v>32</c:v>
                </c:pt>
                <c:pt idx="16">
                  <c:v>44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IO_Data2!$E$47:$E$63</c:f>
              <c:numCache>
                <c:ptCount val="17"/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IO_Data2!$F$47:$F$63</c:f>
              <c:numCache>
                <c:ptCount val="17"/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19</c:v>
                </c:pt>
                <c:pt idx="8">
                  <c:v>34</c:v>
                </c:pt>
                <c:pt idx="9">
                  <c:v>34</c:v>
                </c:pt>
                <c:pt idx="10">
                  <c:v>37</c:v>
                </c:pt>
                <c:pt idx="11">
                  <c:v>18</c:v>
                </c:pt>
                <c:pt idx="12">
                  <c:v>26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IO_Data2!$G$46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IO_Data2!$H$46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IO_Data2!$H$47:$H$63</c:f>
              <c:numCache>
                <c:ptCount val="17"/>
                <c:pt idx="4">
                  <c:v>1273</c:v>
                </c:pt>
                <c:pt idx="5">
                  <c:v>1422</c:v>
                </c:pt>
                <c:pt idx="6">
                  <c:v>1468</c:v>
                </c:pt>
                <c:pt idx="7">
                  <c:v>1502</c:v>
                </c:pt>
                <c:pt idx="8">
                  <c:v>1488</c:v>
                </c:pt>
                <c:pt idx="9">
                  <c:v>1637</c:v>
                </c:pt>
                <c:pt idx="10">
                  <c:v>1806</c:v>
                </c:pt>
                <c:pt idx="11">
                  <c:v>1192</c:v>
                </c:pt>
                <c:pt idx="12">
                  <c:v>1013</c:v>
                </c:pt>
                <c:pt idx="13">
                  <c:v>923</c:v>
                </c:pt>
                <c:pt idx="14">
                  <c:v>1877</c:v>
                </c:pt>
                <c:pt idx="15">
                  <c:v>1747</c:v>
                </c:pt>
                <c:pt idx="16">
                  <c:v>1655</c:v>
                </c:pt>
              </c:numCache>
            </c:numRef>
          </c:yVal>
          <c:smooth val="0"/>
        </c:ser>
        <c:axId val="31809888"/>
        <c:axId val="17853537"/>
      </c:scatterChart>
      <c:val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crossBetween val="midCat"/>
        <c:dispUnits/>
        <c:majorUnit val="1"/>
      </c:valAx>
      <c:valAx>
        <c:axId val="1785353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80988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IOWA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IO_Data2!$AK$47:$AK$63</c:f>
              <c:numCache>
                <c:ptCount val="17"/>
                <c:pt idx="4">
                  <c:v>38.16354184686776</c:v>
                </c:pt>
                <c:pt idx="5">
                  <c:v>41.83065045159454</c:v>
                </c:pt>
                <c:pt idx="6">
                  <c:v>43.62041149715321</c:v>
                </c:pt>
                <c:pt idx="7">
                  <c:v>43.49086148273094</c:v>
                </c:pt>
                <c:pt idx="8">
                  <c:v>40.47942302231643</c:v>
                </c:pt>
                <c:pt idx="9">
                  <c:v>44.55165981008179</c:v>
                </c:pt>
                <c:pt idx="10">
                  <c:v>47.23926949966112</c:v>
                </c:pt>
                <c:pt idx="11">
                  <c:v>31.823320485316763</c:v>
                </c:pt>
                <c:pt idx="12">
                  <c:v>27.088437085994684</c:v>
                </c:pt>
                <c:pt idx="13">
                  <c:v>24.548396387097153</c:v>
                </c:pt>
                <c:pt idx="14">
                  <c:v>52.20695383323925</c:v>
                </c:pt>
                <c:pt idx="15">
                  <c:v>49.519099749413414</c:v>
                </c:pt>
                <c:pt idx="16">
                  <c:v>45.09358209836453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IO_Data2!$AL$47:$AL$63</c:f>
              <c:numCache>
                <c:ptCount val="17"/>
                <c:pt idx="4">
                  <c:v>499.24663233409046</c:v>
                </c:pt>
                <c:pt idx="5">
                  <c:v>597.9304106083003</c:v>
                </c:pt>
                <c:pt idx="6">
                  <c:v>588.3995103828892</c:v>
                </c:pt>
                <c:pt idx="7">
                  <c:v>616.274682429883</c:v>
                </c:pt>
                <c:pt idx="8">
                  <c:v>708.2152974504249</c:v>
                </c:pt>
                <c:pt idx="9">
                  <c:v>751.3072746579047</c:v>
                </c:pt>
                <c:pt idx="10">
                  <c:v>906.4810445178543</c:v>
                </c:pt>
                <c:pt idx="11">
                  <c:v>546.1949703742304</c:v>
                </c:pt>
                <c:pt idx="12">
                  <c:v>454.89296636085624</c:v>
                </c:pt>
                <c:pt idx="13">
                  <c:v>418.962784026572</c:v>
                </c:pt>
                <c:pt idx="14">
                  <c:v>789.2571257574624</c:v>
                </c:pt>
                <c:pt idx="15">
                  <c:v>679.2827951842715</c:v>
                </c:pt>
                <c:pt idx="16">
                  <c:v>694.1920476848151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IO_Data2!$AR$47:$AR$63</c:f>
              <c:numCache>
                <c:ptCount val="17"/>
                <c:pt idx="4">
                  <c:v>58.9316046729296</c:v>
                </c:pt>
                <c:pt idx="5">
                  <c:v>61.71295138020182</c:v>
                </c:pt>
                <c:pt idx="6">
                  <c:v>52.86512983996283</c:v>
                </c:pt>
                <c:pt idx="7">
                  <c:v>74.03294466037387</c:v>
                </c:pt>
                <c:pt idx="8">
                  <c:v>87.70668583752695</c:v>
                </c:pt>
                <c:pt idx="9">
                  <c:v>91.05206522638855</c:v>
                </c:pt>
                <c:pt idx="10">
                  <c:v>94.81258279865963</c:v>
                </c:pt>
                <c:pt idx="11">
                  <c:v>62.59742491377512</c:v>
                </c:pt>
                <c:pt idx="12">
                  <c:v>49.83773759851646</c:v>
                </c:pt>
                <c:pt idx="13">
                  <c:v>40.82803672316384</c:v>
                </c:pt>
                <c:pt idx="14">
                  <c:v>44.495296211543355</c:v>
                </c:pt>
                <c:pt idx="15">
                  <c:v>37.50367434647313</c:v>
                </c:pt>
                <c:pt idx="16">
                  <c:v>48.82017900732303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IO_Data2!$AQ$47:$AQ$63</c:f>
              <c:numCache>
                <c:ptCount val="17"/>
                <c:pt idx="4">
                  <c:v>46.00637222588443</c:v>
                </c:pt>
                <c:pt idx="5">
                  <c:v>51.365465285506374</c:v>
                </c:pt>
                <c:pt idx="6">
                  <c:v>52.985142504046074</c:v>
                </c:pt>
                <c:pt idx="7">
                  <c:v>54.03326679303208</c:v>
                </c:pt>
                <c:pt idx="8">
                  <c:v>53.309888446908836</c:v>
                </c:pt>
                <c:pt idx="9">
                  <c:v>58.320089293507515</c:v>
                </c:pt>
                <c:pt idx="10">
                  <c:v>64.03063259499561</c:v>
                </c:pt>
                <c:pt idx="11">
                  <c:v>42.12874572969321</c:v>
                </c:pt>
                <c:pt idx="12">
                  <c:v>35.65821617397549</c:v>
                </c:pt>
                <c:pt idx="13">
                  <c:v>32.40332627341035</c:v>
                </c:pt>
                <c:pt idx="14">
                  <c:v>65.75821995266249</c:v>
                </c:pt>
                <c:pt idx="15">
                  <c:v>61.06203196406882</c:v>
                </c:pt>
                <c:pt idx="16">
                  <c:v>57.67730194294094</c:v>
                </c:pt>
              </c:numCache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crossBetween val="midCat"/>
        <c:dispUnits/>
        <c:majorUnit val="1"/>
      </c:val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IO_Data2!$AK$47:$AK$63</c:f>
              <c:numCache>
                <c:ptCount val="17"/>
                <c:pt idx="4">
                  <c:v>38.16354184686776</c:v>
                </c:pt>
                <c:pt idx="5">
                  <c:v>41.83065045159454</c:v>
                </c:pt>
                <c:pt idx="6">
                  <c:v>43.62041149715321</c:v>
                </c:pt>
                <c:pt idx="7">
                  <c:v>43.49086148273094</c:v>
                </c:pt>
                <c:pt idx="8">
                  <c:v>40.47942302231643</c:v>
                </c:pt>
                <c:pt idx="9">
                  <c:v>44.55165981008179</c:v>
                </c:pt>
                <c:pt idx="10">
                  <c:v>47.23926949966112</c:v>
                </c:pt>
                <c:pt idx="11">
                  <c:v>31.823320485316763</c:v>
                </c:pt>
                <c:pt idx="12">
                  <c:v>27.088437085994684</c:v>
                </c:pt>
                <c:pt idx="13">
                  <c:v>24.548396387097153</c:v>
                </c:pt>
                <c:pt idx="14">
                  <c:v>52.20695383323925</c:v>
                </c:pt>
                <c:pt idx="15">
                  <c:v>49.519099749413414</c:v>
                </c:pt>
                <c:pt idx="16">
                  <c:v>45.09358209836453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IO_Data2!$AL$47:$AL$63</c:f>
              <c:numCache>
                <c:ptCount val="17"/>
                <c:pt idx="4">
                  <c:v>499.24663233409046</c:v>
                </c:pt>
                <c:pt idx="5">
                  <c:v>597.9304106083003</c:v>
                </c:pt>
                <c:pt idx="6">
                  <c:v>588.3995103828892</c:v>
                </c:pt>
                <c:pt idx="7">
                  <c:v>616.274682429883</c:v>
                </c:pt>
                <c:pt idx="8">
                  <c:v>708.2152974504249</c:v>
                </c:pt>
                <c:pt idx="9">
                  <c:v>751.3072746579047</c:v>
                </c:pt>
                <c:pt idx="10">
                  <c:v>906.4810445178543</c:v>
                </c:pt>
                <c:pt idx="11">
                  <c:v>546.1949703742304</c:v>
                </c:pt>
                <c:pt idx="12">
                  <c:v>454.89296636085624</c:v>
                </c:pt>
                <c:pt idx="13">
                  <c:v>418.962784026572</c:v>
                </c:pt>
                <c:pt idx="14">
                  <c:v>789.2571257574624</c:v>
                </c:pt>
                <c:pt idx="15">
                  <c:v>679.2827951842715</c:v>
                </c:pt>
                <c:pt idx="16">
                  <c:v>694.1920476848151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IO_Data2!$AM$47:$AM$63</c:f>
              <c:numCache>
                <c:ptCount val="17"/>
                <c:pt idx="4">
                  <c:v>309.74894033257254</c:v>
                </c:pt>
                <c:pt idx="5">
                  <c:v>267.63224181360204</c:v>
                </c:pt>
                <c:pt idx="6">
                  <c:v>166.71718702637162</c:v>
                </c:pt>
                <c:pt idx="7">
                  <c:v>398.11265113535836</c:v>
                </c:pt>
                <c:pt idx="8">
                  <c:v>347.4232773595831</c:v>
                </c:pt>
                <c:pt idx="9">
                  <c:v>431.4684308931396</c:v>
                </c:pt>
                <c:pt idx="10">
                  <c:v>456.88178183894917</c:v>
                </c:pt>
                <c:pt idx="11">
                  <c:v>406.96042660679205</c:v>
                </c:pt>
                <c:pt idx="12">
                  <c:v>235.88178160122106</c:v>
                </c:pt>
                <c:pt idx="13">
                  <c:v>264.6608162696754</c:v>
                </c:pt>
                <c:pt idx="14">
                  <c:v>476.7093435031327</c:v>
                </c:pt>
                <c:pt idx="15">
                  <c:v>434.19267299864316</c:v>
                </c:pt>
                <c:pt idx="16">
                  <c:v>595.5603681645912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IO_Data2!$AN$47:$AN$63</c:f>
              <c:numCache>
                <c:ptCount val="17"/>
                <c:pt idx="4">
                  <c:v>0</c:v>
                </c:pt>
                <c:pt idx="5">
                  <c:v>8.785802143735722</c:v>
                </c:pt>
                <c:pt idx="6">
                  <c:v>8.327781479013991</c:v>
                </c:pt>
                <c:pt idx="7">
                  <c:v>7.926442612555485</c:v>
                </c:pt>
                <c:pt idx="8">
                  <c:v>11.224604332697274</c:v>
                </c:pt>
                <c:pt idx="9">
                  <c:v>7.061398863114784</c:v>
                </c:pt>
                <c:pt idx="10">
                  <c:v>13.312920189043465</c:v>
                </c:pt>
                <c:pt idx="11">
                  <c:v>12.742911755336095</c:v>
                </c:pt>
                <c:pt idx="12">
                  <c:v>0</c:v>
                </c:pt>
                <c:pt idx="13">
                  <c:v>0</c:v>
                </c:pt>
                <c:pt idx="14">
                  <c:v>20.423644745287973</c:v>
                </c:pt>
                <c:pt idx="15">
                  <c:v>14.447944057560608</c:v>
                </c:pt>
                <c:pt idx="16">
                  <c:v>19.714422508237814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IO_Data2!$AO$47:$AO$63</c:f>
              <c:numCache>
                <c:ptCount val="17"/>
                <c:pt idx="4">
                  <c:v>50.15548199418196</c:v>
                </c:pt>
                <c:pt idx="5">
                  <c:v>58.3676513505626</c:v>
                </c:pt>
                <c:pt idx="6">
                  <c:v>62.87528686849634</c:v>
                </c:pt>
                <c:pt idx="7">
                  <c:v>57.88800194991165</c:v>
                </c:pt>
                <c:pt idx="8">
                  <c:v>94.6679660309063</c:v>
                </c:pt>
                <c:pt idx="9">
                  <c:v>91.37328675087342</c:v>
                </c:pt>
                <c:pt idx="10">
                  <c:v>92.62968155417585</c:v>
                </c:pt>
                <c:pt idx="11">
                  <c:v>41.90236748376283</c:v>
                </c:pt>
                <c:pt idx="12">
                  <c:v>56.24418629805092</c:v>
                </c:pt>
                <c:pt idx="13">
                  <c:v>36.121367795793866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IO_Data2!$AQ$47:$AQ$63</c:f>
              <c:numCache>
                <c:ptCount val="17"/>
                <c:pt idx="4">
                  <c:v>46.00637222588443</c:v>
                </c:pt>
                <c:pt idx="5">
                  <c:v>51.365465285506374</c:v>
                </c:pt>
                <c:pt idx="6">
                  <c:v>52.985142504046074</c:v>
                </c:pt>
                <c:pt idx="7">
                  <c:v>54.03326679303208</c:v>
                </c:pt>
                <c:pt idx="8">
                  <c:v>53.309888446908836</c:v>
                </c:pt>
                <c:pt idx="9">
                  <c:v>58.320089293507515</c:v>
                </c:pt>
                <c:pt idx="10">
                  <c:v>64.03063259499561</c:v>
                </c:pt>
                <c:pt idx="11">
                  <c:v>42.12874572969321</c:v>
                </c:pt>
                <c:pt idx="12">
                  <c:v>35.65821617397549</c:v>
                </c:pt>
                <c:pt idx="13">
                  <c:v>32.40332627341035</c:v>
                </c:pt>
                <c:pt idx="14">
                  <c:v>65.75821995266249</c:v>
                </c:pt>
                <c:pt idx="15">
                  <c:v>61.06203196406882</c:v>
                </c:pt>
                <c:pt idx="16">
                  <c:v>57.67730194294094</c:v>
                </c:pt>
              </c:numCache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crossBetween val="midCat"/>
        <c:dispUnits/>
        <c:majorUnit val="1"/>
      </c:valAx>
      <c:valAx>
        <c:axId val="32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IO_Data3!$L$4:$L$20</c:f>
              <c:numCache>
                <c:ptCount val="17"/>
                <c:pt idx="4">
                  <c:v>6.792134782972531</c:v>
                </c:pt>
                <c:pt idx="5">
                  <c:v>7.547541059937615</c:v>
                </c:pt>
                <c:pt idx="6">
                  <c:v>7.814854083899972</c:v>
                </c:pt>
                <c:pt idx="7">
                  <c:v>8.735664418514059</c:v>
                </c:pt>
                <c:pt idx="8">
                  <c:v>5.1253982939531895</c:v>
                </c:pt>
                <c:pt idx="9">
                  <c:v>8.53037633487352</c:v>
                </c:pt>
                <c:pt idx="10">
                  <c:v>8.950207507404347</c:v>
                </c:pt>
                <c:pt idx="11">
                  <c:v>12.09137817973574</c:v>
                </c:pt>
                <c:pt idx="12">
                  <c:v>10.435709369194674</c:v>
                </c:pt>
                <c:pt idx="13">
                  <c:v>11.165083898950815</c:v>
                </c:pt>
                <c:pt idx="14">
                  <c:v>10.530064998211737</c:v>
                </c:pt>
                <c:pt idx="15">
                  <c:v>10.671901437420193</c:v>
                </c:pt>
                <c:pt idx="16">
                  <c:v>9.188463128062821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IO_Data3!$M$4:$M$20</c:f>
              <c:numCache>
                <c:ptCount val="17"/>
                <c:pt idx="4">
                  <c:v>76.4611959430589</c:v>
                </c:pt>
                <c:pt idx="5">
                  <c:v>75.01709948591223</c:v>
                </c:pt>
                <c:pt idx="6">
                  <c:v>79.45540833637554</c:v>
                </c:pt>
                <c:pt idx="7">
                  <c:v>94.32775751477801</c:v>
                </c:pt>
                <c:pt idx="8">
                  <c:v>73.90072669047912</c:v>
                </c:pt>
                <c:pt idx="9">
                  <c:v>124.21613607677358</c:v>
                </c:pt>
                <c:pt idx="10">
                  <c:v>125.84552461853075</c:v>
                </c:pt>
                <c:pt idx="11">
                  <c:v>142.82129967382704</c:v>
                </c:pt>
                <c:pt idx="12">
                  <c:v>168.19571865443424</c:v>
                </c:pt>
                <c:pt idx="13">
                  <c:v>152.86479957726277</c:v>
                </c:pt>
                <c:pt idx="14">
                  <c:v>123.43831824642778</c:v>
                </c:pt>
                <c:pt idx="15">
                  <c:v>128.8612348588049</c:v>
                </c:pt>
                <c:pt idx="16">
                  <c:v>143.56327687722614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IO_Data3!$N$4:$N$20</c:f>
              <c:numCache>
                <c:ptCount val="17"/>
                <c:pt idx="4">
                  <c:v>7.935588123045169</c:v>
                </c:pt>
                <c:pt idx="5">
                  <c:v>8.676574946039088</c:v>
                </c:pt>
                <c:pt idx="6">
                  <c:v>9.046716134356659</c:v>
                </c:pt>
                <c:pt idx="7">
                  <c:v>10.239663372908282</c:v>
                </c:pt>
                <c:pt idx="8">
                  <c:v>6.356375131949896</c:v>
                </c:pt>
                <c:pt idx="9">
                  <c:v>10.642044413530098</c:v>
                </c:pt>
                <c:pt idx="10">
                  <c:v>11.117060459677692</c:v>
                </c:pt>
                <c:pt idx="11">
                  <c:v>14.556310906789028</c:v>
                </c:pt>
                <c:pt idx="12">
                  <c:v>13.432174778006084</c:v>
                </c:pt>
                <c:pt idx="13">
                  <c:v>13.887634892265677</c:v>
                </c:pt>
                <c:pt idx="14">
                  <c:v>12.717372873372648</c:v>
                </c:pt>
                <c:pt idx="15">
                  <c:v>12.996096103053612</c:v>
                </c:pt>
                <c:pt idx="16">
                  <c:v>11.862790909630126</c:v>
                </c:pt>
              </c:numCache>
            </c:numRef>
          </c:yVal>
          <c:smooth val="1"/>
        </c:ser>
        <c:axId val="56117124"/>
        <c:axId val="35292069"/>
      </c:scatterChart>
      <c:val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292069"/>
        <c:crossesAt val="0"/>
        <c:crossBetween val="midCat"/>
        <c:dispUnits/>
        <c:majorUnit val="1"/>
      </c:valAx>
      <c:valAx>
        <c:axId val="3529206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IO_Data2!$Q$4:$Q$20</c:f>
              <c:numCache>
                <c:ptCount val="17"/>
                <c:pt idx="4">
                  <c:v>80.1663747810858</c:v>
                </c:pt>
                <c:pt idx="5">
                  <c:v>79.15322580645162</c:v>
                </c:pt>
                <c:pt idx="6">
                  <c:v>79.3314162473041</c:v>
                </c:pt>
                <c:pt idx="7">
                  <c:v>76.84247293049249</c:v>
                </c:pt>
                <c:pt idx="8">
                  <c:v>73.23636363636363</c:v>
                </c:pt>
                <c:pt idx="9">
                  <c:v>72.97823968821045</c:v>
                </c:pt>
                <c:pt idx="10">
                  <c:v>71.89759036144578</c:v>
                </c:pt>
                <c:pt idx="11">
                  <c:v>71.17212249208026</c:v>
                </c:pt>
                <c:pt idx="12">
                  <c:v>72.30196703880914</c:v>
                </c:pt>
                <c:pt idx="13">
                  <c:v>72.70618556701031</c:v>
                </c:pt>
                <c:pt idx="14">
                  <c:v>75.87675350701403</c:v>
                </c:pt>
                <c:pt idx="15">
                  <c:v>77.90906755715386</c:v>
                </c:pt>
                <c:pt idx="16">
                  <c:v>74.96635262449529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IO_Data2!$R$4:$R$20</c:f>
              <c:numCache>
                <c:ptCount val="17"/>
                <c:pt idx="4">
                  <c:v>17.03152364273205</c:v>
                </c:pt>
                <c:pt idx="5">
                  <c:v>17.82258064516129</c:v>
                </c:pt>
                <c:pt idx="6">
                  <c:v>17.505391804457222</c:v>
                </c:pt>
                <c:pt idx="7">
                  <c:v>19.2804750261963</c:v>
                </c:pt>
                <c:pt idx="8">
                  <c:v>21.96363636363636</c:v>
                </c:pt>
                <c:pt idx="9">
                  <c:v>22.539785644689832</c:v>
                </c:pt>
                <c:pt idx="10">
                  <c:v>23.885542168674696</c:v>
                </c:pt>
                <c:pt idx="11">
                  <c:v>23.4688489968321</c:v>
                </c:pt>
                <c:pt idx="12">
                  <c:v>22.514619883040936</c:v>
                </c:pt>
                <c:pt idx="13">
                  <c:v>21.185567010309278</c:v>
                </c:pt>
                <c:pt idx="14">
                  <c:v>22.069138276553108</c:v>
                </c:pt>
                <c:pt idx="15">
                  <c:v>19.624967891086563</c:v>
                </c:pt>
                <c:pt idx="16">
                  <c:v>22.045760430686407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IO_Data2!$S$4:$S$20</c:f>
              <c:numCache>
                <c:ptCount val="17"/>
                <c:pt idx="4">
                  <c:v>1.4448336252189142</c:v>
                </c:pt>
                <c:pt idx="5">
                  <c:v>1.2096774193548387</c:v>
                </c:pt>
                <c:pt idx="6">
                  <c:v>1.0424155283968368</c:v>
                </c:pt>
                <c:pt idx="7">
                  <c:v>1.6765630457562</c:v>
                </c:pt>
                <c:pt idx="8">
                  <c:v>1.890909090909091</c:v>
                </c:pt>
                <c:pt idx="9">
                  <c:v>1.4939915556999024</c:v>
                </c:pt>
                <c:pt idx="10">
                  <c:v>1.3253012048192772</c:v>
                </c:pt>
                <c:pt idx="11">
                  <c:v>1.7951425554382259</c:v>
                </c:pt>
                <c:pt idx="12">
                  <c:v>1.7278043593833066</c:v>
                </c:pt>
                <c:pt idx="13">
                  <c:v>1.829896907216495</c:v>
                </c:pt>
                <c:pt idx="14">
                  <c:v>1.4529058116232465</c:v>
                </c:pt>
                <c:pt idx="15">
                  <c:v>1.8494734138196762</c:v>
                </c:pt>
                <c:pt idx="16">
                  <c:v>2.0188425302826376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IO_Data2!$T$4:$T$20</c:f>
              <c:numCache>
                <c:ptCount val="17"/>
                <c:pt idx="4">
                  <c:v>0.043782837127845885</c:v>
                </c:pt>
                <c:pt idx="5">
                  <c:v>0.08064516129032258</c:v>
                </c:pt>
                <c:pt idx="6">
                  <c:v>0.17972681524083392</c:v>
                </c:pt>
                <c:pt idx="7">
                  <c:v>0.209570380719525</c:v>
                </c:pt>
                <c:pt idx="8">
                  <c:v>0.32727272727272727</c:v>
                </c:pt>
                <c:pt idx="9">
                  <c:v>0.16239038648911985</c:v>
                </c:pt>
                <c:pt idx="10">
                  <c:v>0.3614457831325301</c:v>
                </c:pt>
                <c:pt idx="11">
                  <c:v>0.607180570221753</c:v>
                </c:pt>
                <c:pt idx="12">
                  <c:v>0.13290802764486975</c:v>
                </c:pt>
                <c:pt idx="13">
                  <c:v>0.4896907216494845</c:v>
                </c:pt>
                <c:pt idx="14">
                  <c:v>0.6012024048096193</c:v>
                </c:pt>
                <c:pt idx="15">
                  <c:v>0.6164911379398922</c:v>
                </c:pt>
                <c:pt idx="16">
                  <c:v>0.9690444145356661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IO_Data2!$U$4:$U$20</c:f>
              <c:numCache>
                <c:ptCount val="17"/>
                <c:pt idx="4">
                  <c:v>1.3134851138353765</c:v>
                </c:pt>
                <c:pt idx="5">
                  <c:v>1.7338709677419355</c:v>
                </c:pt>
                <c:pt idx="6">
                  <c:v>1.9410496046010064</c:v>
                </c:pt>
                <c:pt idx="7">
                  <c:v>1.9909186168354873</c:v>
                </c:pt>
                <c:pt idx="8">
                  <c:v>2.5818181818181816</c:v>
                </c:pt>
                <c:pt idx="9">
                  <c:v>2.825592724910685</c:v>
                </c:pt>
                <c:pt idx="10">
                  <c:v>2.5301204819277108</c:v>
                </c:pt>
                <c:pt idx="11">
                  <c:v>2.956705385427666</c:v>
                </c:pt>
                <c:pt idx="12">
                  <c:v>3.322700691121744</c:v>
                </c:pt>
                <c:pt idx="13">
                  <c:v>3.788659793814433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IO_Data2!$V$3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IO_Data2!$V$4:$V$20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0369118"/>
        <c:axId val="49104335"/>
      </c:scatterChart>
      <c:val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crossBetween val="midCat"/>
        <c:dispUnits/>
        <c:majorUnit val="1"/>
      </c:valAx>
      <c:valAx>
        <c:axId val="491043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IO_Data2!$R$4:$R$20</c:f>
              <c:numCache>
                <c:ptCount val="17"/>
                <c:pt idx="4">
                  <c:v>17.03152364273205</c:v>
                </c:pt>
                <c:pt idx="5">
                  <c:v>17.82258064516129</c:v>
                </c:pt>
                <c:pt idx="6">
                  <c:v>17.505391804457222</c:v>
                </c:pt>
                <c:pt idx="7">
                  <c:v>19.2804750261963</c:v>
                </c:pt>
                <c:pt idx="8">
                  <c:v>21.96363636363636</c:v>
                </c:pt>
                <c:pt idx="9">
                  <c:v>22.539785644689832</c:v>
                </c:pt>
                <c:pt idx="10">
                  <c:v>23.885542168674696</c:v>
                </c:pt>
                <c:pt idx="11">
                  <c:v>23.4688489968321</c:v>
                </c:pt>
                <c:pt idx="12">
                  <c:v>22.514619883040936</c:v>
                </c:pt>
                <c:pt idx="13">
                  <c:v>21.185567010309278</c:v>
                </c:pt>
                <c:pt idx="14">
                  <c:v>22.069138276553108</c:v>
                </c:pt>
                <c:pt idx="15">
                  <c:v>19.624967891086563</c:v>
                </c:pt>
                <c:pt idx="16">
                  <c:v>22.045760430686407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IO_Data2!$S$3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IO_Data2!$S$4:$S$20</c:f>
              <c:numCache>
                <c:ptCount val="17"/>
                <c:pt idx="4">
                  <c:v>1.4448336252189142</c:v>
                </c:pt>
                <c:pt idx="5">
                  <c:v>1.2096774193548387</c:v>
                </c:pt>
                <c:pt idx="6">
                  <c:v>1.0424155283968368</c:v>
                </c:pt>
                <c:pt idx="7">
                  <c:v>1.6765630457562</c:v>
                </c:pt>
                <c:pt idx="8">
                  <c:v>1.890909090909091</c:v>
                </c:pt>
                <c:pt idx="9">
                  <c:v>1.4939915556999024</c:v>
                </c:pt>
                <c:pt idx="10">
                  <c:v>1.3253012048192772</c:v>
                </c:pt>
                <c:pt idx="11">
                  <c:v>1.7951425554382259</c:v>
                </c:pt>
                <c:pt idx="12">
                  <c:v>1.7278043593833066</c:v>
                </c:pt>
                <c:pt idx="13">
                  <c:v>1.829896907216495</c:v>
                </c:pt>
                <c:pt idx="14">
                  <c:v>1.4529058116232465</c:v>
                </c:pt>
                <c:pt idx="15">
                  <c:v>1.8494734138196762</c:v>
                </c:pt>
                <c:pt idx="16">
                  <c:v>2.0188425302826376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IO_Data2!$T$4:$T$20</c:f>
              <c:numCache>
                <c:ptCount val="17"/>
                <c:pt idx="4">
                  <c:v>0.043782837127845885</c:v>
                </c:pt>
                <c:pt idx="5">
                  <c:v>0.08064516129032258</c:v>
                </c:pt>
                <c:pt idx="6">
                  <c:v>0.17972681524083392</c:v>
                </c:pt>
                <c:pt idx="7">
                  <c:v>0.209570380719525</c:v>
                </c:pt>
                <c:pt idx="8">
                  <c:v>0.32727272727272727</c:v>
                </c:pt>
                <c:pt idx="9">
                  <c:v>0.16239038648911985</c:v>
                </c:pt>
                <c:pt idx="10">
                  <c:v>0.3614457831325301</c:v>
                </c:pt>
                <c:pt idx="11">
                  <c:v>0.607180570221753</c:v>
                </c:pt>
                <c:pt idx="12">
                  <c:v>0.13290802764486975</c:v>
                </c:pt>
                <c:pt idx="13">
                  <c:v>0.4896907216494845</c:v>
                </c:pt>
                <c:pt idx="14">
                  <c:v>0.6012024048096193</c:v>
                </c:pt>
                <c:pt idx="15">
                  <c:v>0.6164911379398922</c:v>
                </c:pt>
                <c:pt idx="16">
                  <c:v>0.9690444145356661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IO_Data2!$U$4:$U$20</c:f>
              <c:numCache>
                <c:ptCount val="17"/>
                <c:pt idx="4">
                  <c:v>1.3134851138353765</c:v>
                </c:pt>
                <c:pt idx="5">
                  <c:v>1.7338709677419355</c:v>
                </c:pt>
                <c:pt idx="6">
                  <c:v>1.9410496046010064</c:v>
                </c:pt>
                <c:pt idx="7">
                  <c:v>1.9909186168354873</c:v>
                </c:pt>
                <c:pt idx="8">
                  <c:v>2.5818181818181816</c:v>
                </c:pt>
                <c:pt idx="9">
                  <c:v>2.825592724910685</c:v>
                </c:pt>
                <c:pt idx="10">
                  <c:v>2.5301204819277108</c:v>
                </c:pt>
                <c:pt idx="11">
                  <c:v>2.956705385427666</c:v>
                </c:pt>
                <c:pt idx="12">
                  <c:v>3.322700691121744</c:v>
                </c:pt>
                <c:pt idx="13">
                  <c:v>3.788659793814433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IO_Data2!$V$4:$V$20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9285832"/>
        <c:axId val="18028169"/>
      </c:scatterChart>
      <c:val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crossBetween val="midCat"/>
        <c:dispUnits/>
        <c:majorUnit val="1"/>
      </c:valAx>
      <c:valAx>
        <c:axId val="1802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IO_Data2!$D$4:$D$20</c:f>
              <c:numCache>
                <c:ptCount val="17"/>
                <c:pt idx="4">
                  <c:v>33</c:v>
                </c:pt>
                <c:pt idx="5">
                  <c:v>30</c:v>
                </c:pt>
                <c:pt idx="6">
                  <c:v>29</c:v>
                </c:pt>
                <c:pt idx="7">
                  <c:v>48</c:v>
                </c:pt>
                <c:pt idx="8">
                  <c:v>52</c:v>
                </c:pt>
                <c:pt idx="9">
                  <c:v>46</c:v>
                </c:pt>
                <c:pt idx="10">
                  <c:v>44</c:v>
                </c:pt>
                <c:pt idx="11">
                  <c:v>68</c:v>
                </c:pt>
                <c:pt idx="12">
                  <c:v>65</c:v>
                </c:pt>
                <c:pt idx="13">
                  <c:v>71</c:v>
                </c:pt>
                <c:pt idx="14">
                  <c:v>58</c:v>
                </c:pt>
                <c:pt idx="15">
                  <c:v>72</c:v>
                </c:pt>
                <c:pt idx="16">
                  <c:v>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IO_Data2!$E$4:$E$20</c:f>
              <c:numCache>
                <c:ptCount val="17"/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12</c:v>
                </c:pt>
                <c:pt idx="11">
                  <c:v>23</c:v>
                </c:pt>
                <c:pt idx="12">
                  <c:v>5</c:v>
                </c:pt>
                <c:pt idx="13">
                  <c:v>19</c:v>
                </c:pt>
                <c:pt idx="14">
                  <c:v>24</c:v>
                </c:pt>
                <c:pt idx="15">
                  <c:v>24</c:v>
                </c:pt>
                <c:pt idx="16">
                  <c:v>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IO_Data2!$F$4:$F$20</c:f>
              <c:numCache>
                <c:ptCount val="17"/>
                <c:pt idx="4">
                  <c:v>30</c:v>
                </c:pt>
                <c:pt idx="5">
                  <c:v>43</c:v>
                </c:pt>
                <c:pt idx="6">
                  <c:v>54</c:v>
                </c:pt>
                <c:pt idx="7">
                  <c:v>57</c:v>
                </c:pt>
                <c:pt idx="8">
                  <c:v>71</c:v>
                </c:pt>
                <c:pt idx="9">
                  <c:v>87</c:v>
                </c:pt>
                <c:pt idx="10">
                  <c:v>84</c:v>
                </c:pt>
                <c:pt idx="11">
                  <c:v>112</c:v>
                </c:pt>
                <c:pt idx="12">
                  <c:v>125</c:v>
                </c:pt>
                <c:pt idx="13">
                  <c:v>147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IO_Data2!$G$3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IO_Data2!$G$4:$G$20</c:f>
              <c:numCache>
                <c:ptCount val="17"/>
              </c:numCache>
            </c:numRef>
          </c:yVal>
          <c:smooth val="0"/>
        </c:ser>
        <c:axId val="28035794"/>
        <c:axId val="50995555"/>
      </c:scatterChart>
      <c:val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crossBetween val="midCat"/>
        <c:dispUnits/>
        <c:majorUnit val="1"/>
      </c:val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IO_Data2!$AM$4:$AM$20</c:f>
              <c:numCache>
                <c:ptCount val="17"/>
                <c:pt idx="4">
                  <c:v>537.9850016302576</c:v>
                </c:pt>
                <c:pt idx="5">
                  <c:v>472.2921914357683</c:v>
                </c:pt>
                <c:pt idx="6">
                  <c:v>439.5271294331616</c:v>
                </c:pt>
                <c:pt idx="7">
                  <c:v>707.7558242406369</c:v>
                </c:pt>
                <c:pt idx="8">
                  <c:v>752.7504342790967</c:v>
                </c:pt>
                <c:pt idx="9">
                  <c:v>661.5849273694809</c:v>
                </c:pt>
                <c:pt idx="10">
                  <c:v>628.212450028555</c:v>
                </c:pt>
                <c:pt idx="11">
                  <c:v>954.2520348021332</c:v>
                </c:pt>
                <c:pt idx="12">
                  <c:v>901.9009296517276</c:v>
                </c:pt>
                <c:pt idx="13">
                  <c:v>988.9956818498398</c:v>
                </c:pt>
                <c:pt idx="14">
                  <c:v>789.9754835194769</c:v>
                </c:pt>
                <c:pt idx="15">
                  <c:v>976.9335142469471</c:v>
                </c:pt>
                <c:pt idx="16">
                  <c:v>1015.1597184623714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IO_Data2!$AN$4:$AN$20</c:f>
              <c:numCache>
                <c:ptCount val="17"/>
                <c:pt idx="4">
                  <c:v>4.618297695469449</c:v>
                </c:pt>
                <c:pt idx="5">
                  <c:v>8.785802143735722</c:v>
                </c:pt>
                <c:pt idx="6">
                  <c:v>20.81945369753498</c:v>
                </c:pt>
                <c:pt idx="7">
                  <c:v>23.779327837666454</c:v>
                </c:pt>
                <c:pt idx="8">
                  <c:v>33.67381299809182</c:v>
                </c:pt>
                <c:pt idx="9">
                  <c:v>17.653497157786955</c:v>
                </c:pt>
                <c:pt idx="10">
                  <c:v>39.938760567130394</c:v>
                </c:pt>
                <c:pt idx="11">
                  <c:v>73.27174259318254</c:v>
                </c:pt>
                <c:pt idx="12">
                  <c:v>15.222553735614685</c:v>
                </c:pt>
                <c:pt idx="13">
                  <c:v>56.5257489661738</c:v>
                </c:pt>
                <c:pt idx="14">
                  <c:v>70.02392484098733</c:v>
                </c:pt>
                <c:pt idx="15">
                  <c:v>69.35013147629093</c:v>
                </c:pt>
                <c:pt idx="16">
                  <c:v>101.38845861379447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IO_Data2!$AO$4:$AO$20</c:f>
              <c:numCache>
                <c:ptCount val="17"/>
                <c:pt idx="4">
                  <c:v>100.31096398836392</c:v>
                </c:pt>
                <c:pt idx="5">
                  <c:v>139.43383378189955</c:v>
                </c:pt>
                <c:pt idx="6">
                  <c:v>169.76327454494012</c:v>
                </c:pt>
                <c:pt idx="7">
                  <c:v>173.66400584973493</c:v>
                </c:pt>
                <c:pt idx="8">
                  <c:v>197.68898788806902</c:v>
                </c:pt>
                <c:pt idx="9">
                  <c:v>233.80811609782316</c:v>
                </c:pt>
                <c:pt idx="10">
                  <c:v>210.29441217704786</c:v>
                </c:pt>
                <c:pt idx="11">
                  <c:v>260.72584212119096</c:v>
                </c:pt>
                <c:pt idx="12">
                  <c:v>270.4047418175525</c:v>
                </c:pt>
                <c:pt idx="13">
                  <c:v>294.9911703323166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6306812"/>
        <c:axId val="36999261"/>
      </c:scatterChart>
      <c:val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crossBetween val="midCat"/>
        <c:dispUnits/>
        <c:majorUnit val="1"/>
      </c:valAx>
      <c:valAx>
        <c:axId val="36999261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37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IO_Data2!$R$25:$R$41</c:f>
              <c:numCache>
                <c:ptCount val="17"/>
                <c:pt idx="4">
                  <c:v>16.51829871414441</c:v>
                </c:pt>
                <c:pt idx="5">
                  <c:v>16.162570888468807</c:v>
                </c:pt>
                <c:pt idx="6">
                  <c:v>16.210045662100455</c:v>
                </c:pt>
                <c:pt idx="7">
                  <c:v>18.956649522409993</c:v>
                </c:pt>
                <c:pt idx="8">
                  <c:v>20.5229793977813</c:v>
                </c:pt>
                <c:pt idx="9">
                  <c:v>22.122052704576976</c:v>
                </c:pt>
                <c:pt idx="10">
                  <c:v>21.92866578599736</c:v>
                </c:pt>
                <c:pt idx="11">
                  <c:v>23.343605546995377</c:v>
                </c:pt>
                <c:pt idx="12">
                  <c:v>22.15351036740633</c:v>
                </c:pt>
                <c:pt idx="13">
                  <c:v>20.29083530605343</c:v>
                </c:pt>
                <c:pt idx="14">
                  <c:v>21.70212765957447</c:v>
                </c:pt>
                <c:pt idx="15">
                  <c:v>18.406337371854615</c:v>
                </c:pt>
                <c:pt idx="16">
                  <c:v>21.21359223300971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IO_Data2!$S$24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IO_Data2!$S$25:$S$41</c:f>
              <c:numCache>
                <c:ptCount val="17"/>
                <c:pt idx="4">
                  <c:v>1.3847675568743818</c:v>
                </c:pt>
                <c:pt idx="5">
                  <c:v>1.2287334593572778</c:v>
                </c:pt>
                <c:pt idx="6">
                  <c:v>1.36986301369863</c:v>
                </c:pt>
                <c:pt idx="7">
                  <c:v>1.5429831006612784</c:v>
                </c:pt>
                <c:pt idx="8">
                  <c:v>2.218700475435816</c:v>
                </c:pt>
                <c:pt idx="9">
                  <c:v>1.1095700416088765</c:v>
                </c:pt>
                <c:pt idx="10">
                  <c:v>0.7926023778071334</c:v>
                </c:pt>
                <c:pt idx="11">
                  <c:v>1.50231124807396</c:v>
                </c:pt>
                <c:pt idx="12">
                  <c:v>1.746089487086213</c:v>
                </c:pt>
                <c:pt idx="13">
                  <c:v>1.758539059857964</c:v>
                </c:pt>
                <c:pt idx="14">
                  <c:v>1.0874704491725768</c:v>
                </c:pt>
                <c:pt idx="15">
                  <c:v>1.863932898415657</c:v>
                </c:pt>
                <c:pt idx="16">
                  <c:v>1.5048543689320388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IO_Data2!$T$24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IO_Data2!$T$25:$T$41</c:f>
              <c:numCache>
                <c:ptCount val="17"/>
                <c:pt idx="4">
                  <c:v>0.09891196834817012</c:v>
                </c:pt>
                <c:pt idx="5">
                  <c:v>0</c:v>
                </c:pt>
                <c:pt idx="6">
                  <c:v>0.228310502283105</c:v>
                </c:pt>
                <c:pt idx="7">
                  <c:v>0.2939015429831006</c:v>
                </c:pt>
                <c:pt idx="8">
                  <c:v>0.4754358161648178</c:v>
                </c:pt>
                <c:pt idx="9">
                  <c:v>0.20804438280166435</c:v>
                </c:pt>
                <c:pt idx="10">
                  <c:v>0.5284015852047557</c:v>
                </c:pt>
                <c:pt idx="11">
                  <c:v>0.7318952234206472</c:v>
                </c:pt>
                <c:pt idx="12">
                  <c:v>0.18188432157148052</c:v>
                </c:pt>
                <c:pt idx="13">
                  <c:v>0.6425431180250254</c:v>
                </c:pt>
                <c:pt idx="14">
                  <c:v>0.8037825059101654</c:v>
                </c:pt>
                <c:pt idx="15">
                  <c:v>0.8853681267474371</c:v>
                </c:pt>
                <c:pt idx="16">
                  <c:v>1.407766990291262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IO_Data2!$U$24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IO_Data2!$U$25:$U$41</c:f>
              <c:numCache>
                <c:ptCount val="17"/>
                <c:pt idx="4">
                  <c:v>1.483679525222552</c:v>
                </c:pt>
                <c:pt idx="5">
                  <c:v>2.3629489603024574</c:v>
                </c:pt>
                <c:pt idx="6">
                  <c:v>2.5875190258751903</c:v>
                </c:pt>
                <c:pt idx="7">
                  <c:v>2.792064658339456</c:v>
                </c:pt>
                <c:pt idx="8">
                  <c:v>2.931854199683043</c:v>
                </c:pt>
                <c:pt idx="9">
                  <c:v>3.6754507628294033</c:v>
                </c:pt>
                <c:pt idx="10">
                  <c:v>3.104359313077939</c:v>
                </c:pt>
                <c:pt idx="11">
                  <c:v>3.62095531587057</c:v>
                </c:pt>
                <c:pt idx="12">
                  <c:v>3.601309567115315</c:v>
                </c:pt>
                <c:pt idx="13">
                  <c:v>4.362529590801488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IO_Data2!$V$24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IO_Data2!$V$25:$V$41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4557894"/>
        <c:axId val="44150135"/>
      </c:scatterChart>
      <c:val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crossBetween val="midCat"/>
        <c:dispUnits/>
        <c:majorUnit val="1"/>
      </c:valAx>
      <c:valAx>
        <c:axId val="4415013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crossBetween val="midCat"/>
        <c:dispUnits/>
        <c:majorUnit val="0.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IOWA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IO_Data2!$D$25:$D$41</c:f>
              <c:numCache>
                <c:ptCount val="17"/>
                <c:pt idx="4">
                  <c:v>14</c:v>
                </c:pt>
                <c:pt idx="5">
                  <c:v>13</c:v>
                </c:pt>
                <c:pt idx="6">
                  <c:v>18</c:v>
                </c:pt>
                <c:pt idx="7">
                  <c:v>21</c:v>
                </c:pt>
                <c:pt idx="8">
                  <c:v>28</c:v>
                </c:pt>
                <c:pt idx="9">
                  <c:v>16</c:v>
                </c:pt>
                <c:pt idx="10">
                  <c:v>12</c:v>
                </c:pt>
                <c:pt idx="11">
                  <c:v>39</c:v>
                </c:pt>
                <c:pt idx="12">
                  <c:v>48</c:v>
                </c:pt>
                <c:pt idx="13">
                  <c:v>52</c:v>
                </c:pt>
                <c:pt idx="14">
                  <c:v>23</c:v>
                </c:pt>
                <c:pt idx="15">
                  <c:v>40</c:v>
                </c:pt>
                <c:pt idx="16">
                  <c:v>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IO_Data2!$E$25:$E$41</c:f>
              <c:numCache>
                <c:ptCount val="17"/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19</c:v>
                </c:pt>
                <c:pt idx="12">
                  <c:v>5</c:v>
                </c:pt>
                <c:pt idx="13">
                  <c:v>19</c:v>
                </c:pt>
                <c:pt idx="14">
                  <c:v>17</c:v>
                </c:pt>
                <c:pt idx="15">
                  <c:v>19</c:v>
                </c:pt>
                <c:pt idx="16">
                  <c:v>29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IO_Data2!$F$25:$F$41</c:f>
              <c:numCache>
                <c:ptCount val="17"/>
                <c:pt idx="4">
                  <c:v>15</c:v>
                </c:pt>
                <c:pt idx="5">
                  <c:v>25</c:v>
                </c:pt>
                <c:pt idx="6">
                  <c:v>34</c:v>
                </c:pt>
                <c:pt idx="7">
                  <c:v>38</c:v>
                </c:pt>
                <c:pt idx="8">
                  <c:v>37</c:v>
                </c:pt>
                <c:pt idx="9">
                  <c:v>53</c:v>
                </c:pt>
                <c:pt idx="10">
                  <c:v>47</c:v>
                </c:pt>
                <c:pt idx="11">
                  <c:v>94</c:v>
                </c:pt>
                <c:pt idx="12">
                  <c:v>99</c:v>
                </c:pt>
                <c:pt idx="13">
                  <c:v>129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IO_Data2!$G$24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IO_Data2!$G$25:$G$41</c:f>
              <c:numCache>
                <c:ptCount val="17"/>
              </c:numCache>
            </c:numRef>
          </c:yVal>
          <c:smooth val="0"/>
        </c:ser>
        <c:axId val="61806896"/>
        <c:axId val="19391153"/>
      </c:scatterChart>
      <c:val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crossBetween val="midCat"/>
        <c:dispUnits/>
        <c:majorUnit val="1"/>
      </c:val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806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IO_Data2!$AM$25:$AM$41</c:f>
              <c:numCache>
                <c:ptCount val="17"/>
                <c:pt idx="4">
                  <c:v>228.23606129768504</c:v>
                </c:pt>
                <c:pt idx="5">
                  <c:v>204.65994962216624</c:v>
                </c:pt>
                <c:pt idx="6">
                  <c:v>272.8099424067899</c:v>
                </c:pt>
                <c:pt idx="7">
                  <c:v>309.64317310527866</c:v>
                </c:pt>
                <c:pt idx="8">
                  <c:v>405.3271569195136</c:v>
                </c:pt>
                <c:pt idx="9">
                  <c:v>230.11649647634115</c:v>
                </c:pt>
                <c:pt idx="10">
                  <c:v>171.33066818960594</c:v>
                </c:pt>
                <c:pt idx="11">
                  <c:v>547.2916081953409</c:v>
                </c:pt>
                <c:pt idx="12">
                  <c:v>666.0191480505065</c:v>
                </c:pt>
                <c:pt idx="13">
                  <c:v>724.3348655801644</c:v>
                </c:pt>
                <c:pt idx="14">
                  <c:v>313.2661400163443</c:v>
                </c:pt>
                <c:pt idx="15">
                  <c:v>542.7408412483039</c:v>
                </c:pt>
                <c:pt idx="16">
                  <c:v>419.59935029778023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IO_Data2!$AN$25:$AN$41</c:f>
              <c:numCache>
                <c:ptCount val="17"/>
                <c:pt idx="4">
                  <c:v>4.618297695469449</c:v>
                </c:pt>
                <c:pt idx="5">
                  <c:v>0</c:v>
                </c:pt>
                <c:pt idx="6">
                  <c:v>12.491672218520986</c:v>
                </c:pt>
                <c:pt idx="7">
                  <c:v>15.85288522511097</c:v>
                </c:pt>
                <c:pt idx="8">
                  <c:v>22.449208665394547</c:v>
                </c:pt>
                <c:pt idx="9">
                  <c:v>10.592098294672175</c:v>
                </c:pt>
                <c:pt idx="10">
                  <c:v>26.62584037808693</c:v>
                </c:pt>
                <c:pt idx="11">
                  <c:v>60.52883083784645</c:v>
                </c:pt>
                <c:pt idx="12">
                  <c:v>15.222553735614685</c:v>
                </c:pt>
                <c:pt idx="13">
                  <c:v>56.5257489661738</c:v>
                </c:pt>
                <c:pt idx="14">
                  <c:v>49.60028009569936</c:v>
                </c:pt>
                <c:pt idx="15">
                  <c:v>54.90218741873032</c:v>
                </c:pt>
                <c:pt idx="16">
                  <c:v>81.67403610555665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IO_Data2!$AO$25:$AO$41</c:f>
              <c:numCache>
                <c:ptCount val="17"/>
                <c:pt idx="4">
                  <c:v>50.15548199418196</c:v>
                </c:pt>
                <c:pt idx="5">
                  <c:v>81.06618243133694</c:v>
                </c:pt>
                <c:pt idx="6">
                  <c:v>106.88798767644377</c:v>
                </c:pt>
                <c:pt idx="7">
                  <c:v>115.7760038998233</c:v>
                </c:pt>
                <c:pt idx="8">
                  <c:v>103.02102185716275</c:v>
                </c:pt>
                <c:pt idx="9">
                  <c:v>142.43482934694973</c:v>
                </c:pt>
                <c:pt idx="10">
                  <c:v>117.66473062287201</c:v>
                </c:pt>
                <c:pt idx="11">
                  <c:v>218.82347463742812</c:v>
                </c:pt>
                <c:pt idx="12">
                  <c:v>214.16055551950157</c:v>
                </c:pt>
                <c:pt idx="13">
                  <c:v>258.86980253652274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0302650"/>
        <c:axId val="27179531"/>
      </c:scatterChart>
      <c:val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crossBetween val="midCat"/>
        <c:dispUnits/>
        <c:majorUnit val="1"/>
      </c:val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302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IO_Data1!$E$5:$E$21</c:f>
              <c:numCache>
                <c:ptCount val="17"/>
                <c:pt idx="4">
                  <c:v>189</c:v>
                </c:pt>
                <c:pt idx="5">
                  <c:v>147</c:v>
                </c:pt>
                <c:pt idx="6">
                  <c:v>184</c:v>
                </c:pt>
                <c:pt idx="7">
                  <c:v>199</c:v>
                </c:pt>
                <c:pt idx="8">
                  <c:v>179</c:v>
                </c:pt>
                <c:pt idx="9">
                  <c:v>212</c:v>
                </c:pt>
                <c:pt idx="10">
                  <c:v>208</c:v>
                </c:pt>
                <c:pt idx="11">
                  <c:v>327</c:v>
                </c:pt>
                <c:pt idx="12">
                  <c:v>344</c:v>
                </c:pt>
                <c:pt idx="13">
                  <c:v>377</c:v>
                </c:pt>
                <c:pt idx="14">
                  <c:v>198</c:v>
                </c:pt>
                <c:pt idx="15">
                  <c:v>213</c:v>
                </c:pt>
                <c:pt idx="16">
                  <c:v>202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IO_Data1!$F$5:$F$21</c:f>
              <c:numCache>
                <c:ptCount val="17"/>
                <c:pt idx="4">
                  <c:v>52</c:v>
                </c:pt>
                <c:pt idx="5">
                  <c:v>55</c:v>
                </c:pt>
                <c:pt idx="6">
                  <c:v>63</c:v>
                </c:pt>
                <c:pt idx="7">
                  <c:v>57</c:v>
                </c:pt>
                <c:pt idx="8">
                  <c:v>51</c:v>
                </c:pt>
                <c:pt idx="9">
                  <c:v>66</c:v>
                </c:pt>
                <c:pt idx="10">
                  <c:v>63</c:v>
                </c:pt>
                <c:pt idx="11">
                  <c:v>123</c:v>
                </c:pt>
                <c:pt idx="12">
                  <c:v>106</c:v>
                </c:pt>
                <c:pt idx="13">
                  <c:v>108</c:v>
                </c:pt>
                <c:pt idx="14">
                  <c:v>78</c:v>
                </c:pt>
                <c:pt idx="15">
                  <c:v>71</c:v>
                </c:pt>
                <c:pt idx="16">
                  <c:v>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IO_Data1!$G$5:$G$21</c:f>
              <c:numCache>
                <c:ptCount val="17"/>
                <c:pt idx="4">
                  <c:v>241</c:v>
                </c:pt>
                <c:pt idx="5">
                  <c:v>202</c:v>
                </c:pt>
                <c:pt idx="6">
                  <c:v>247</c:v>
                </c:pt>
                <c:pt idx="7">
                  <c:v>256</c:v>
                </c:pt>
                <c:pt idx="8">
                  <c:v>230</c:v>
                </c:pt>
                <c:pt idx="9">
                  <c:v>278</c:v>
                </c:pt>
                <c:pt idx="10">
                  <c:v>271</c:v>
                </c:pt>
                <c:pt idx="11">
                  <c:v>450</c:v>
                </c:pt>
                <c:pt idx="12">
                  <c:v>450</c:v>
                </c:pt>
                <c:pt idx="13">
                  <c:v>485</c:v>
                </c:pt>
                <c:pt idx="14">
                  <c:v>276</c:v>
                </c:pt>
                <c:pt idx="15">
                  <c:v>284</c:v>
                </c:pt>
                <c:pt idx="16">
                  <c:v>277</c:v>
                </c:pt>
              </c:numCache>
            </c:numRef>
          </c:yVal>
          <c:smooth val="1"/>
        </c:ser>
        <c:axId val="49193166"/>
        <c:axId val="40085311"/>
      </c:scatterChart>
      <c:scatterChart>
        <c:scatterStyle val="lineMarker"/>
        <c:varyColors val="0"/>
        <c:ser>
          <c:idx val="5"/>
          <c:order val="3"/>
          <c:tx>
            <c:strRef>
              <c:f>IO_Data1!$A$23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IO_Data1!$F$28:$F$44</c:f>
              <c:numCache>
                <c:ptCount val="17"/>
                <c:pt idx="4">
                  <c:v>21.57676348547718</c:v>
                </c:pt>
                <c:pt idx="5">
                  <c:v>27.22772277227723</c:v>
                </c:pt>
                <c:pt idx="6">
                  <c:v>25.506072874493928</c:v>
                </c:pt>
                <c:pt idx="7">
                  <c:v>22.265625</c:v>
                </c:pt>
                <c:pt idx="8">
                  <c:v>22.17391304347826</c:v>
                </c:pt>
                <c:pt idx="9">
                  <c:v>23.741007194244602</c:v>
                </c:pt>
                <c:pt idx="10">
                  <c:v>23.247232472324722</c:v>
                </c:pt>
                <c:pt idx="11">
                  <c:v>27.333333333333332</c:v>
                </c:pt>
                <c:pt idx="12">
                  <c:v>23.555555555555554</c:v>
                </c:pt>
                <c:pt idx="13">
                  <c:v>22.268041237113405</c:v>
                </c:pt>
                <c:pt idx="14">
                  <c:v>28.26086956521739</c:v>
                </c:pt>
                <c:pt idx="15">
                  <c:v>25</c:v>
                </c:pt>
                <c:pt idx="16">
                  <c:v>27.075812274368232</c:v>
                </c:pt>
              </c:numCache>
            </c:numRef>
          </c:yVal>
          <c:smooth val="0"/>
        </c:ser>
        <c:axId val="25223480"/>
        <c:axId val="25684729"/>
      </c:scatterChart>
      <c:val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At val="0"/>
        <c:crossBetween val="midCat"/>
        <c:dispUnits/>
        <c:majorUnit val="1"/>
      </c:valAx>
      <c:valAx>
        <c:axId val="4008531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crossBetween val="midCat"/>
        <c:dispUnits/>
        <c:majorUnit val="50"/>
      </c:valAx>
      <c:valAx>
        <c:axId val="25223480"/>
        <c:scaling>
          <c:orientation val="minMax"/>
        </c:scaling>
        <c:axPos val="b"/>
        <c:delete val="1"/>
        <c:majorTickMark val="in"/>
        <c:minorTickMark val="none"/>
        <c:tickLblPos val="nextTo"/>
        <c:crossAx val="25684729"/>
        <c:crosses val="max"/>
        <c:crossBetween val="midCat"/>
        <c:dispUnits/>
      </c:valAx>
      <c:valAx>
        <c:axId val="2568472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2234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IO_Data3!$L$24:$L$40</c:f>
              <c:numCache>
                <c:ptCount val="17"/>
                <c:pt idx="4">
                  <c:v>7.09233963525861</c:v>
                </c:pt>
                <c:pt idx="5">
                  <c:v>5.5198434617454195</c:v>
                </c:pt>
                <c:pt idx="6">
                  <c:v>6.913140151142284</c:v>
                </c:pt>
                <c:pt idx="7">
                  <c:v>7.460932271606429</c:v>
                </c:pt>
                <c:pt idx="8">
                  <c:v>6.696688281880445</c:v>
                </c:pt>
                <c:pt idx="9">
                  <c:v>7.897116956302123</c:v>
                </c:pt>
                <c:pt idx="10">
                  <c:v>7.724660421328233</c:v>
                </c:pt>
                <c:pt idx="11">
                  <c:v>12.128468296851494</c:v>
                </c:pt>
                <c:pt idx="12">
                  <c:v>12.730085187953787</c:v>
                </c:pt>
                <c:pt idx="13">
                  <c:v>13.937869635445221</c:v>
                </c:pt>
                <c:pt idx="14">
                  <c:v>7.3156241040207854</c:v>
                </c:pt>
                <c:pt idx="15">
                  <c:v>7.865449848340833</c:v>
                </c:pt>
                <c:pt idx="16">
                  <c:v>7.454094585818031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IO_Data3!$M$24:$M$40</c:f>
              <c:numCache>
                <c:ptCount val="17"/>
                <c:pt idx="4">
                  <c:v>116.94065261879595</c:v>
                </c:pt>
                <c:pt idx="5">
                  <c:v>121.35119034485803</c:v>
                </c:pt>
                <c:pt idx="6">
                  <c:v>135.2889385186935</c:v>
                </c:pt>
                <c:pt idx="7">
                  <c:v>119.48182618538549</c:v>
                </c:pt>
                <c:pt idx="8">
                  <c:v>104.69269614484541</c:v>
                </c:pt>
                <c:pt idx="9">
                  <c:v>132.23008033979124</c:v>
                </c:pt>
                <c:pt idx="10">
                  <c:v>123.87918829636622</c:v>
                </c:pt>
                <c:pt idx="11">
                  <c:v>237.39216026865844</c:v>
                </c:pt>
                <c:pt idx="12">
                  <c:v>202.5993883792049</c:v>
                </c:pt>
                <c:pt idx="13">
                  <c:v>203.8197327696837</c:v>
                </c:pt>
                <c:pt idx="14">
                  <c:v>145.88164883668736</c:v>
                </c:pt>
                <c:pt idx="15">
                  <c:v>130.7021096425021</c:v>
                </c:pt>
                <c:pt idx="16">
                  <c:v>136.29425019989824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IO_Data3!$N$24:$N$40</c:f>
              <c:numCache>
                <c:ptCount val="17"/>
                <c:pt idx="4">
                  <c:v>8.895240640250632</c:v>
                </c:pt>
                <c:pt idx="5">
                  <c:v>7.4581622940421095</c:v>
                </c:pt>
                <c:pt idx="6">
                  <c:v>9.12056687831059</c:v>
                </c:pt>
                <c:pt idx="7">
                  <c:v>9.429330300232087</c:v>
                </c:pt>
                <c:pt idx="8">
                  <c:v>8.450672140742636</c:v>
                </c:pt>
                <c:pt idx="9">
                  <c:v>10.166626621860368</c:v>
                </c:pt>
                <c:pt idx="10">
                  <c:v>9.877781588762803</c:v>
                </c:pt>
                <c:pt idx="11">
                  <c:v>16.375849770137656</c:v>
                </c:pt>
                <c:pt idx="12">
                  <c:v>16.336428784061454</c:v>
                </c:pt>
                <c:pt idx="13">
                  <c:v>17.58616951109361</c:v>
                </c:pt>
                <c:pt idx="14">
                  <c:v>9.99998550726738</c:v>
                </c:pt>
                <c:pt idx="15">
                  <c:v>10.281034243084195</c:v>
                </c:pt>
                <c:pt idx="16">
                  <c:v>10.018271591364467</c:v>
                </c:pt>
              </c:numCache>
            </c:numRef>
          </c:yVal>
          <c:smooth val="1"/>
        </c:ser>
        <c:axId val="29835970"/>
        <c:axId val="88275"/>
      </c:scatterChart>
      <c:val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At val="0"/>
        <c:crossBetween val="midCat"/>
        <c:dispUnits/>
        <c:majorUnit val="1"/>
      </c:valAx>
      <c:valAx>
        <c:axId val="8827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IO_Data1!$H$5:$H$21</c:f>
              <c:numCache>
                <c:ptCount val="17"/>
                <c:pt idx="4">
                  <c:v>160</c:v>
                </c:pt>
                <c:pt idx="5">
                  <c:v>139</c:v>
                </c:pt>
                <c:pt idx="6">
                  <c:v>181</c:v>
                </c:pt>
                <c:pt idx="7">
                  <c:v>164</c:v>
                </c:pt>
                <c:pt idx="8">
                  <c:v>176</c:v>
                </c:pt>
                <c:pt idx="9">
                  <c:v>181</c:v>
                </c:pt>
                <c:pt idx="10">
                  <c:v>203</c:v>
                </c:pt>
                <c:pt idx="11">
                  <c:v>329</c:v>
                </c:pt>
                <c:pt idx="12">
                  <c:v>421</c:v>
                </c:pt>
                <c:pt idx="13">
                  <c:v>414</c:v>
                </c:pt>
                <c:pt idx="14">
                  <c:v>244</c:v>
                </c:pt>
                <c:pt idx="15">
                  <c:v>285</c:v>
                </c:pt>
                <c:pt idx="16">
                  <c:v>222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IO_Data1!$I$5:$I$21</c:f>
              <c:numCache>
                <c:ptCount val="17"/>
                <c:pt idx="4">
                  <c:v>40</c:v>
                </c:pt>
                <c:pt idx="5">
                  <c:v>43</c:v>
                </c:pt>
                <c:pt idx="6">
                  <c:v>40</c:v>
                </c:pt>
                <c:pt idx="7">
                  <c:v>53</c:v>
                </c:pt>
                <c:pt idx="8">
                  <c:v>43</c:v>
                </c:pt>
                <c:pt idx="9">
                  <c:v>62</c:v>
                </c:pt>
                <c:pt idx="10">
                  <c:v>54</c:v>
                </c:pt>
                <c:pt idx="11">
                  <c:v>100</c:v>
                </c:pt>
                <c:pt idx="12">
                  <c:v>116</c:v>
                </c:pt>
                <c:pt idx="13">
                  <c:v>135</c:v>
                </c:pt>
                <c:pt idx="14">
                  <c:v>74</c:v>
                </c:pt>
                <c:pt idx="15">
                  <c:v>83</c:v>
                </c:pt>
                <c:pt idx="16">
                  <c:v>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IO_Data1!$J$5:$J$21</c:f>
              <c:numCache>
                <c:ptCount val="17"/>
                <c:pt idx="4">
                  <c:v>200</c:v>
                </c:pt>
                <c:pt idx="5">
                  <c:v>182</c:v>
                </c:pt>
                <c:pt idx="6">
                  <c:v>221</c:v>
                </c:pt>
                <c:pt idx="7">
                  <c:v>217</c:v>
                </c:pt>
                <c:pt idx="8">
                  <c:v>219</c:v>
                </c:pt>
                <c:pt idx="9">
                  <c:v>243</c:v>
                </c:pt>
                <c:pt idx="10">
                  <c:v>257</c:v>
                </c:pt>
                <c:pt idx="11">
                  <c:v>429</c:v>
                </c:pt>
                <c:pt idx="12">
                  <c:v>537</c:v>
                </c:pt>
                <c:pt idx="13">
                  <c:v>549</c:v>
                </c:pt>
                <c:pt idx="14">
                  <c:v>318</c:v>
                </c:pt>
                <c:pt idx="15">
                  <c:v>368</c:v>
                </c:pt>
                <c:pt idx="16">
                  <c:v>310</c:v>
                </c:pt>
              </c:numCache>
            </c:numRef>
          </c:yVal>
          <c:smooth val="1"/>
        </c:ser>
        <c:axId val="794476"/>
        <c:axId val="7150285"/>
      </c:scatterChart>
      <c:scatterChart>
        <c:scatterStyle val="lineMarker"/>
        <c:varyColors val="0"/>
        <c:ser>
          <c:idx val="5"/>
          <c:order val="3"/>
          <c:tx>
            <c:strRef>
              <c:f>IO_Data1!$A$23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IO_Data1!$I$28:$I$44</c:f>
              <c:numCache>
                <c:ptCount val="17"/>
                <c:pt idx="4">
                  <c:v>20</c:v>
                </c:pt>
                <c:pt idx="5">
                  <c:v>23.626373626373624</c:v>
                </c:pt>
                <c:pt idx="6">
                  <c:v>18.099547511312217</c:v>
                </c:pt>
                <c:pt idx="7">
                  <c:v>24.42396313364055</c:v>
                </c:pt>
                <c:pt idx="8">
                  <c:v>19.63470319634703</c:v>
                </c:pt>
                <c:pt idx="9">
                  <c:v>25.514403292181072</c:v>
                </c:pt>
                <c:pt idx="10">
                  <c:v>21.011673151750973</c:v>
                </c:pt>
                <c:pt idx="11">
                  <c:v>23.310023310023308</c:v>
                </c:pt>
                <c:pt idx="12">
                  <c:v>21.601489757914337</c:v>
                </c:pt>
                <c:pt idx="13">
                  <c:v>24.59016393442623</c:v>
                </c:pt>
                <c:pt idx="14">
                  <c:v>23.270440251572328</c:v>
                </c:pt>
                <c:pt idx="15">
                  <c:v>22.554347826086957</c:v>
                </c:pt>
                <c:pt idx="16">
                  <c:v>28.387096774193548</c:v>
                </c:pt>
              </c:numCache>
            </c:numRef>
          </c:yVal>
          <c:smooth val="0"/>
        </c:ser>
        <c:axId val="64352566"/>
        <c:axId val="42302183"/>
      </c:scatterChart>
      <c:val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At val="0"/>
        <c:crossBetween val="midCat"/>
        <c:dispUnits/>
        <c:majorUnit val="1"/>
      </c:valAx>
      <c:valAx>
        <c:axId val="715028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crossBetween val="midCat"/>
        <c:dispUnits/>
        <c:majorUnit val="50"/>
        <c:minorUnit val="50"/>
      </c:valAx>
      <c:valAx>
        <c:axId val="64352566"/>
        <c:scaling>
          <c:orientation val="minMax"/>
        </c:scaling>
        <c:axPos val="b"/>
        <c:delete val="1"/>
        <c:majorTickMark val="in"/>
        <c:minorTickMark val="none"/>
        <c:tickLblPos val="nextTo"/>
        <c:crossAx val="42302183"/>
        <c:crosses val="max"/>
        <c:crossBetween val="midCat"/>
        <c:dispUnits/>
      </c:valAx>
      <c:valAx>
        <c:axId val="4230218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35256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IO_Data3!$L$44:$L$60</c:f>
              <c:numCache>
                <c:ptCount val="17"/>
                <c:pt idx="4">
                  <c:v>6.004097045721574</c:v>
                </c:pt>
                <c:pt idx="5">
                  <c:v>5.2194438175687985</c:v>
                </c:pt>
                <c:pt idx="6">
                  <c:v>6.800425909547573</c:v>
                </c:pt>
                <c:pt idx="7">
                  <c:v>6.148708002730926</c:v>
                </c:pt>
                <c:pt idx="8">
                  <c:v>6.584453282742784</c:v>
                </c:pt>
                <c:pt idx="9">
                  <c:v>6.742349854201342</c:v>
                </c:pt>
                <c:pt idx="10">
                  <c:v>7.538971468892458</c:v>
                </c:pt>
                <c:pt idx="11">
                  <c:v>12.202648531083002</c:v>
                </c:pt>
                <c:pt idx="12">
                  <c:v>15.579551930606234</c:v>
                </c:pt>
                <c:pt idx="13">
                  <c:v>15.305777265449132</c:v>
                </c:pt>
                <c:pt idx="14">
                  <c:v>9.015213542328645</c:v>
                </c:pt>
                <c:pt idx="15">
                  <c:v>10.524193459047593</c:v>
                </c:pt>
                <c:pt idx="16">
                  <c:v>8.192123752730708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IO_Data3!$M$44:$M$60</c:f>
              <c:numCache>
                <c:ptCount val="17"/>
                <c:pt idx="4">
                  <c:v>89.95434816830458</c:v>
                </c:pt>
                <c:pt idx="5">
                  <c:v>94.874566996889</c:v>
                </c:pt>
                <c:pt idx="6">
                  <c:v>85.89773874202761</c:v>
                </c:pt>
                <c:pt idx="7">
                  <c:v>111.09713662851634</c:v>
                </c:pt>
                <c:pt idx="8">
                  <c:v>88.27031243585006</c:v>
                </c:pt>
                <c:pt idx="9">
                  <c:v>124.21613607677358</c:v>
                </c:pt>
                <c:pt idx="10">
                  <c:v>106.18216139688533</c:v>
                </c:pt>
                <c:pt idx="11">
                  <c:v>193.00175631598248</c:v>
                </c:pt>
                <c:pt idx="12">
                  <c:v>221.71253822629967</c:v>
                </c:pt>
                <c:pt idx="13">
                  <c:v>254.77466596210462</c:v>
                </c:pt>
                <c:pt idx="14">
                  <c:v>138.40053863993415</c:v>
                </c:pt>
                <c:pt idx="15">
                  <c:v>152.79260704686865</c:v>
                </c:pt>
                <c:pt idx="16">
                  <c:v>159.91858690121393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IO_Data3!$N$44:$N$60</c:f>
              <c:numCache>
                <c:ptCount val="17"/>
                <c:pt idx="4">
                  <c:v>7.381942440042018</c:v>
                </c:pt>
                <c:pt idx="5">
                  <c:v>6.71973038374091</c:v>
                </c:pt>
                <c:pt idx="6">
                  <c:v>8.160507206909475</c:v>
                </c:pt>
                <c:pt idx="7">
                  <c:v>7.992830762306104</c:v>
                </c:pt>
                <c:pt idx="8">
                  <c:v>8.046509560098425</c:v>
                </c:pt>
                <c:pt idx="9">
                  <c:v>8.88665564428802</c:v>
                </c:pt>
                <c:pt idx="10">
                  <c:v>9.367490288974318</c:v>
                </c:pt>
                <c:pt idx="11">
                  <c:v>15.611643447531232</c:v>
                </c:pt>
                <c:pt idx="12">
                  <c:v>19.494805015646666</c:v>
                </c:pt>
                <c:pt idx="13">
                  <c:v>19.90681868369153</c:v>
                </c:pt>
                <c:pt idx="14">
                  <c:v>11.52172243228633</c:v>
                </c:pt>
                <c:pt idx="15">
                  <c:v>13.321903526249942</c:v>
                </c:pt>
                <c:pt idx="16">
                  <c:v>11.211784091418718</c:v>
                </c:pt>
              </c:numCache>
            </c:numRef>
          </c:yVal>
          <c:smooth val="1"/>
        </c:ser>
        <c:axId val="45175328"/>
        <c:axId val="3924769"/>
      </c:scatterChart>
      <c:val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At val="0"/>
        <c:crossBetween val="midCat"/>
        <c:dispUnits/>
        <c:majorUnit val="1"/>
      </c:valAx>
      <c:valAx>
        <c:axId val="392476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IOWA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IO_Data1!$K$5:$K$21</c:f>
              <c:numCache>
                <c:ptCount val="17"/>
                <c:pt idx="4">
                  <c:v>31</c:v>
                </c:pt>
                <c:pt idx="5">
                  <c:v>54</c:v>
                </c:pt>
                <c:pt idx="6">
                  <c:v>129</c:v>
                </c:pt>
                <c:pt idx="7">
                  <c:v>164</c:v>
                </c:pt>
                <c:pt idx="8">
                  <c:v>102</c:v>
                </c:pt>
                <c:pt idx="9">
                  <c:v>138</c:v>
                </c:pt>
                <c:pt idx="10">
                  <c:v>99</c:v>
                </c:pt>
                <c:pt idx="11">
                  <c:v>164</c:v>
                </c:pt>
                <c:pt idx="12">
                  <c:v>216</c:v>
                </c:pt>
                <c:pt idx="13">
                  <c:v>253</c:v>
                </c:pt>
                <c:pt idx="14">
                  <c:v>227</c:v>
                </c:pt>
                <c:pt idx="15">
                  <c:v>358</c:v>
                </c:pt>
                <c:pt idx="16">
                  <c:v>378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IO_Data1!$L$5:$L$21</c:f>
              <c:numCache>
                <c:ptCount val="17"/>
                <c:pt idx="4">
                  <c:v>11</c:v>
                </c:pt>
                <c:pt idx="5">
                  <c:v>10</c:v>
                </c:pt>
                <c:pt idx="6">
                  <c:v>39</c:v>
                </c:pt>
                <c:pt idx="7">
                  <c:v>59</c:v>
                </c:pt>
                <c:pt idx="8">
                  <c:v>75</c:v>
                </c:pt>
                <c:pt idx="9">
                  <c:v>89</c:v>
                </c:pt>
                <c:pt idx="10">
                  <c:v>84</c:v>
                </c:pt>
                <c:pt idx="11">
                  <c:v>130</c:v>
                </c:pt>
                <c:pt idx="12">
                  <c:v>123</c:v>
                </c:pt>
                <c:pt idx="13">
                  <c:v>129</c:v>
                </c:pt>
                <c:pt idx="14">
                  <c:v>98</c:v>
                </c:pt>
                <c:pt idx="15">
                  <c:v>84</c:v>
                </c:pt>
                <c:pt idx="16">
                  <c:v>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IO_Data1!$M$5:$M$21</c:f>
              <c:numCache>
                <c:ptCount val="17"/>
                <c:pt idx="4">
                  <c:v>42</c:v>
                </c:pt>
                <c:pt idx="5">
                  <c:v>64</c:v>
                </c:pt>
                <c:pt idx="6">
                  <c:v>168</c:v>
                </c:pt>
                <c:pt idx="7">
                  <c:v>223</c:v>
                </c:pt>
                <c:pt idx="8">
                  <c:v>177</c:v>
                </c:pt>
                <c:pt idx="9">
                  <c:v>227</c:v>
                </c:pt>
                <c:pt idx="10">
                  <c:v>183</c:v>
                </c:pt>
                <c:pt idx="11">
                  <c:v>294</c:v>
                </c:pt>
                <c:pt idx="12">
                  <c:v>339</c:v>
                </c:pt>
                <c:pt idx="13">
                  <c:v>382</c:v>
                </c:pt>
                <c:pt idx="14">
                  <c:v>325</c:v>
                </c:pt>
                <c:pt idx="15">
                  <c:v>442</c:v>
                </c:pt>
                <c:pt idx="16">
                  <c:v>471</c:v>
                </c:pt>
              </c:numCache>
            </c:numRef>
          </c:yVal>
          <c:smooth val="1"/>
        </c:ser>
        <c:axId val="35322922"/>
        <c:axId val="49470843"/>
      </c:scatterChart>
      <c:scatterChart>
        <c:scatterStyle val="lineMarker"/>
        <c:varyColors val="0"/>
        <c:ser>
          <c:idx val="5"/>
          <c:order val="3"/>
          <c:tx>
            <c:strRef>
              <c:f>IO_Data1!$A$23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IO_Data1!$L$28:$L$44</c:f>
              <c:numCache>
                <c:ptCount val="17"/>
                <c:pt idx="4">
                  <c:v>26.190476190476193</c:v>
                </c:pt>
                <c:pt idx="5">
                  <c:v>15.625</c:v>
                </c:pt>
                <c:pt idx="6">
                  <c:v>23.214285714285715</c:v>
                </c:pt>
                <c:pt idx="7">
                  <c:v>26.45739910313901</c:v>
                </c:pt>
                <c:pt idx="8">
                  <c:v>42.3728813559322</c:v>
                </c:pt>
                <c:pt idx="9">
                  <c:v>39.20704845814978</c:v>
                </c:pt>
                <c:pt idx="10">
                  <c:v>45.90163934426229</c:v>
                </c:pt>
                <c:pt idx="11">
                  <c:v>44.21768707482993</c:v>
                </c:pt>
                <c:pt idx="12">
                  <c:v>36.283185840707965</c:v>
                </c:pt>
                <c:pt idx="13">
                  <c:v>33.7696335078534</c:v>
                </c:pt>
                <c:pt idx="14">
                  <c:v>30.153846153846153</c:v>
                </c:pt>
                <c:pt idx="15">
                  <c:v>19.004524886877828</c:v>
                </c:pt>
                <c:pt idx="16">
                  <c:v>19.745222929936308</c:v>
                </c:pt>
              </c:numCache>
            </c:numRef>
          </c:yVal>
          <c:smooth val="0"/>
        </c:ser>
        <c:axId val="42584404"/>
        <c:axId val="47715317"/>
      </c:scatterChart>
      <c:val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At val="0"/>
        <c:crossBetween val="midCat"/>
        <c:dispUnits/>
        <c:majorUnit val="1"/>
      </c:valAx>
      <c:valAx>
        <c:axId val="494708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crossBetween val="midCat"/>
        <c:dispUnits/>
        <c:majorUnit val="50"/>
      </c:valAx>
      <c:valAx>
        <c:axId val="42584404"/>
        <c:scaling>
          <c:orientation val="minMax"/>
        </c:scaling>
        <c:axPos val="b"/>
        <c:delete val="1"/>
        <c:majorTickMark val="in"/>
        <c:minorTickMark val="none"/>
        <c:tickLblPos val="nextTo"/>
        <c:crossAx val="47715317"/>
        <c:crosses val="max"/>
        <c:crossBetween val="midCat"/>
        <c:dispUnits/>
      </c:valAx>
      <c:valAx>
        <c:axId val="4771531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66">
      <selection activeCell="F114" sqref="F114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56</v>
      </c>
    </row>
    <row r="2" ht="12.75">
      <c r="A2" s="4" t="str">
        <f>CONCATENATE("New Admissions by Race (BW Only) x Offense: ",$A$1)</f>
        <v>New Admissions by Race (BW Only) x Offense: IOWA</v>
      </c>
    </row>
    <row r="3" spans="2:19" s="4" customFormat="1" ht="12.75">
      <c r="B3" s="30" t="s">
        <v>28</v>
      </c>
      <c r="C3" s="30"/>
      <c r="D3" s="30"/>
      <c r="E3" s="30" t="s">
        <v>29</v>
      </c>
      <c r="F3" s="30"/>
      <c r="G3" s="30"/>
      <c r="H3" s="30" t="s">
        <v>30</v>
      </c>
      <c r="I3" s="30"/>
      <c r="J3" s="30"/>
      <c r="K3" s="30" t="s">
        <v>31</v>
      </c>
      <c r="L3" s="30"/>
      <c r="M3" s="30"/>
      <c r="N3" s="30" t="s">
        <v>32</v>
      </c>
      <c r="O3" s="30"/>
      <c r="P3" s="30"/>
      <c r="Q3" s="30" t="s">
        <v>33</v>
      </c>
      <c r="R3" s="30"/>
      <c r="S3" s="30"/>
    </row>
    <row r="4" spans="1:19" s="12" customFormat="1" ht="12.75">
      <c r="A4" s="15" t="s">
        <v>39</v>
      </c>
      <c r="B4" s="16" t="s">
        <v>25</v>
      </c>
      <c r="C4" s="16" t="s">
        <v>26</v>
      </c>
      <c r="D4" s="17" t="s">
        <v>45</v>
      </c>
      <c r="E4" s="16" t="s">
        <v>25</v>
      </c>
      <c r="F4" s="16" t="s">
        <v>26</v>
      </c>
      <c r="G4" s="17" t="s">
        <v>45</v>
      </c>
      <c r="H4" s="16" t="s">
        <v>25</v>
      </c>
      <c r="I4" s="16" t="s">
        <v>26</v>
      </c>
      <c r="J4" s="17" t="s">
        <v>45</v>
      </c>
      <c r="K4" s="16" t="s">
        <v>25</v>
      </c>
      <c r="L4" s="16" t="s">
        <v>26</v>
      </c>
      <c r="M4" s="17" t="s">
        <v>45</v>
      </c>
      <c r="N4" s="16" t="s">
        <v>25</v>
      </c>
      <c r="O4" s="16" t="s">
        <v>26</v>
      </c>
      <c r="P4" s="17" t="s">
        <v>45</v>
      </c>
      <c r="Q4" s="16" t="s">
        <v>25</v>
      </c>
      <c r="R4" s="16" t="s">
        <v>26</v>
      </c>
      <c r="S4" s="17" t="s">
        <v>45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/>
      <c r="C7" s="8"/>
      <c r="D7" s="10"/>
      <c r="G7" s="10"/>
      <c r="J7" s="10"/>
      <c r="M7" s="10"/>
      <c r="P7" s="10"/>
      <c r="S7" s="10"/>
    </row>
    <row r="8" spans="1:19" ht="12.75">
      <c r="A8" s="9">
        <v>1986</v>
      </c>
      <c r="B8" s="8"/>
      <c r="C8" s="8"/>
      <c r="D8" s="10"/>
      <c r="G8" s="10"/>
      <c r="J8" s="10"/>
      <c r="M8" s="10"/>
      <c r="P8" s="10"/>
      <c r="S8" s="10"/>
    </row>
    <row r="9" spans="1:19" ht="12.75">
      <c r="A9" s="9">
        <v>1987</v>
      </c>
      <c r="B9" s="8">
        <v>181</v>
      </c>
      <c r="C9" s="8">
        <v>34</v>
      </c>
      <c r="D9" s="10">
        <v>215</v>
      </c>
      <c r="E9">
        <v>189</v>
      </c>
      <c r="F9">
        <v>52</v>
      </c>
      <c r="G9" s="10">
        <v>241</v>
      </c>
      <c r="H9">
        <v>160</v>
      </c>
      <c r="I9">
        <v>40</v>
      </c>
      <c r="J9" s="10">
        <v>200</v>
      </c>
      <c r="K9">
        <v>31</v>
      </c>
      <c r="L9">
        <v>11</v>
      </c>
      <c r="M9" s="10">
        <v>42</v>
      </c>
      <c r="N9">
        <v>253</v>
      </c>
      <c r="O9">
        <v>30</v>
      </c>
      <c r="P9" s="10">
        <v>283</v>
      </c>
      <c r="Q9">
        <v>814</v>
      </c>
      <c r="R9">
        <v>167</v>
      </c>
      <c r="S9" s="10">
        <v>981</v>
      </c>
    </row>
    <row r="10" spans="1:19" ht="12.75">
      <c r="A10" s="9">
        <v>1988</v>
      </c>
      <c r="B10" s="8">
        <v>201</v>
      </c>
      <c r="C10" s="8">
        <v>34</v>
      </c>
      <c r="D10" s="10">
        <v>235</v>
      </c>
      <c r="E10">
        <v>147</v>
      </c>
      <c r="F10">
        <v>55</v>
      </c>
      <c r="G10" s="10">
        <v>202</v>
      </c>
      <c r="H10">
        <v>139</v>
      </c>
      <c r="I10">
        <v>43</v>
      </c>
      <c r="J10" s="10">
        <v>182</v>
      </c>
      <c r="K10">
        <v>54</v>
      </c>
      <c r="L10">
        <v>10</v>
      </c>
      <c r="M10" s="10">
        <v>64</v>
      </c>
      <c r="N10">
        <v>308</v>
      </c>
      <c r="O10">
        <v>29</v>
      </c>
      <c r="P10" s="10">
        <v>337</v>
      </c>
      <c r="Q10">
        <v>849</v>
      </c>
      <c r="R10">
        <v>171</v>
      </c>
      <c r="S10" s="10">
        <v>1020</v>
      </c>
    </row>
    <row r="11" spans="1:19" ht="12.75">
      <c r="A11" s="9">
        <v>1989</v>
      </c>
      <c r="B11" s="8">
        <v>208</v>
      </c>
      <c r="C11" s="8">
        <v>37</v>
      </c>
      <c r="D11" s="10">
        <v>245</v>
      </c>
      <c r="E11">
        <v>184</v>
      </c>
      <c r="F11">
        <v>63</v>
      </c>
      <c r="G11" s="10">
        <v>247</v>
      </c>
      <c r="H11">
        <v>181</v>
      </c>
      <c r="I11">
        <v>40</v>
      </c>
      <c r="J11" s="10">
        <v>221</v>
      </c>
      <c r="K11">
        <v>129</v>
      </c>
      <c r="L11">
        <v>39</v>
      </c>
      <c r="M11" s="10">
        <v>168</v>
      </c>
      <c r="N11">
        <v>344</v>
      </c>
      <c r="O11">
        <v>34</v>
      </c>
      <c r="P11" s="10">
        <v>378</v>
      </c>
      <c r="Q11">
        <v>1046</v>
      </c>
      <c r="R11">
        <v>213</v>
      </c>
      <c r="S11" s="10">
        <v>1259</v>
      </c>
    </row>
    <row r="12" spans="1:19" ht="12.75">
      <c r="A12" s="9">
        <v>1990</v>
      </c>
      <c r="B12" s="8">
        <v>233</v>
      </c>
      <c r="C12" s="8">
        <v>45</v>
      </c>
      <c r="D12" s="10">
        <v>278</v>
      </c>
      <c r="E12">
        <v>199</v>
      </c>
      <c r="F12">
        <v>57</v>
      </c>
      <c r="G12" s="10">
        <v>256</v>
      </c>
      <c r="H12">
        <v>164</v>
      </c>
      <c r="I12">
        <v>53</v>
      </c>
      <c r="J12" s="10">
        <v>217</v>
      </c>
      <c r="K12">
        <v>164</v>
      </c>
      <c r="L12">
        <v>59</v>
      </c>
      <c r="M12" s="10">
        <v>223</v>
      </c>
      <c r="N12">
        <v>280</v>
      </c>
      <c r="O12">
        <v>44</v>
      </c>
      <c r="P12" s="10">
        <v>324</v>
      </c>
      <c r="Q12">
        <v>1040</v>
      </c>
      <c r="R12">
        <v>258</v>
      </c>
      <c r="S12" s="10">
        <v>1298</v>
      </c>
    </row>
    <row r="13" spans="1:19" ht="12.75">
      <c r="A13" s="9">
        <v>1991</v>
      </c>
      <c r="B13" s="8">
        <v>137</v>
      </c>
      <c r="C13" s="8">
        <v>36</v>
      </c>
      <c r="D13" s="10">
        <v>173</v>
      </c>
      <c r="E13">
        <v>179</v>
      </c>
      <c r="F13">
        <v>51</v>
      </c>
      <c r="G13" s="10">
        <v>230</v>
      </c>
      <c r="H13">
        <v>176</v>
      </c>
      <c r="I13">
        <v>43</v>
      </c>
      <c r="J13" s="10">
        <v>219</v>
      </c>
      <c r="K13">
        <v>102</v>
      </c>
      <c r="L13">
        <v>75</v>
      </c>
      <c r="M13" s="10">
        <v>177</v>
      </c>
      <c r="N13">
        <v>338</v>
      </c>
      <c r="O13">
        <v>54</v>
      </c>
      <c r="P13" s="10">
        <v>392</v>
      </c>
      <c r="Q13">
        <v>932</v>
      </c>
      <c r="R13">
        <v>259</v>
      </c>
      <c r="S13" s="10">
        <v>1191</v>
      </c>
    </row>
    <row r="14" spans="1:19" ht="12.75">
      <c r="A14" s="9">
        <v>1992</v>
      </c>
      <c r="B14" s="8">
        <v>229</v>
      </c>
      <c r="C14" s="8">
        <v>62</v>
      </c>
      <c r="D14" s="10">
        <v>291</v>
      </c>
      <c r="E14">
        <v>212</v>
      </c>
      <c r="F14">
        <v>66</v>
      </c>
      <c r="G14" s="10">
        <v>278</v>
      </c>
      <c r="H14">
        <v>181</v>
      </c>
      <c r="I14">
        <v>62</v>
      </c>
      <c r="J14" s="10">
        <v>243</v>
      </c>
      <c r="K14">
        <v>138</v>
      </c>
      <c r="L14">
        <v>89</v>
      </c>
      <c r="M14" s="10">
        <v>227</v>
      </c>
      <c r="N14">
        <v>291</v>
      </c>
      <c r="O14">
        <v>40</v>
      </c>
      <c r="P14" s="10">
        <v>331</v>
      </c>
      <c r="Q14">
        <v>1051</v>
      </c>
      <c r="R14">
        <v>319</v>
      </c>
      <c r="S14" s="10">
        <v>1370</v>
      </c>
    </row>
    <row r="15" spans="1:19" ht="12.75">
      <c r="A15" s="9">
        <v>1993</v>
      </c>
      <c r="B15" s="8">
        <v>241</v>
      </c>
      <c r="C15" s="8">
        <v>64</v>
      </c>
      <c r="D15" s="10">
        <v>305</v>
      </c>
      <c r="E15">
        <v>208</v>
      </c>
      <c r="F15">
        <v>63</v>
      </c>
      <c r="G15" s="10">
        <v>271</v>
      </c>
      <c r="H15">
        <v>203</v>
      </c>
      <c r="I15">
        <v>54</v>
      </c>
      <c r="J15" s="10">
        <v>257</v>
      </c>
      <c r="K15">
        <v>99</v>
      </c>
      <c r="L15">
        <v>84</v>
      </c>
      <c r="M15" s="10">
        <v>183</v>
      </c>
      <c r="N15">
        <v>364</v>
      </c>
      <c r="O15">
        <v>67</v>
      </c>
      <c r="P15" s="10">
        <v>431</v>
      </c>
      <c r="Q15">
        <v>1115</v>
      </c>
      <c r="R15">
        <v>332</v>
      </c>
      <c r="S15" s="10">
        <v>1447</v>
      </c>
    </row>
    <row r="16" spans="1:19" ht="12.75">
      <c r="A16" s="9">
        <v>1994</v>
      </c>
      <c r="B16" s="8">
        <v>326</v>
      </c>
      <c r="C16" s="8">
        <v>74</v>
      </c>
      <c r="D16" s="10">
        <v>400</v>
      </c>
      <c r="E16">
        <v>327</v>
      </c>
      <c r="F16">
        <v>123</v>
      </c>
      <c r="G16" s="10">
        <v>450</v>
      </c>
      <c r="H16">
        <v>329</v>
      </c>
      <c r="I16">
        <v>100</v>
      </c>
      <c r="J16" s="10">
        <v>429</v>
      </c>
      <c r="K16">
        <v>164</v>
      </c>
      <c r="L16">
        <v>130</v>
      </c>
      <c r="M16" s="10">
        <v>294</v>
      </c>
      <c r="N16">
        <v>692</v>
      </c>
      <c r="O16">
        <v>179</v>
      </c>
      <c r="P16" s="10">
        <v>871</v>
      </c>
      <c r="Q16">
        <v>1838</v>
      </c>
      <c r="R16">
        <v>606</v>
      </c>
      <c r="S16" s="10">
        <v>2444</v>
      </c>
    </row>
    <row r="17" spans="1:19" ht="12.75">
      <c r="A17" s="9">
        <v>1995</v>
      </c>
      <c r="B17" s="8">
        <v>282</v>
      </c>
      <c r="C17" s="8">
        <v>88</v>
      </c>
      <c r="D17" s="10">
        <v>370</v>
      </c>
      <c r="E17">
        <v>344</v>
      </c>
      <c r="F17">
        <v>106</v>
      </c>
      <c r="G17" s="10">
        <v>450</v>
      </c>
      <c r="H17">
        <v>421</v>
      </c>
      <c r="I17">
        <v>116</v>
      </c>
      <c r="J17" s="10">
        <v>537</v>
      </c>
      <c r="K17">
        <v>216</v>
      </c>
      <c r="L17">
        <v>123</v>
      </c>
      <c r="M17" s="10">
        <v>339</v>
      </c>
      <c r="N17">
        <v>725</v>
      </c>
      <c r="O17">
        <v>176</v>
      </c>
      <c r="P17" s="10">
        <v>901</v>
      </c>
      <c r="Q17">
        <v>1988</v>
      </c>
      <c r="R17">
        <v>609</v>
      </c>
      <c r="S17" s="10">
        <v>2597</v>
      </c>
    </row>
    <row r="18" spans="1:19" ht="12.75">
      <c r="A18" s="9">
        <v>1996</v>
      </c>
      <c r="B18" s="8">
        <v>302</v>
      </c>
      <c r="C18" s="8">
        <v>81</v>
      </c>
      <c r="D18" s="10">
        <v>383</v>
      </c>
      <c r="E18">
        <v>377</v>
      </c>
      <c r="F18">
        <v>108</v>
      </c>
      <c r="G18" s="10">
        <v>485</v>
      </c>
      <c r="H18">
        <v>414</v>
      </c>
      <c r="I18">
        <v>135</v>
      </c>
      <c r="J18" s="10">
        <v>549</v>
      </c>
      <c r="K18">
        <v>253</v>
      </c>
      <c r="L18">
        <v>129</v>
      </c>
      <c r="M18" s="10">
        <v>382</v>
      </c>
      <c r="N18">
        <v>811</v>
      </c>
      <c r="O18">
        <v>147</v>
      </c>
      <c r="P18" s="10">
        <v>958</v>
      </c>
      <c r="Q18">
        <v>2157</v>
      </c>
      <c r="R18">
        <v>600</v>
      </c>
      <c r="S18" s="10">
        <v>2757</v>
      </c>
    </row>
    <row r="19" spans="1:19" ht="12.75">
      <c r="A19" s="9">
        <v>1997</v>
      </c>
      <c r="B19" s="8">
        <v>285</v>
      </c>
      <c r="C19" s="8">
        <v>66</v>
      </c>
      <c r="D19" s="10">
        <v>351</v>
      </c>
      <c r="E19">
        <v>198</v>
      </c>
      <c r="F19">
        <v>78</v>
      </c>
      <c r="G19" s="10">
        <v>276</v>
      </c>
      <c r="H19">
        <v>244</v>
      </c>
      <c r="I19">
        <v>74</v>
      </c>
      <c r="J19" s="10">
        <v>318</v>
      </c>
      <c r="K19">
        <v>227</v>
      </c>
      <c r="L19">
        <v>98</v>
      </c>
      <c r="M19" s="10">
        <v>325</v>
      </c>
      <c r="N19">
        <v>662</v>
      </c>
      <c r="O19">
        <v>143</v>
      </c>
      <c r="P19" s="10">
        <v>805</v>
      </c>
      <c r="Q19">
        <v>1616</v>
      </c>
      <c r="R19">
        <v>459</v>
      </c>
      <c r="S19" s="10">
        <v>2075</v>
      </c>
    </row>
    <row r="20" spans="1:19" ht="12.75">
      <c r="A20" s="9">
        <v>1998</v>
      </c>
      <c r="B20" s="8">
        <v>289</v>
      </c>
      <c r="C20" s="8">
        <v>70</v>
      </c>
      <c r="D20" s="10">
        <v>359</v>
      </c>
      <c r="E20">
        <v>213</v>
      </c>
      <c r="F20">
        <v>71</v>
      </c>
      <c r="G20" s="10">
        <v>284</v>
      </c>
      <c r="H20">
        <v>285</v>
      </c>
      <c r="I20">
        <v>83</v>
      </c>
      <c r="J20" s="10">
        <v>368</v>
      </c>
      <c r="K20">
        <v>358</v>
      </c>
      <c r="L20">
        <v>84</v>
      </c>
      <c r="M20" s="10">
        <v>442</v>
      </c>
      <c r="N20">
        <v>547</v>
      </c>
      <c r="O20">
        <v>87</v>
      </c>
      <c r="P20" s="10">
        <v>634</v>
      </c>
      <c r="Q20">
        <v>1692</v>
      </c>
      <c r="R20">
        <v>395</v>
      </c>
      <c r="S20" s="10">
        <v>2087</v>
      </c>
    </row>
    <row r="21" spans="1:19" ht="12.75">
      <c r="A21" s="9">
        <v>1999</v>
      </c>
      <c r="B21" s="8">
        <v>249</v>
      </c>
      <c r="C21" s="8">
        <v>79</v>
      </c>
      <c r="D21" s="10">
        <v>328</v>
      </c>
      <c r="E21">
        <v>202</v>
      </c>
      <c r="F21">
        <v>75</v>
      </c>
      <c r="G21" s="10">
        <v>277</v>
      </c>
      <c r="H21">
        <v>222</v>
      </c>
      <c r="I21">
        <v>88</v>
      </c>
      <c r="J21" s="10">
        <v>310</v>
      </c>
      <c r="K21">
        <v>378</v>
      </c>
      <c r="L21">
        <v>93</v>
      </c>
      <c r="M21" s="10">
        <v>471</v>
      </c>
      <c r="N21">
        <v>512</v>
      </c>
      <c r="O21">
        <v>102</v>
      </c>
      <c r="P21" s="10">
        <v>614</v>
      </c>
      <c r="Q21">
        <v>1563</v>
      </c>
      <c r="R21">
        <v>437</v>
      </c>
      <c r="S21" s="10">
        <v>2000</v>
      </c>
    </row>
    <row r="22" ht="12.75" hidden="1"/>
    <row r="23" ht="12.75" hidden="1">
      <c r="A23" t="s">
        <v>46</v>
      </c>
    </row>
    <row r="25" ht="12.75">
      <c r="A25" s="4" t="str">
        <f>CONCATENATE("Percent of Total New Admissions by Race (BW Only) x Offense: ",$A$1)</f>
        <v>Percent of Total New Admissions by Race (BW Only) x Offense: IOWA</v>
      </c>
    </row>
    <row r="26" spans="2:19" s="4" customFormat="1" ht="12.75">
      <c r="B26" s="30" t="s">
        <v>28</v>
      </c>
      <c r="C26" s="30"/>
      <c r="D26" s="30"/>
      <c r="E26" s="30" t="s">
        <v>29</v>
      </c>
      <c r="F26" s="30"/>
      <c r="G26" s="30"/>
      <c r="H26" s="30" t="s">
        <v>30</v>
      </c>
      <c r="I26" s="30"/>
      <c r="J26" s="30"/>
      <c r="K26" s="30" t="s">
        <v>31</v>
      </c>
      <c r="L26" s="30"/>
      <c r="M26" s="30"/>
      <c r="N26" s="30" t="s">
        <v>32</v>
      </c>
      <c r="O26" s="30"/>
      <c r="P26" s="30"/>
      <c r="Q26" s="30" t="s">
        <v>33</v>
      </c>
      <c r="R26" s="30"/>
      <c r="S26" s="30"/>
    </row>
    <row r="27" spans="1:19" s="12" customFormat="1" ht="12.75">
      <c r="A27" s="15" t="s">
        <v>39</v>
      </c>
      <c r="B27" s="16" t="s">
        <v>25</v>
      </c>
      <c r="C27" s="16" t="s">
        <v>26</v>
      </c>
      <c r="D27" s="17" t="s">
        <v>45</v>
      </c>
      <c r="E27" s="16" t="s">
        <v>25</v>
      </c>
      <c r="F27" s="16" t="s">
        <v>26</v>
      </c>
      <c r="G27" s="17" t="s">
        <v>45</v>
      </c>
      <c r="H27" s="16" t="s">
        <v>25</v>
      </c>
      <c r="I27" s="16" t="s">
        <v>26</v>
      </c>
      <c r="J27" s="17" t="s">
        <v>45</v>
      </c>
      <c r="K27" s="16" t="s">
        <v>25</v>
      </c>
      <c r="L27" s="16" t="s">
        <v>26</v>
      </c>
      <c r="M27" s="17" t="s">
        <v>45</v>
      </c>
      <c r="N27" s="16" t="s">
        <v>25</v>
      </c>
      <c r="O27" s="16" t="s">
        <v>26</v>
      </c>
      <c r="P27" s="17" t="s">
        <v>45</v>
      </c>
      <c r="Q27" s="16" t="s">
        <v>25</v>
      </c>
      <c r="R27" s="16" t="s">
        <v>26</v>
      </c>
      <c r="S27" s="17" t="s">
        <v>45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/>
      <c r="C30" s="1"/>
      <c r="D30" s="11"/>
      <c r="E30" s="1"/>
      <c r="F30" s="1"/>
      <c r="G30" s="11"/>
      <c r="H30" s="1"/>
      <c r="I30" s="1"/>
      <c r="J30" s="11"/>
      <c r="K30" s="1"/>
      <c r="L30" s="1"/>
      <c r="M30" s="11"/>
      <c r="N30" s="1"/>
      <c r="O30" s="1"/>
      <c r="P30" s="11"/>
      <c r="Q30" s="1"/>
      <c r="R30" s="1"/>
      <c r="S30" s="11"/>
    </row>
    <row r="31" spans="1:19" ht="12.75">
      <c r="A31" s="9">
        <v>1986</v>
      </c>
      <c r="B31" s="1"/>
      <c r="C31" s="1"/>
      <c r="D31" s="11"/>
      <c r="E31" s="1"/>
      <c r="F31" s="1"/>
      <c r="G31" s="11"/>
      <c r="H31" s="1"/>
      <c r="I31" s="1"/>
      <c r="J31" s="11"/>
      <c r="K31" s="1"/>
      <c r="L31" s="1"/>
      <c r="M31" s="11"/>
      <c r="N31" s="1"/>
      <c r="O31" s="1"/>
      <c r="P31" s="11"/>
      <c r="Q31" s="1"/>
      <c r="R31" s="1"/>
      <c r="S31" s="11"/>
    </row>
    <row r="32" spans="1:19" ht="12.75">
      <c r="A32" s="9">
        <v>1987</v>
      </c>
      <c r="B32" s="1">
        <f aca="true" t="shared" si="0" ref="B32:C44">(B9/$D9)*100</f>
        <v>84.18604651162791</v>
      </c>
      <c r="C32" s="1">
        <f t="shared" si="0"/>
        <v>15.813953488372093</v>
      </c>
      <c r="D32" s="11">
        <f aca="true" t="shared" si="1" ref="D32:D44">(D9/$D9)*100</f>
        <v>100</v>
      </c>
      <c r="E32" s="1">
        <f aca="true" t="shared" si="2" ref="E32:G44">(E9/$G9)*100</f>
        <v>78.42323651452283</v>
      </c>
      <c r="F32" s="1">
        <f t="shared" si="2"/>
        <v>21.57676348547718</v>
      </c>
      <c r="G32" s="11">
        <f t="shared" si="2"/>
        <v>100</v>
      </c>
      <c r="H32" s="1">
        <f aca="true" t="shared" si="3" ref="H32:J44">(H9/$J9)*100</f>
        <v>80</v>
      </c>
      <c r="I32" s="1">
        <f t="shared" si="3"/>
        <v>20</v>
      </c>
      <c r="J32" s="11">
        <f t="shared" si="3"/>
        <v>100</v>
      </c>
      <c r="K32" s="1">
        <f aca="true" t="shared" si="4" ref="K32:M44">(K9/$M9)*100</f>
        <v>73.80952380952381</v>
      </c>
      <c r="L32" s="1">
        <f t="shared" si="4"/>
        <v>26.190476190476193</v>
      </c>
      <c r="M32" s="11">
        <f t="shared" si="4"/>
        <v>100</v>
      </c>
      <c r="N32" s="1">
        <f aca="true" t="shared" si="5" ref="N32:P44">(N9/$P9)*100</f>
        <v>89.39929328621908</v>
      </c>
      <c r="O32" s="1">
        <f t="shared" si="5"/>
        <v>10.60070671378092</v>
      </c>
      <c r="P32" s="11">
        <f t="shared" si="5"/>
        <v>100</v>
      </c>
      <c r="Q32" s="1">
        <f aca="true" t="shared" si="6" ref="Q32:S44">(Q9/$S9)*100</f>
        <v>82.97655453618756</v>
      </c>
      <c r="R32" s="1">
        <f t="shared" si="6"/>
        <v>17.023445463812436</v>
      </c>
      <c r="S32" s="11">
        <f t="shared" si="6"/>
        <v>100</v>
      </c>
    </row>
    <row r="33" spans="1:19" ht="12.75">
      <c r="A33" s="9">
        <v>1988</v>
      </c>
      <c r="B33" s="1">
        <f t="shared" si="0"/>
        <v>85.53191489361703</v>
      </c>
      <c r="C33" s="1">
        <f t="shared" si="0"/>
        <v>14.468085106382977</v>
      </c>
      <c r="D33" s="11">
        <f t="shared" si="1"/>
        <v>100</v>
      </c>
      <c r="E33" s="1">
        <f t="shared" si="2"/>
        <v>72.77227722772277</v>
      </c>
      <c r="F33" s="1">
        <f t="shared" si="2"/>
        <v>27.22772277227723</v>
      </c>
      <c r="G33" s="11">
        <f t="shared" si="2"/>
        <v>100</v>
      </c>
      <c r="H33" s="1">
        <f t="shared" si="3"/>
        <v>76.37362637362637</v>
      </c>
      <c r="I33" s="1">
        <f t="shared" si="3"/>
        <v>23.626373626373624</v>
      </c>
      <c r="J33" s="11">
        <f t="shared" si="3"/>
        <v>100</v>
      </c>
      <c r="K33" s="1">
        <f t="shared" si="4"/>
        <v>84.375</v>
      </c>
      <c r="L33" s="1">
        <f t="shared" si="4"/>
        <v>15.625</v>
      </c>
      <c r="M33" s="11">
        <f t="shared" si="4"/>
        <v>100</v>
      </c>
      <c r="N33" s="1">
        <f t="shared" si="5"/>
        <v>91.3946587537092</v>
      </c>
      <c r="O33" s="1">
        <f t="shared" si="5"/>
        <v>8.605341246290802</v>
      </c>
      <c r="P33" s="11">
        <f t="shared" si="5"/>
        <v>100</v>
      </c>
      <c r="Q33" s="1">
        <f t="shared" si="6"/>
        <v>83.23529411764706</v>
      </c>
      <c r="R33" s="1">
        <f t="shared" si="6"/>
        <v>16.76470588235294</v>
      </c>
      <c r="S33" s="11">
        <f t="shared" si="6"/>
        <v>100</v>
      </c>
    </row>
    <row r="34" spans="1:19" ht="12.75">
      <c r="A34" s="9">
        <v>1989</v>
      </c>
      <c r="B34" s="1">
        <f t="shared" si="0"/>
        <v>84.89795918367346</v>
      </c>
      <c r="C34" s="1">
        <f t="shared" si="0"/>
        <v>15.10204081632653</v>
      </c>
      <c r="D34" s="11">
        <f t="shared" si="1"/>
        <v>100</v>
      </c>
      <c r="E34" s="1">
        <f t="shared" si="2"/>
        <v>74.49392712550608</v>
      </c>
      <c r="F34" s="1">
        <f t="shared" si="2"/>
        <v>25.506072874493928</v>
      </c>
      <c r="G34" s="11">
        <f t="shared" si="2"/>
        <v>100</v>
      </c>
      <c r="H34" s="1">
        <f t="shared" si="3"/>
        <v>81.90045248868778</v>
      </c>
      <c r="I34" s="1">
        <f t="shared" si="3"/>
        <v>18.099547511312217</v>
      </c>
      <c r="J34" s="11">
        <f t="shared" si="3"/>
        <v>100</v>
      </c>
      <c r="K34" s="1">
        <f t="shared" si="4"/>
        <v>76.78571428571429</v>
      </c>
      <c r="L34" s="1">
        <f t="shared" si="4"/>
        <v>23.214285714285715</v>
      </c>
      <c r="M34" s="11">
        <f t="shared" si="4"/>
        <v>100</v>
      </c>
      <c r="N34" s="1">
        <f t="shared" si="5"/>
        <v>91.005291005291</v>
      </c>
      <c r="O34" s="1">
        <f t="shared" si="5"/>
        <v>8.994708994708994</v>
      </c>
      <c r="P34" s="11">
        <f t="shared" si="5"/>
        <v>100</v>
      </c>
      <c r="Q34" s="1">
        <f t="shared" si="6"/>
        <v>83.08181096108022</v>
      </c>
      <c r="R34" s="1">
        <f t="shared" si="6"/>
        <v>16.918189038919778</v>
      </c>
      <c r="S34" s="11">
        <f t="shared" si="6"/>
        <v>100</v>
      </c>
    </row>
    <row r="35" spans="1:19" ht="12.75">
      <c r="A35" s="9">
        <v>1990</v>
      </c>
      <c r="B35" s="1">
        <f t="shared" si="0"/>
        <v>83.81294964028777</v>
      </c>
      <c r="C35" s="1">
        <f t="shared" si="0"/>
        <v>16.18705035971223</v>
      </c>
      <c r="D35" s="11">
        <f t="shared" si="1"/>
        <v>100</v>
      </c>
      <c r="E35" s="1">
        <f t="shared" si="2"/>
        <v>77.734375</v>
      </c>
      <c r="F35" s="1">
        <f t="shared" si="2"/>
        <v>22.265625</v>
      </c>
      <c r="G35" s="11">
        <f t="shared" si="2"/>
        <v>100</v>
      </c>
      <c r="H35" s="1">
        <f t="shared" si="3"/>
        <v>75.57603686635944</v>
      </c>
      <c r="I35" s="1">
        <f t="shared" si="3"/>
        <v>24.42396313364055</v>
      </c>
      <c r="J35" s="11">
        <f t="shared" si="3"/>
        <v>100</v>
      </c>
      <c r="K35" s="1">
        <f t="shared" si="4"/>
        <v>73.54260089686099</v>
      </c>
      <c r="L35" s="1">
        <f t="shared" si="4"/>
        <v>26.45739910313901</v>
      </c>
      <c r="M35" s="11">
        <f t="shared" si="4"/>
        <v>100</v>
      </c>
      <c r="N35" s="1">
        <f t="shared" si="5"/>
        <v>86.41975308641975</v>
      </c>
      <c r="O35" s="1">
        <f t="shared" si="5"/>
        <v>13.580246913580247</v>
      </c>
      <c r="P35" s="11">
        <f t="shared" si="5"/>
        <v>100</v>
      </c>
      <c r="Q35" s="1">
        <f t="shared" si="6"/>
        <v>80.12326656394453</v>
      </c>
      <c r="R35" s="1">
        <f t="shared" si="6"/>
        <v>19.876733436055467</v>
      </c>
      <c r="S35" s="11">
        <f t="shared" si="6"/>
        <v>100</v>
      </c>
    </row>
    <row r="36" spans="1:19" ht="12.75">
      <c r="A36" s="9">
        <v>1991</v>
      </c>
      <c r="B36" s="1">
        <f t="shared" si="0"/>
        <v>79.1907514450867</v>
      </c>
      <c r="C36" s="1">
        <f t="shared" si="0"/>
        <v>20.809248554913296</v>
      </c>
      <c r="D36" s="11">
        <f t="shared" si="1"/>
        <v>100</v>
      </c>
      <c r="E36" s="1">
        <f t="shared" si="2"/>
        <v>77.82608695652173</v>
      </c>
      <c r="F36" s="1">
        <f t="shared" si="2"/>
        <v>22.17391304347826</v>
      </c>
      <c r="G36" s="11">
        <f t="shared" si="2"/>
        <v>100</v>
      </c>
      <c r="H36" s="1">
        <f t="shared" si="3"/>
        <v>80.36529680365297</v>
      </c>
      <c r="I36" s="1">
        <f t="shared" si="3"/>
        <v>19.63470319634703</v>
      </c>
      <c r="J36" s="11">
        <f t="shared" si="3"/>
        <v>100</v>
      </c>
      <c r="K36" s="1">
        <f t="shared" si="4"/>
        <v>57.6271186440678</v>
      </c>
      <c r="L36" s="1">
        <f t="shared" si="4"/>
        <v>42.3728813559322</v>
      </c>
      <c r="M36" s="11">
        <f t="shared" si="4"/>
        <v>100</v>
      </c>
      <c r="N36" s="1">
        <f t="shared" si="5"/>
        <v>86.22448979591837</v>
      </c>
      <c r="O36" s="1">
        <f t="shared" si="5"/>
        <v>13.77551020408163</v>
      </c>
      <c r="P36" s="11">
        <f t="shared" si="5"/>
        <v>100</v>
      </c>
      <c r="Q36" s="1">
        <f t="shared" si="6"/>
        <v>78.25356842989085</v>
      </c>
      <c r="R36" s="1">
        <f t="shared" si="6"/>
        <v>21.746431570109152</v>
      </c>
      <c r="S36" s="11">
        <f t="shared" si="6"/>
        <v>100</v>
      </c>
    </row>
    <row r="37" spans="1:19" ht="12.75">
      <c r="A37" s="9">
        <v>1992</v>
      </c>
      <c r="B37" s="1">
        <f t="shared" si="0"/>
        <v>78.69415807560138</v>
      </c>
      <c r="C37" s="1">
        <f t="shared" si="0"/>
        <v>21.305841924398624</v>
      </c>
      <c r="D37" s="11">
        <f t="shared" si="1"/>
        <v>100</v>
      </c>
      <c r="E37" s="1">
        <f t="shared" si="2"/>
        <v>76.2589928057554</v>
      </c>
      <c r="F37" s="1">
        <f t="shared" si="2"/>
        <v>23.741007194244602</v>
      </c>
      <c r="G37" s="11">
        <f t="shared" si="2"/>
        <v>100</v>
      </c>
      <c r="H37" s="1">
        <f t="shared" si="3"/>
        <v>74.48559670781893</v>
      </c>
      <c r="I37" s="1">
        <f t="shared" si="3"/>
        <v>25.514403292181072</v>
      </c>
      <c r="J37" s="11">
        <f t="shared" si="3"/>
        <v>100</v>
      </c>
      <c r="K37" s="1">
        <f t="shared" si="4"/>
        <v>60.792951541850215</v>
      </c>
      <c r="L37" s="1">
        <f t="shared" si="4"/>
        <v>39.20704845814978</v>
      </c>
      <c r="M37" s="11">
        <f t="shared" si="4"/>
        <v>100</v>
      </c>
      <c r="N37" s="1">
        <f t="shared" si="5"/>
        <v>87.91540785498489</v>
      </c>
      <c r="O37" s="1">
        <f t="shared" si="5"/>
        <v>12.084592145015106</v>
      </c>
      <c r="P37" s="11">
        <f t="shared" si="5"/>
        <v>100</v>
      </c>
      <c r="Q37" s="1">
        <f t="shared" si="6"/>
        <v>76.71532846715328</v>
      </c>
      <c r="R37" s="1">
        <f t="shared" si="6"/>
        <v>23.284671532846716</v>
      </c>
      <c r="S37" s="11">
        <f t="shared" si="6"/>
        <v>100</v>
      </c>
    </row>
    <row r="38" spans="1:19" ht="12.75">
      <c r="A38" s="9">
        <v>1993</v>
      </c>
      <c r="B38" s="1">
        <f t="shared" si="0"/>
        <v>79.01639344262294</v>
      </c>
      <c r="C38" s="1">
        <f t="shared" si="0"/>
        <v>20.983606557377048</v>
      </c>
      <c r="D38" s="11">
        <f t="shared" si="1"/>
        <v>100</v>
      </c>
      <c r="E38" s="1">
        <f t="shared" si="2"/>
        <v>76.75276752767527</v>
      </c>
      <c r="F38" s="1">
        <f t="shared" si="2"/>
        <v>23.247232472324722</v>
      </c>
      <c r="G38" s="11">
        <f t="shared" si="2"/>
        <v>100</v>
      </c>
      <c r="H38" s="1">
        <f t="shared" si="3"/>
        <v>78.98832684824903</v>
      </c>
      <c r="I38" s="1">
        <f t="shared" si="3"/>
        <v>21.011673151750973</v>
      </c>
      <c r="J38" s="11">
        <f t="shared" si="3"/>
        <v>100</v>
      </c>
      <c r="K38" s="1">
        <f t="shared" si="4"/>
        <v>54.09836065573771</v>
      </c>
      <c r="L38" s="1">
        <f t="shared" si="4"/>
        <v>45.90163934426229</v>
      </c>
      <c r="M38" s="11">
        <f t="shared" si="4"/>
        <v>100</v>
      </c>
      <c r="N38" s="1">
        <f t="shared" si="5"/>
        <v>84.45475638051045</v>
      </c>
      <c r="O38" s="1">
        <f t="shared" si="5"/>
        <v>15.54524361948956</v>
      </c>
      <c r="P38" s="11">
        <f t="shared" si="5"/>
        <v>100</v>
      </c>
      <c r="Q38" s="1">
        <f t="shared" si="6"/>
        <v>77.05597788527989</v>
      </c>
      <c r="R38" s="1">
        <f t="shared" si="6"/>
        <v>22.944022114720113</v>
      </c>
      <c r="S38" s="11">
        <f t="shared" si="6"/>
        <v>100</v>
      </c>
    </row>
    <row r="39" spans="1:19" ht="12.75">
      <c r="A39" s="9">
        <v>1994</v>
      </c>
      <c r="B39" s="1">
        <f t="shared" si="0"/>
        <v>81.5</v>
      </c>
      <c r="C39" s="1">
        <f t="shared" si="0"/>
        <v>18.5</v>
      </c>
      <c r="D39" s="11">
        <f t="shared" si="1"/>
        <v>100</v>
      </c>
      <c r="E39" s="1">
        <f t="shared" si="2"/>
        <v>72.66666666666667</v>
      </c>
      <c r="F39" s="1">
        <f t="shared" si="2"/>
        <v>27.333333333333332</v>
      </c>
      <c r="G39" s="11">
        <f t="shared" si="2"/>
        <v>100</v>
      </c>
      <c r="H39" s="1">
        <f t="shared" si="3"/>
        <v>76.68997668997669</v>
      </c>
      <c r="I39" s="1">
        <f t="shared" si="3"/>
        <v>23.310023310023308</v>
      </c>
      <c r="J39" s="11">
        <f t="shared" si="3"/>
        <v>100</v>
      </c>
      <c r="K39" s="1">
        <f t="shared" si="4"/>
        <v>55.78231292517006</v>
      </c>
      <c r="L39" s="1">
        <f t="shared" si="4"/>
        <v>44.21768707482993</v>
      </c>
      <c r="M39" s="11">
        <f t="shared" si="4"/>
        <v>100</v>
      </c>
      <c r="N39" s="1">
        <f t="shared" si="5"/>
        <v>79.44890929965557</v>
      </c>
      <c r="O39" s="1">
        <f t="shared" si="5"/>
        <v>20.55109070034443</v>
      </c>
      <c r="P39" s="11">
        <f t="shared" si="5"/>
        <v>100</v>
      </c>
      <c r="Q39" s="1">
        <f t="shared" si="6"/>
        <v>75.20458265139116</v>
      </c>
      <c r="R39" s="1">
        <f t="shared" si="6"/>
        <v>24.79541734860884</v>
      </c>
      <c r="S39" s="11">
        <f t="shared" si="6"/>
        <v>100</v>
      </c>
    </row>
    <row r="40" spans="1:19" ht="12.75">
      <c r="A40" s="9">
        <v>1995</v>
      </c>
      <c r="B40" s="1">
        <f t="shared" si="0"/>
        <v>76.21621621621621</v>
      </c>
      <c r="C40" s="1">
        <f t="shared" si="0"/>
        <v>23.783783783783786</v>
      </c>
      <c r="D40" s="11">
        <f t="shared" si="1"/>
        <v>100</v>
      </c>
      <c r="E40" s="1">
        <f t="shared" si="2"/>
        <v>76.44444444444444</v>
      </c>
      <c r="F40" s="1">
        <f t="shared" si="2"/>
        <v>23.555555555555554</v>
      </c>
      <c r="G40" s="11">
        <f t="shared" si="2"/>
        <v>100</v>
      </c>
      <c r="H40" s="1">
        <f t="shared" si="3"/>
        <v>78.39851024208566</v>
      </c>
      <c r="I40" s="1">
        <f t="shared" si="3"/>
        <v>21.601489757914337</v>
      </c>
      <c r="J40" s="11">
        <f t="shared" si="3"/>
        <v>100</v>
      </c>
      <c r="K40" s="1">
        <f t="shared" si="4"/>
        <v>63.716814159292035</v>
      </c>
      <c r="L40" s="1">
        <f t="shared" si="4"/>
        <v>36.283185840707965</v>
      </c>
      <c r="M40" s="11">
        <f t="shared" si="4"/>
        <v>100</v>
      </c>
      <c r="N40" s="1">
        <f t="shared" si="5"/>
        <v>80.4661487236404</v>
      </c>
      <c r="O40" s="1">
        <f t="shared" si="5"/>
        <v>19.533851276359602</v>
      </c>
      <c r="P40" s="11">
        <f t="shared" si="5"/>
        <v>100</v>
      </c>
      <c r="Q40" s="1">
        <f t="shared" si="6"/>
        <v>76.54986522911051</v>
      </c>
      <c r="R40" s="1">
        <f t="shared" si="6"/>
        <v>23.450134770889488</v>
      </c>
      <c r="S40" s="11">
        <f t="shared" si="6"/>
        <v>100</v>
      </c>
    </row>
    <row r="41" spans="1:19" ht="12.75">
      <c r="A41" s="9">
        <v>1996</v>
      </c>
      <c r="B41" s="1">
        <f t="shared" si="0"/>
        <v>78.85117493472585</v>
      </c>
      <c r="C41" s="1">
        <f t="shared" si="0"/>
        <v>21.148825065274153</v>
      </c>
      <c r="D41" s="11">
        <f t="shared" si="1"/>
        <v>100</v>
      </c>
      <c r="E41" s="1">
        <f t="shared" si="2"/>
        <v>77.7319587628866</v>
      </c>
      <c r="F41" s="1">
        <f t="shared" si="2"/>
        <v>22.268041237113405</v>
      </c>
      <c r="G41" s="11">
        <f t="shared" si="2"/>
        <v>100</v>
      </c>
      <c r="H41" s="1">
        <f t="shared" si="3"/>
        <v>75.40983606557377</v>
      </c>
      <c r="I41" s="1">
        <f t="shared" si="3"/>
        <v>24.59016393442623</v>
      </c>
      <c r="J41" s="11">
        <f t="shared" si="3"/>
        <v>100</v>
      </c>
      <c r="K41" s="1">
        <f t="shared" si="4"/>
        <v>66.2303664921466</v>
      </c>
      <c r="L41" s="1">
        <f t="shared" si="4"/>
        <v>33.7696335078534</v>
      </c>
      <c r="M41" s="11">
        <f t="shared" si="4"/>
        <v>100</v>
      </c>
      <c r="N41" s="1">
        <f t="shared" si="5"/>
        <v>84.65553235908142</v>
      </c>
      <c r="O41" s="1">
        <f t="shared" si="5"/>
        <v>15.34446764091858</v>
      </c>
      <c r="P41" s="11">
        <f t="shared" si="5"/>
        <v>100</v>
      </c>
      <c r="Q41" s="1">
        <f t="shared" si="6"/>
        <v>78.23721436343853</v>
      </c>
      <c r="R41" s="1">
        <f t="shared" si="6"/>
        <v>21.76278563656148</v>
      </c>
      <c r="S41" s="11">
        <f t="shared" si="6"/>
        <v>100</v>
      </c>
    </row>
    <row r="42" spans="1:19" ht="12.75">
      <c r="A42" s="9">
        <v>1997</v>
      </c>
      <c r="B42" s="1">
        <f t="shared" si="0"/>
        <v>81.19658119658119</v>
      </c>
      <c r="C42" s="1">
        <f t="shared" si="0"/>
        <v>18.803418803418804</v>
      </c>
      <c r="D42" s="11">
        <f t="shared" si="1"/>
        <v>100</v>
      </c>
      <c r="E42" s="1">
        <f t="shared" si="2"/>
        <v>71.73913043478261</v>
      </c>
      <c r="F42" s="1">
        <f t="shared" si="2"/>
        <v>28.26086956521739</v>
      </c>
      <c r="G42" s="11">
        <f t="shared" si="2"/>
        <v>100</v>
      </c>
      <c r="H42" s="1">
        <f t="shared" si="3"/>
        <v>76.72955974842768</v>
      </c>
      <c r="I42" s="1">
        <f t="shared" si="3"/>
        <v>23.270440251572328</v>
      </c>
      <c r="J42" s="11">
        <f t="shared" si="3"/>
        <v>100</v>
      </c>
      <c r="K42" s="1">
        <f t="shared" si="4"/>
        <v>69.84615384615384</v>
      </c>
      <c r="L42" s="1">
        <f t="shared" si="4"/>
        <v>30.153846153846153</v>
      </c>
      <c r="M42" s="11">
        <f t="shared" si="4"/>
        <v>100</v>
      </c>
      <c r="N42" s="1">
        <f t="shared" si="5"/>
        <v>82.2360248447205</v>
      </c>
      <c r="O42" s="1">
        <f t="shared" si="5"/>
        <v>17.763975155279503</v>
      </c>
      <c r="P42" s="11">
        <f t="shared" si="5"/>
        <v>100</v>
      </c>
      <c r="Q42" s="1">
        <f t="shared" si="6"/>
        <v>77.87951807228916</v>
      </c>
      <c r="R42" s="1">
        <f t="shared" si="6"/>
        <v>22.120481927710845</v>
      </c>
      <c r="S42" s="11">
        <f t="shared" si="6"/>
        <v>100</v>
      </c>
    </row>
    <row r="43" spans="1:19" ht="12.75">
      <c r="A43" s="9">
        <v>1998</v>
      </c>
      <c r="B43" s="1">
        <f t="shared" si="0"/>
        <v>80.50139275766016</v>
      </c>
      <c r="C43" s="1">
        <f t="shared" si="0"/>
        <v>19.498607242339833</v>
      </c>
      <c r="D43" s="11">
        <f t="shared" si="1"/>
        <v>100</v>
      </c>
      <c r="E43" s="1">
        <f t="shared" si="2"/>
        <v>75</v>
      </c>
      <c r="F43" s="1">
        <f t="shared" si="2"/>
        <v>25</v>
      </c>
      <c r="G43" s="11">
        <f t="shared" si="2"/>
        <v>100</v>
      </c>
      <c r="H43" s="1">
        <f t="shared" si="3"/>
        <v>77.44565217391305</v>
      </c>
      <c r="I43" s="1">
        <f t="shared" si="3"/>
        <v>22.554347826086957</v>
      </c>
      <c r="J43" s="11">
        <f t="shared" si="3"/>
        <v>100</v>
      </c>
      <c r="K43" s="1">
        <f t="shared" si="4"/>
        <v>80.99547511312217</v>
      </c>
      <c r="L43" s="1">
        <f t="shared" si="4"/>
        <v>19.004524886877828</v>
      </c>
      <c r="M43" s="11">
        <f t="shared" si="4"/>
        <v>100</v>
      </c>
      <c r="N43" s="1">
        <f t="shared" si="5"/>
        <v>86.2776025236593</v>
      </c>
      <c r="O43" s="1">
        <f t="shared" si="5"/>
        <v>13.722397476340694</v>
      </c>
      <c r="P43" s="11">
        <f t="shared" si="5"/>
        <v>100</v>
      </c>
      <c r="Q43" s="1">
        <f t="shared" si="6"/>
        <v>81.07331097268808</v>
      </c>
      <c r="R43" s="1">
        <f t="shared" si="6"/>
        <v>18.92668902731193</v>
      </c>
      <c r="S43" s="11">
        <f t="shared" si="6"/>
        <v>100</v>
      </c>
    </row>
    <row r="44" spans="1:19" ht="12.75">
      <c r="A44" s="9">
        <v>1999</v>
      </c>
      <c r="B44" s="1">
        <f t="shared" si="0"/>
        <v>75.91463414634147</v>
      </c>
      <c r="C44" s="1">
        <f t="shared" si="0"/>
        <v>24.085365853658537</v>
      </c>
      <c r="D44" s="11">
        <f t="shared" si="1"/>
        <v>100</v>
      </c>
      <c r="E44" s="1">
        <f t="shared" si="2"/>
        <v>72.92418772563177</v>
      </c>
      <c r="F44" s="1">
        <f t="shared" si="2"/>
        <v>27.075812274368232</v>
      </c>
      <c r="G44" s="11">
        <f t="shared" si="2"/>
        <v>100</v>
      </c>
      <c r="H44" s="1">
        <f t="shared" si="3"/>
        <v>71.61290322580646</v>
      </c>
      <c r="I44" s="1">
        <f t="shared" si="3"/>
        <v>28.387096774193548</v>
      </c>
      <c r="J44" s="11">
        <f t="shared" si="3"/>
        <v>100</v>
      </c>
      <c r="K44" s="1">
        <f t="shared" si="4"/>
        <v>80.2547770700637</v>
      </c>
      <c r="L44" s="1">
        <f t="shared" si="4"/>
        <v>19.745222929936308</v>
      </c>
      <c r="M44" s="11">
        <f t="shared" si="4"/>
        <v>100</v>
      </c>
      <c r="N44" s="1">
        <f t="shared" si="5"/>
        <v>83.38762214983714</v>
      </c>
      <c r="O44" s="1">
        <f t="shared" si="5"/>
        <v>16.612377850162865</v>
      </c>
      <c r="P44" s="11">
        <f t="shared" si="5"/>
        <v>100</v>
      </c>
      <c r="Q44" s="1">
        <f t="shared" si="6"/>
        <v>78.14999999999999</v>
      </c>
      <c r="R44" s="1">
        <f t="shared" si="6"/>
        <v>21.85</v>
      </c>
      <c r="S44" s="11">
        <f t="shared" si="6"/>
        <v>100</v>
      </c>
    </row>
    <row r="47" spans="1:9" ht="12.75">
      <c r="A47" s="4" t="str">
        <f>CONCATENATE("New Admissions (All Races): ",$A$1)</f>
        <v>New Admissions (All Races): IOWA</v>
      </c>
      <c r="I47" s="4" t="str">
        <f>CONCATENATE("Percent of Total, New Admissions (All Races): ",$A$1)</f>
        <v>Percent of Total, New Admissions (All Races): IOWA</v>
      </c>
    </row>
    <row r="48" spans="1:15" s="4" customFormat="1" ht="12.75">
      <c r="A48" s="18" t="s">
        <v>34</v>
      </c>
      <c r="B48" s="14" t="s">
        <v>28</v>
      </c>
      <c r="C48" s="14" t="s">
        <v>29</v>
      </c>
      <c r="D48" s="14" t="s">
        <v>30</v>
      </c>
      <c r="E48" s="14" t="s">
        <v>31</v>
      </c>
      <c r="F48" s="14" t="s">
        <v>32</v>
      </c>
      <c r="G48" s="14" t="s">
        <v>33</v>
      </c>
      <c r="I48" s="18" t="s">
        <v>34</v>
      </c>
      <c r="J48" s="14" t="s">
        <v>28</v>
      </c>
      <c r="K48" s="14" t="s">
        <v>29</v>
      </c>
      <c r="L48" s="14" t="s">
        <v>30</v>
      </c>
      <c r="M48" s="14" t="s">
        <v>31</v>
      </c>
      <c r="N48" s="14" t="s">
        <v>32</v>
      </c>
      <c r="O48" s="14" t="s">
        <v>33</v>
      </c>
    </row>
    <row r="49" spans="1:14" ht="12.75">
      <c r="A49" s="9">
        <v>1983</v>
      </c>
      <c r="D49" s="2"/>
      <c r="E49" s="2"/>
      <c r="G49" s="2"/>
      <c r="I49" s="9">
        <v>1983</v>
      </c>
      <c r="J49" s="1"/>
      <c r="K49" s="1"/>
      <c r="L49" s="1"/>
      <c r="M49" s="1"/>
      <c r="N49" s="1"/>
    </row>
    <row r="50" spans="1:14" ht="12.75">
      <c r="A50" s="9">
        <v>1984</v>
      </c>
      <c r="G50" s="2"/>
      <c r="I50" s="9">
        <v>1984</v>
      </c>
      <c r="J50" s="1"/>
      <c r="K50" s="1"/>
      <c r="L50" s="1"/>
      <c r="M50" s="1"/>
      <c r="N50" s="1"/>
    </row>
    <row r="51" spans="1:14" ht="12.75">
      <c r="A51" s="9">
        <v>1985</v>
      </c>
      <c r="D51" s="2"/>
      <c r="E51" s="2"/>
      <c r="G51" s="2"/>
      <c r="I51" s="9">
        <v>1985</v>
      </c>
      <c r="J51" s="1"/>
      <c r="K51" s="1"/>
      <c r="L51" s="1"/>
      <c r="M51" s="1"/>
      <c r="N51" s="1"/>
    </row>
    <row r="52" spans="1:14" ht="12.75">
      <c r="A52" s="9">
        <v>1986</v>
      </c>
      <c r="E52" s="2"/>
      <c r="G52" s="2"/>
      <c r="I52" s="9">
        <v>1986</v>
      </c>
      <c r="J52" s="1"/>
      <c r="K52" s="1"/>
      <c r="L52" s="1"/>
      <c r="M52" s="1"/>
      <c r="N52" s="1"/>
    </row>
    <row r="53" spans="1:15" ht="12.75">
      <c r="A53" s="9">
        <v>1987</v>
      </c>
      <c r="B53">
        <v>227</v>
      </c>
      <c r="C53">
        <v>246</v>
      </c>
      <c r="D53">
        <v>206</v>
      </c>
      <c r="E53">
        <v>44</v>
      </c>
      <c r="F53">
        <v>288</v>
      </c>
      <c r="G53">
        <v>1011</v>
      </c>
      <c r="I53" s="9">
        <v>1987</v>
      </c>
      <c r="J53" s="1">
        <f aca="true" t="shared" si="7" ref="J53:J65">(B53/$G53)*100</f>
        <v>22.45301681503462</v>
      </c>
      <c r="K53" s="1">
        <f aca="true" t="shared" si="8" ref="K53:K65">(C53/$G53)*100</f>
        <v>24.33234421364985</v>
      </c>
      <c r="L53" s="1">
        <f aca="true" t="shared" si="9" ref="L53:L65">(D53/$G53)*100</f>
        <v>20.375865479723046</v>
      </c>
      <c r="M53" s="1">
        <f aca="true" t="shared" si="10" ref="M53:M65">(E53/$G53)*100</f>
        <v>4.3521266073194855</v>
      </c>
      <c r="N53" s="1">
        <f aca="true" t="shared" si="11" ref="N53:N65">(F53/$G53)*100</f>
        <v>28.486646884272997</v>
      </c>
      <c r="O53">
        <f aca="true" t="shared" si="12" ref="O53:O65">(G53/$G53)*100</f>
        <v>100</v>
      </c>
    </row>
    <row r="54" spans="1:15" ht="12.75">
      <c r="A54" s="9">
        <v>1988</v>
      </c>
      <c r="B54">
        <v>242</v>
      </c>
      <c r="C54">
        <v>212</v>
      </c>
      <c r="D54">
        <v>186</v>
      </c>
      <c r="E54">
        <v>68</v>
      </c>
      <c r="F54">
        <v>350</v>
      </c>
      <c r="G54">
        <v>1058</v>
      </c>
      <c r="I54" s="9">
        <v>1988</v>
      </c>
      <c r="J54" s="1">
        <f t="shared" si="7"/>
        <v>22.873345935727787</v>
      </c>
      <c r="K54" s="1">
        <f t="shared" si="8"/>
        <v>20.03780718336484</v>
      </c>
      <c r="L54" s="1">
        <f t="shared" si="9"/>
        <v>17.580340264650285</v>
      </c>
      <c r="M54" s="1">
        <f t="shared" si="10"/>
        <v>6.427221172022684</v>
      </c>
      <c r="N54" s="1">
        <f t="shared" si="11"/>
        <v>33.0812854442344</v>
      </c>
      <c r="O54">
        <f t="shared" si="12"/>
        <v>100</v>
      </c>
    </row>
    <row r="55" spans="1:15" ht="12.75">
      <c r="A55" s="9">
        <v>1989</v>
      </c>
      <c r="B55">
        <v>259</v>
      </c>
      <c r="C55">
        <v>256</v>
      </c>
      <c r="D55">
        <v>224</v>
      </c>
      <c r="E55">
        <v>186</v>
      </c>
      <c r="F55">
        <v>389</v>
      </c>
      <c r="G55">
        <v>1314</v>
      </c>
      <c r="I55" s="9">
        <v>1989</v>
      </c>
      <c r="J55" s="1">
        <f t="shared" si="7"/>
        <v>19.710806697108065</v>
      </c>
      <c r="K55" s="1">
        <f t="shared" si="8"/>
        <v>19.48249619482496</v>
      </c>
      <c r="L55" s="1">
        <f t="shared" si="9"/>
        <v>17.04718417047184</v>
      </c>
      <c r="M55" s="1">
        <f t="shared" si="10"/>
        <v>14.15525114155251</v>
      </c>
      <c r="N55" s="1">
        <f t="shared" si="11"/>
        <v>29.604261796042618</v>
      </c>
      <c r="O55">
        <f t="shared" si="12"/>
        <v>100</v>
      </c>
    </row>
    <row r="56" spans="1:15" ht="12.75">
      <c r="A56" s="9">
        <v>1990</v>
      </c>
      <c r="B56">
        <v>295</v>
      </c>
      <c r="C56">
        <v>262</v>
      </c>
      <c r="D56">
        <v>226</v>
      </c>
      <c r="E56">
        <v>241</v>
      </c>
      <c r="F56">
        <v>337</v>
      </c>
      <c r="G56">
        <v>1361</v>
      </c>
      <c r="I56" s="9">
        <v>1990</v>
      </c>
      <c r="J56" s="1">
        <f t="shared" si="7"/>
        <v>21.675238795003672</v>
      </c>
      <c r="K56" s="1">
        <f t="shared" si="8"/>
        <v>19.250551065393093</v>
      </c>
      <c r="L56" s="1">
        <f t="shared" si="9"/>
        <v>16.605437178545188</v>
      </c>
      <c r="M56" s="1">
        <f t="shared" si="10"/>
        <v>17.707567964731815</v>
      </c>
      <c r="N56" s="1">
        <f t="shared" si="11"/>
        <v>24.76120499632623</v>
      </c>
      <c r="O56">
        <f t="shared" si="12"/>
        <v>100</v>
      </c>
    </row>
    <row r="57" spans="1:15" ht="12.75">
      <c r="A57" s="9">
        <v>1991</v>
      </c>
      <c r="B57">
        <v>182</v>
      </c>
      <c r="C57">
        <v>243</v>
      </c>
      <c r="D57">
        <v>228</v>
      </c>
      <c r="E57">
        <v>195</v>
      </c>
      <c r="F57">
        <v>414</v>
      </c>
      <c r="G57">
        <v>1262</v>
      </c>
      <c r="I57" s="9">
        <v>1991</v>
      </c>
      <c r="J57" s="1">
        <f t="shared" si="7"/>
        <v>14.421553090332806</v>
      </c>
      <c r="K57" s="1">
        <f t="shared" si="8"/>
        <v>19.25515055467512</v>
      </c>
      <c r="L57" s="1">
        <f t="shared" si="9"/>
        <v>18.066561014263076</v>
      </c>
      <c r="M57" s="1">
        <f t="shared" si="10"/>
        <v>15.451664025356576</v>
      </c>
      <c r="N57" s="1">
        <f t="shared" si="11"/>
        <v>32.80507131537242</v>
      </c>
      <c r="O57">
        <f t="shared" si="12"/>
        <v>100</v>
      </c>
    </row>
    <row r="58" spans="1:15" ht="12.75">
      <c r="A58" s="9">
        <v>1992</v>
      </c>
      <c r="B58">
        <v>314</v>
      </c>
      <c r="C58">
        <v>287</v>
      </c>
      <c r="D58">
        <v>256</v>
      </c>
      <c r="E58">
        <v>242</v>
      </c>
      <c r="F58">
        <v>343</v>
      </c>
      <c r="G58">
        <v>1442</v>
      </c>
      <c r="I58" s="9">
        <v>1992</v>
      </c>
      <c r="J58" s="1">
        <f t="shared" si="7"/>
        <v>21.7753120665742</v>
      </c>
      <c r="K58" s="1">
        <f t="shared" si="8"/>
        <v>19.902912621359224</v>
      </c>
      <c r="L58" s="1">
        <f t="shared" si="9"/>
        <v>17.753120665742024</v>
      </c>
      <c r="M58" s="1">
        <f t="shared" si="10"/>
        <v>16.78224687933426</v>
      </c>
      <c r="N58" s="1">
        <f t="shared" si="11"/>
        <v>23.78640776699029</v>
      </c>
      <c r="O58">
        <f t="shared" si="12"/>
        <v>100</v>
      </c>
    </row>
    <row r="59" spans="1:15" ht="12.75">
      <c r="A59" s="9">
        <v>1993</v>
      </c>
      <c r="B59">
        <v>323</v>
      </c>
      <c r="C59">
        <v>282</v>
      </c>
      <c r="D59">
        <v>265</v>
      </c>
      <c r="E59">
        <v>199</v>
      </c>
      <c r="F59">
        <v>445</v>
      </c>
      <c r="G59">
        <v>1514</v>
      </c>
      <c r="I59" s="9">
        <v>1993</v>
      </c>
      <c r="J59" s="1">
        <f t="shared" si="7"/>
        <v>21.334214002642007</v>
      </c>
      <c r="K59" s="1">
        <f t="shared" si="8"/>
        <v>18.626155878467635</v>
      </c>
      <c r="L59" s="1">
        <f t="shared" si="9"/>
        <v>17.503302509907527</v>
      </c>
      <c r="M59" s="1">
        <f t="shared" si="10"/>
        <v>13.143989431968295</v>
      </c>
      <c r="N59" s="1">
        <f t="shared" si="11"/>
        <v>29.392338177014533</v>
      </c>
      <c r="O59">
        <f t="shared" si="12"/>
        <v>100</v>
      </c>
    </row>
    <row r="60" spans="1:15" ht="12.75">
      <c r="A60" s="9">
        <v>1994</v>
      </c>
      <c r="B60">
        <v>431</v>
      </c>
      <c r="C60">
        <v>480</v>
      </c>
      <c r="D60">
        <v>442</v>
      </c>
      <c r="E60">
        <v>319</v>
      </c>
      <c r="F60">
        <v>924</v>
      </c>
      <c r="G60">
        <v>2596</v>
      </c>
      <c r="I60" s="9">
        <v>1994</v>
      </c>
      <c r="J60" s="1">
        <f t="shared" si="7"/>
        <v>16.60246533127889</v>
      </c>
      <c r="K60" s="1">
        <f t="shared" si="8"/>
        <v>18.489984591679505</v>
      </c>
      <c r="L60" s="1">
        <f t="shared" si="9"/>
        <v>17.026194144838215</v>
      </c>
      <c r="M60" s="1">
        <f t="shared" si="10"/>
        <v>12.288135593220339</v>
      </c>
      <c r="N60" s="1">
        <f t="shared" si="11"/>
        <v>35.59322033898305</v>
      </c>
      <c r="O60">
        <f t="shared" si="12"/>
        <v>100</v>
      </c>
    </row>
    <row r="61" spans="1:15" ht="12.75">
      <c r="A61" s="9">
        <v>1995</v>
      </c>
      <c r="B61">
        <v>408</v>
      </c>
      <c r="C61">
        <v>479</v>
      </c>
      <c r="D61">
        <v>558</v>
      </c>
      <c r="E61">
        <v>358</v>
      </c>
      <c r="F61">
        <v>946</v>
      </c>
      <c r="G61">
        <v>2749</v>
      </c>
      <c r="I61" s="9">
        <v>1995</v>
      </c>
      <c r="J61" s="1">
        <f t="shared" si="7"/>
        <v>14.841760640232811</v>
      </c>
      <c r="K61" s="1">
        <f t="shared" si="8"/>
        <v>17.424518006547835</v>
      </c>
      <c r="L61" s="1">
        <f t="shared" si="9"/>
        <v>20.298290287377228</v>
      </c>
      <c r="M61" s="1">
        <f t="shared" si="10"/>
        <v>13.022917424518008</v>
      </c>
      <c r="N61" s="1">
        <f t="shared" si="11"/>
        <v>34.41251364132412</v>
      </c>
      <c r="O61">
        <f t="shared" si="12"/>
        <v>100</v>
      </c>
    </row>
    <row r="62" spans="1:15" ht="12.75">
      <c r="A62" s="9">
        <v>1996</v>
      </c>
      <c r="B62">
        <v>417</v>
      </c>
      <c r="C62">
        <v>517</v>
      </c>
      <c r="D62">
        <v>578</v>
      </c>
      <c r="E62">
        <v>419</v>
      </c>
      <c r="F62">
        <v>1026</v>
      </c>
      <c r="G62">
        <v>2957</v>
      </c>
      <c r="I62" s="9">
        <v>1996</v>
      </c>
      <c r="J62" s="1">
        <f t="shared" si="7"/>
        <v>14.102130537707136</v>
      </c>
      <c r="K62" s="1">
        <f t="shared" si="8"/>
        <v>17.483936422049375</v>
      </c>
      <c r="L62" s="1">
        <f t="shared" si="9"/>
        <v>19.546838011498142</v>
      </c>
      <c r="M62" s="1">
        <f t="shared" si="10"/>
        <v>14.169766655393982</v>
      </c>
      <c r="N62" s="1">
        <f t="shared" si="11"/>
        <v>34.69732837335137</v>
      </c>
      <c r="O62">
        <f t="shared" si="12"/>
        <v>100</v>
      </c>
    </row>
    <row r="63" spans="1:15" ht="12.75">
      <c r="A63" s="9">
        <v>1997</v>
      </c>
      <c r="B63">
        <v>365</v>
      </c>
      <c r="C63">
        <v>278</v>
      </c>
      <c r="D63">
        <v>323</v>
      </c>
      <c r="E63">
        <v>328</v>
      </c>
      <c r="F63">
        <v>821</v>
      </c>
      <c r="G63">
        <v>2115</v>
      </c>
      <c r="I63" s="9">
        <v>1997</v>
      </c>
      <c r="J63" s="1">
        <f t="shared" si="7"/>
        <v>17.257683215130022</v>
      </c>
      <c r="K63" s="1">
        <f t="shared" si="8"/>
        <v>13.14420803782506</v>
      </c>
      <c r="L63" s="1">
        <f t="shared" si="9"/>
        <v>15.271867612293144</v>
      </c>
      <c r="M63" s="1">
        <f t="shared" si="10"/>
        <v>15.508274231678488</v>
      </c>
      <c r="N63" s="1">
        <f t="shared" si="11"/>
        <v>38.817966903073284</v>
      </c>
      <c r="O63">
        <f t="shared" si="12"/>
        <v>100</v>
      </c>
    </row>
    <row r="64" spans="1:15" ht="12.75">
      <c r="A64" s="9">
        <v>1998</v>
      </c>
      <c r="B64">
        <v>366</v>
      </c>
      <c r="C64">
        <v>304</v>
      </c>
      <c r="D64">
        <v>372</v>
      </c>
      <c r="E64">
        <v>449</v>
      </c>
      <c r="F64">
        <v>655</v>
      </c>
      <c r="G64">
        <v>2146</v>
      </c>
      <c r="I64" s="9">
        <v>1998</v>
      </c>
      <c r="J64" s="1">
        <f t="shared" si="7"/>
        <v>17.054986020503264</v>
      </c>
      <c r="K64" s="1">
        <f t="shared" si="8"/>
        <v>14.165890027958994</v>
      </c>
      <c r="L64" s="1">
        <f t="shared" si="9"/>
        <v>17.33457595526561</v>
      </c>
      <c r="M64" s="1">
        <f t="shared" si="10"/>
        <v>20.922646784715752</v>
      </c>
      <c r="N64" s="1">
        <f t="shared" si="11"/>
        <v>30.521901211556386</v>
      </c>
      <c r="O64">
        <f t="shared" si="12"/>
        <v>100</v>
      </c>
    </row>
    <row r="65" spans="1:15" ht="12.75">
      <c r="A65" s="9">
        <v>1999</v>
      </c>
      <c r="B65">
        <v>342</v>
      </c>
      <c r="C65">
        <v>288</v>
      </c>
      <c r="D65">
        <v>320</v>
      </c>
      <c r="E65">
        <v>475</v>
      </c>
      <c r="F65">
        <v>635</v>
      </c>
      <c r="G65">
        <v>2060</v>
      </c>
      <c r="I65" s="9">
        <v>1999</v>
      </c>
      <c r="J65" s="1">
        <f t="shared" si="7"/>
        <v>16.601941747572816</v>
      </c>
      <c r="K65" s="1">
        <f t="shared" si="8"/>
        <v>13.980582524271846</v>
      </c>
      <c r="L65" s="1">
        <f t="shared" si="9"/>
        <v>15.53398058252427</v>
      </c>
      <c r="M65" s="1">
        <f t="shared" si="10"/>
        <v>23.058252427184467</v>
      </c>
      <c r="N65" s="1">
        <f t="shared" si="11"/>
        <v>30.8252427184466</v>
      </c>
      <c r="O65">
        <f t="shared" si="12"/>
        <v>100</v>
      </c>
    </row>
    <row r="66" spans="1:14" ht="12.75">
      <c r="A66" t="s">
        <v>48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IOWA</v>
      </c>
      <c r="I68" s="4" t="str">
        <f>CONCATENATE("Black New Admissions: ",$A$1)</f>
        <v>Black New Admissions: IOWA</v>
      </c>
    </row>
    <row r="69" spans="1:15" s="4" customFormat="1" ht="12.75">
      <c r="A69" s="18" t="s">
        <v>34</v>
      </c>
      <c r="B69" s="14" t="s">
        <v>28</v>
      </c>
      <c r="C69" s="14" t="s">
        <v>29</v>
      </c>
      <c r="D69" s="14" t="s">
        <v>30</v>
      </c>
      <c r="E69" s="14" t="s">
        <v>31</v>
      </c>
      <c r="F69" s="14" t="s">
        <v>32</v>
      </c>
      <c r="G69" s="14" t="s">
        <v>33</v>
      </c>
      <c r="I69" s="18" t="s">
        <v>34</v>
      </c>
      <c r="J69" s="14" t="s">
        <v>28</v>
      </c>
      <c r="K69" s="14" t="s">
        <v>29</v>
      </c>
      <c r="L69" s="14" t="s">
        <v>30</v>
      </c>
      <c r="M69" s="14" t="s">
        <v>31</v>
      </c>
      <c r="N69" s="14" t="s">
        <v>32</v>
      </c>
      <c r="O69" s="14" t="s">
        <v>33</v>
      </c>
    </row>
    <row r="70" spans="1:15" ht="12.75">
      <c r="A70" s="9">
        <v>1983</v>
      </c>
      <c r="C70" s="2"/>
      <c r="G70" s="2"/>
      <c r="I70" s="9">
        <v>1983</v>
      </c>
      <c r="J70" s="2"/>
      <c r="K70" s="2"/>
      <c r="O70" s="2"/>
    </row>
    <row r="71" spans="1:15" ht="12.75">
      <c r="A71" s="9">
        <v>1984</v>
      </c>
      <c r="G71" s="2"/>
      <c r="I71" s="9">
        <v>1984</v>
      </c>
      <c r="K71" s="2"/>
      <c r="O71" s="2"/>
    </row>
    <row r="72" spans="1:15" ht="12.75">
      <c r="A72" s="9">
        <v>1985</v>
      </c>
      <c r="C72" s="2"/>
      <c r="G72" s="2"/>
      <c r="I72" s="9">
        <v>1985</v>
      </c>
      <c r="J72" s="2"/>
      <c r="K72" s="2"/>
      <c r="O72" s="2"/>
    </row>
    <row r="73" spans="1:15" ht="12.75">
      <c r="A73" s="9">
        <v>1986</v>
      </c>
      <c r="C73" s="2"/>
      <c r="G73" s="2"/>
      <c r="I73" s="9">
        <v>1986</v>
      </c>
      <c r="K73" s="2"/>
      <c r="O73" s="2"/>
    </row>
    <row r="74" spans="1:15" ht="12.75">
      <c r="A74" s="9">
        <v>1987</v>
      </c>
      <c r="B74">
        <v>181</v>
      </c>
      <c r="C74">
        <v>189</v>
      </c>
      <c r="D74">
        <v>160</v>
      </c>
      <c r="E74">
        <v>31</v>
      </c>
      <c r="F74">
        <v>253</v>
      </c>
      <c r="G74">
        <v>814</v>
      </c>
      <c r="I74" s="9">
        <v>1987</v>
      </c>
      <c r="J74">
        <v>34</v>
      </c>
      <c r="K74">
        <v>52</v>
      </c>
      <c r="L74">
        <v>40</v>
      </c>
      <c r="M74">
        <v>11</v>
      </c>
      <c r="N74">
        <v>30</v>
      </c>
      <c r="O74">
        <v>167</v>
      </c>
    </row>
    <row r="75" spans="1:15" ht="12.75">
      <c r="A75" s="9">
        <v>1988</v>
      </c>
      <c r="B75">
        <v>201</v>
      </c>
      <c r="C75">
        <v>147</v>
      </c>
      <c r="D75">
        <v>139</v>
      </c>
      <c r="E75">
        <v>54</v>
      </c>
      <c r="F75">
        <v>308</v>
      </c>
      <c r="G75">
        <v>849</v>
      </c>
      <c r="I75" s="9">
        <v>1988</v>
      </c>
      <c r="J75">
        <v>34</v>
      </c>
      <c r="K75">
        <v>55</v>
      </c>
      <c r="L75">
        <v>43</v>
      </c>
      <c r="M75">
        <v>10</v>
      </c>
      <c r="N75">
        <v>29</v>
      </c>
      <c r="O75">
        <v>171</v>
      </c>
    </row>
    <row r="76" spans="1:15" ht="12.75">
      <c r="A76" s="9">
        <v>1989</v>
      </c>
      <c r="B76">
        <v>208</v>
      </c>
      <c r="C76">
        <v>184</v>
      </c>
      <c r="D76">
        <v>181</v>
      </c>
      <c r="E76">
        <v>129</v>
      </c>
      <c r="F76">
        <v>344</v>
      </c>
      <c r="G76">
        <v>1046</v>
      </c>
      <c r="I76" s="9">
        <v>1989</v>
      </c>
      <c r="J76">
        <v>37</v>
      </c>
      <c r="K76">
        <v>63</v>
      </c>
      <c r="L76">
        <v>40</v>
      </c>
      <c r="M76">
        <v>39</v>
      </c>
      <c r="N76">
        <v>34</v>
      </c>
      <c r="O76">
        <v>213</v>
      </c>
    </row>
    <row r="77" spans="1:15" ht="12.75">
      <c r="A77" s="9">
        <v>1990</v>
      </c>
      <c r="B77">
        <v>233</v>
      </c>
      <c r="C77">
        <v>199</v>
      </c>
      <c r="D77">
        <v>164</v>
      </c>
      <c r="E77">
        <v>164</v>
      </c>
      <c r="F77">
        <v>280</v>
      </c>
      <c r="G77">
        <v>1040</v>
      </c>
      <c r="I77" s="9">
        <v>1990</v>
      </c>
      <c r="J77">
        <v>45</v>
      </c>
      <c r="K77">
        <v>57</v>
      </c>
      <c r="L77">
        <v>53</v>
      </c>
      <c r="M77">
        <v>59</v>
      </c>
      <c r="N77">
        <v>44</v>
      </c>
      <c r="O77">
        <v>258</v>
      </c>
    </row>
    <row r="78" spans="1:15" ht="12.75">
      <c r="A78" s="9">
        <v>1991</v>
      </c>
      <c r="B78">
        <v>137</v>
      </c>
      <c r="C78">
        <v>179</v>
      </c>
      <c r="D78">
        <v>176</v>
      </c>
      <c r="E78">
        <v>102</v>
      </c>
      <c r="F78">
        <v>338</v>
      </c>
      <c r="G78">
        <v>932</v>
      </c>
      <c r="I78" s="9">
        <v>1991</v>
      </c>
      <c r="J78">
        <v>36</v>
      </c>
      <c r="K78">
        <v>51</v>
      </c>
      <c r="L78">
        <v>43</v>
      </c>
      <c r="M78">
        <v>75</v>
      </c>
      <c r="N78">
        <v>54</v>
      </c>
      <c r="O78">
        <v>259</v>
      </c>
    </row>
    <row r="79" spans="1:15" ht="12.75">
      <c r="A79" s="9">
        <v>1992</v>
      </c>
      <c r="B79">
        <v>229</v>
      </c>
      <c r="C79">
        <v>212</v>
      </c>
      <c r="D79">
        <v>181</v>
      </c>
      <c r="E79">
        <v>138</v>
      </c>
      <c r="F79">
        <v>291</v>
      </c>
      <c r="G79">
        <v>1051</v>
      </c>
      <c r="I79" s="9">
        <v>1992</v>
      </c>
      <c r="J79">
        <v>62</v>
      </c>
      <c r="K79">
        <v>66</v>
      </c>
      <c r="L79">
        <v>62</v>
      </c>
      <c r="M79">
        <v>89</v>
      </c>
      <c r="N79">
        <v>40</v>
      </c>
      <c r="O79">
        <v>319</v>
      </c>
    </row>
    <row r="80" spans="1:15" ht="12.75">
      <c r="A80" s="9">
        <v>1993</v>
      </c>
      <c r="B80">
        <v>241</v>
      </c>
      <c r="C80">
        <v>208</v>
      </c>
      <c r="D80">
        <v>203</v>
      </c>
      <c r="E80">
        <v>99</v>
      </c>
      <c r="F80">
        <v>364</v>
      </c>
      <c r="G80">
        <v>1115</v>
      </c>
      <c r="I80" s="9">
        <v>1993</v>
      </c>
      <c r="J80">
        <v>64</v>
      </c>
      <c r="K80">
        <v>63</v>
      </c>
      <c r="L80">
        <v>54</v>
      </c>
      <c r="M80">
        <v>84</v>
      </c>
      <c r="N80">
        <v>67</v>
      </c>
      <c r="O80">
        <v>332</v>
      </c>
    </row>
    <row r="81" spans="1:15" ht="12.75">
      <c r="A81" s="9">
        <v>1994</v>
      </c>
      <c r="B81">
        <v>326</v>
      </c>
      <c r="C81">
        <v>327</v>
      </c>
      <c r="D81">
        <v>329</v>
      </c>
      <c r="E81">
        <v>164</v>
      </c>
      <c r="F81">
        <v>692</v>
      </c>
      <c r="G81">
        <v>1838</v>
      </c>
      <c r="I81" s="9">
        <v>1994</v>
      </c>
      <c r="J81">
        <v>74</v>
      </c>
      <c r="K81">
        <v>123</v>
      </c>
      <c r="L81">
        <v>100</v>
      </c>
      <c r="M81">
        <v>130</v>
      </c>
      <c r="N81">
        <v>179</v>
      </c>
      <c r="O81">
        <v>606</v>
      </c>
    </row>
    <row r="82" spans="1:15" ht="12.75">
      <c r="A82" s="9">
        <v>1995</v>
      </c>
      <c r="B82">
        <v>282</v>
      </c>
      <c r="C82">
        <v>344</v>
      </c>
      <c r="D82">
        <v>421</v>
      </c>
      <c r="E82">
        <v>216</v>
      </c>
      <c r="F82">
        <v>725</v>
      </c>
      <c r="G82">
        <v>1988</v>
      </c>
      <c r="I82" s="9">
        <v>1995</v>
      </c>
      <c r="J82">
        <v>88</v>
      </c>
      <c r="K82">
        <v>106</v>
      </c>
      <c r="L82">
        <v>116</v>
      </c>
      <c r="M82">
        <v>123</v>
      </c>
      <c r="N82">
        <v>176</v>
      </c>
      <c r="O82">
        <v>609</v>
      </c>
    </row>
    <row r="83" spans="1:15" ht="12.75">
      <c r="A83" s="9">
        <v>1996</v>
      </c>
      <c r="B83">
        <v>302</v>
      </c>
      <c r="C83">
        <v>377</v>
      </c>
      <c r="D83">
        <v>414</v>
      </c>
      <c r="E83">
        <v>253</v>
      </c>
      <c r="F83">
        <v>811</v>
      </c>
      <c r="G83">
        <v>2157</v>
      </c>
      <c r="I83" s="9">
        <v>1996</v>
      </c>
      <c r="J83">
        <v>81</v>
      </c>
      <c r="K83">
        <v>108</v>
      </c>
      <c r="L83">
        <v>135</v>
      </c>
      <c r="M83">
        <v>129</v>
      </c>
      <c r="N83">
        <v>147</v>
      </c>
      <c r="O83">
        <v>600</v>
      </c>
    </row>
    <row r="84" spans="1:15" ht="12.75">
      <c r="A84" s="9">
        <v>1997</v>
      </c>
      <c r="B84">
        <v>285</v>
      </c>
      <c r="C84">
        <v>198</v>
      </c>
      <c r="D84">
        <v>244</v>
      </c>
      <c r="E84">
        <v>227</v>
      </c>
      <c r="F84">
        <v>662</v>
      </c>
      <c r="G84">
        <v>1616</v>
      </c>
      <c r="I84" s="9">
        <v>1997</v>
      </c>
      <c r="J84">
        <v>66</v>
      </c>
      <c r="K84">
        <v>78</v>
      </c>
      <c r="L84">
        <v>74</v>
      </c>
      <c r="M84">
        <v>98</v>
      </c>
      <c r="N84">
        <v>143</v>
      </c>
      <c r="O84">
        <v>459</v>
      </c>
    </row>
    <row r="85" spans="1:15" ht="12.75">
      <c r="A85" s="9">
        <v>1998</v>
      </c>
      <c r="B85">
        <v>289</v>
      </c>
      <c r="C85">
        <v>213</v>
      </c>
      <c r="D85">
        <v>285</v>
      </c>
      <c r="E85">
        <v>358</v>
      </c>
      <c r="F85">
        <v>547</v>
      </c>
      <c r="G85">
        <v>1692</v>
      </c>
      <c r="I85" s="9">
        <v>1998</v>
      </c>
      <c r="J85">
        <v>70</v>
      </c>
      <c r="K85">
        <v>71</v>
      </c>
      <c r="L85">
        <v>83</v>
      </c>
      <c r="M85">
        <v>84</v>
      </c>
      <c r="N85">
        <v>87</v>
      </c>
      <c r="O85">
        <v>395</v>
      </c>
    </row>
    <row r="86" spans="1:15" ht="12.75">
      <c r="A86" s="9">
        <v>1999</v>
      </c>
      <c r="B86">
        <v>249</v>
      </c>
      <c r="C86">
        <v>202</v>
      </c>
      <c r="D86">
        <v>222</v>
      </c>
      <c r="E86">
        <v>378</v>
      </c>
      <c r="F86">
        <v>512</v>
      </c>
      <c r="G86">
        <v>1563</v>
      </c>
      <c r="I86" s="9">
        <v>1999</v>
      </c>
      <c r="J86">
        <v>79</v>
      </c>
      <c r="K86">
        <v>75</v>
      </c>
      <c r="L86">
        <v>88</v>
      </c>
      <c r="M86">
        <v>93</v>
      </c>
      <c r="N86">
        <v>102</v>
      </c>
      <c r="O86">
        <v>437</v>
      </c>
    </row>
    <row r="88" spans="1:9" ht="12.75">
      <c r="A88" s="4" t="str">
        <f>CONCATENATE("Percent of Total Offenses, White New Admissions: ",$A$1)</f>
        <v>Percent of Total Offenses, White New Admissions: IOWA</v>
      </c>
      <c r="I88" s="4" t="str">
        <f>CONCATENATE("Percent of Total Offenses, Black New Admissions: ",$A$1)</f>
        <v>Percent of Total Offenses, Black New Admissions: IOWA</v>
      </c>
    </row>
    <row r="89" spans="1:15" s="4" customFormat="1" ht="12.75">
      <c r="A89" s="18" t="s">
        <v>34</v>
      </c>
      <c r="B89" s="14" t="s">
        <v>28</v>
      </c>
      <c r="C89" s="14" t="s">
        <v>29</v>
      </c>
      <c r="D89" s="14" t="s">
        <v>30</v>
      </c>
      <c r="E89" s="14" t="s">
        <v>31</v>
      </c>
      <c r="F89" s="14" t="s">
        <v>32</v>
      </c>
      <c r="G89" s="14" t="s">
        <v>33</v>
      </c>
      <c r="I89" s="18" t="s">
        <v>34</v>
      </c>
      <c r="J89" s="14" t="s">
        <v>28</v>
      </c>
      <c r="K89" s="14" t="s">
        <v>29</v>
      </c>
      <c r="L89" s="14" t="s">
        <v>30</v>
      </c>
      <c r="M89" s="14" t="s">
        <v>31</v>
      </c>
      <c r="N89" s="14" t="s">
        <v>32</v>
      </c>
      <c r="O89" s="14" t="s">
        <v>33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>
        <v>1983</v>
      </c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/>
      <c r="C92" s="1"/>
      <c r="D92" s="1"/>
      <c r="E92" s="1"/>
      <c r="F92" s="1"/>
      <c r="G92" s="1"/>
      <c r="I92" s="9">
        <v>1985</v>
      </c>
      <c r="J92" s="1"/>
      <c r="K92" s="1"/>
      <c r="L92" s="1"/>
      <c r="M92" s="1"/>
      <c r="N92" s="1"/>
      <c r="O92" s="1"/>
    </row>
    <row r="93" spans="1:15" ht="12.75">
      <c r="A93" s="9">
        <v>1986</v>
      </c>
      <c r="B93" s="1"/>
      <c r="C93" s="1"/>
      <c r="D93" s="1"/>
      <c r="E93" s="1"/>
      <c r="F93" s="1"/>
      <c r="G93" s="1"/>
      <c r="I93" s="9">
        <v>1986</v>
      </c>
      <c r="J93" s="1"/>
      <c r="K93" s="1"/>
      <c r="L93" s="1"/>
      <c r="M93" s="1"/>
      <c r="N93" s="1"/>
      <c r="O93" s="1"/>
    </row>
    <row r="94" spans="1:15" ht="12.75">
      <c r="A94" s="9">
        <v>1987</v>
      </c>
      <c r="B94" s="1">
        <f aca="true" t="shared" si="13" ref="B94:G106">(B74/$G74)*100</f>
        <v>22.235872235872236</v>
      </c>
      <c r="C94" s="1">
        <f t="shared" si="13"/>
        <v>23.21867321867322</v>
      </c>
      <c r="D94" s="1">
        <f t="shared" si="13"/>
        <v>19.656019656019655</v>
      </c>
      <c r="E94" s="1">
        <f t="shared" si="13"/>
        <v>3.8083538083538087</v>
      </c>
      <c r="F94" s="1">
        <f t="shared" si="13"/>
        <v>31.08108108108108</v>
      </c>
      <c r="G94" s="1">
        <f t="shared" si="13"/>
        <v>100</v>
      </c>
      <c r="I94" s="9">
        <v>1987</v>
      </c>
      <c r="J94" s="1">
        <f aca="true" t="shared" si="14" ref="J94:O104">(J74/$O74)*100</f>
        <v>20.35928143712575</v>
      </c>
      <c r="K94" s="1">
        <f t="shared" si="14"/>
        <v>31.137724550898206</v>
      </c>
      <c r="L94" s="1">
        <f t="shared" si="14"/>
        <v>23.952095808383234</v>
      </c>
      <c r="M94" s="1">
        <f t="shared" si="14"/>
        <v>6.58682634730539</v>
      </c>
      <c r="N94" s="1">
        <f t="shared" si="14"/>
        <v>17.964071856287426</v>
      </c>
      <c r="O94" s="1">
        <f t="shared" si="14"/>
        <v>100</v>
      </c>
    </row>
    <row r="95" spans="1:15" ht="12.75">
      <c r="A95" s="9">
        <v>1988</v>
      </c>
      <c r="B95" s="1">
        <f t="shared" si="13"/>
        <v>23.674911660777383</v>
      </c>
      <c r="C95" s="1">
        <f t="shared" si="13"/>
        <v>17.314487632508836</v>
      </c>
      <c r="D95" s="1">
        <f t="shared" si="13"/>
        <v>16.372202591283862</v>
      </c>
      <c r="E95" s="1">
        <f t="shared" si="13"/>
        <v>6.36042402826855</v>
      </c>
      <c r="F95" s="1">
        <f t="shared" si="13"/>
        <v>36.27797408716137</v>
      </c>
      <c r="G95" s="1">
        <f t="shared" si="13"/>
        <v>100</v>
      </c>
      <c r="I95" s="9">
        <v>1988</v>
      </c>
      <c r="J95" s="1">
        <f t="shared" si="14"/>
        <v>19.883040935672515</v>
      </c>
      <c r="K95" s="1">
        <f t="shared" si="14"/>
        <v>32.16374269005848</v>
      </c>
      <c r="L95" s="1">
        <f t="shared" si="14"/>
        <v>25.146198830409354</v>
      </c>
      <c r="M95" s="1">
        <f t="shared" si="14"/>
        <v>5.847953216374268</v>
      </c>
      <c r="N95" s="1">
        <f t="shared" si="14"/>
        <v>16.95906432748538</v>
      </c>
      <c r="O95" s="1">
        <f t="shared" si="14"/>
        <v>100</v>
      </c>
    </row>
    <row r="96" spans="1:15" ht="12.75">
      <c r="A96" s="9">
        <v>1989</v>
      </c>
      <c r="B96" s="1">
        <f t="shared" si="13"/>
        <v>19.88527724665392</v>
      </c>
      <c r="C96" s="1">
        <f t="shared" si="13"/>
        <v>17.590822179732314</v>
      </c>
      <c r="D96" s="1">
        <f t="shared" si="13"/>
        <v>17.304015296367112</v>
      </c>
      <c r="E96" s="1">
        <f t="shared" si="13"/>
        <v>12.332695984703633</v>
      </c>
      <c r="F96" s="1">
        <f t="shared" si="13"/>
        <v>32.88718929254302</v>
      </c>
      <c r="G96" s="1">
        <f t="shared" si="13"/>
        <v>100</v>
      </c>
      <c r="I96" s="9">
        <v>1989</v>
      </c>
      <c r="J96" s="1">
        <f t="shared" si="14"/>
        <v>17.370892018779344</v>
      </c>
      <c r="K96" s="1">
        <f t="shared" si="14"/>
        <v>29.577464788732392</v>
      </c>
      <c r="L96" s="1">
        <f t="shared" si="14"/>
        <v>18.779342723004692</v>
      </c>
      <c r="M96" s="1">
        <f t="shared" si="14"/>
        <v>18.30985915492958</v>
      </c>
      <c r="N96" s="1">
        <f t="shared" si="14"/>
        <v>15.96244131455399</v>
      </c>
      <c r="O96" s="1">
        <f t="shared" si="14"/>
        <v>100</v>
      </c>
    </row>
    <row r="97" spans="1:15" ht="12.75">
      <c r="A97" s="9">
        <v>1990</v>
      </c>
      <c r="B97" s="1">
        <f t="shared" si="13"/>
        <v>22.403846153846153</v>
      </c>
      <c r="C97" s="1">
        <f t="shared" si="13"/>
        <v>19.134615384615383</v>
      </c>
      <c r="D97" s="1">
        <f t="shared" si="13"/>
        <v>15.769230769230768</v>
      </c>
      <c r="E97" s="1">
        <f t="shared" si="13"/>
        <v>15.769230769230768</v>
      </c>
      <c r="F97" s="1">
        <f t="shared" si="13"/>
        <v>26.923076923076923</v>
      </c>
      <c r="G97" s="1">
        <f t="shared" si="13"/>
        <v>100</v>
      </c>
      <c r="I97" s="9">
        <v>1990</v>
      </c>
      <c r="J97" s="1">
        <f t="shared" si="14"/>
        <v>17.441860465116278</v>
      </c>
      <c r="K97" s="1">
        <f t="shared" si="14"/>
        <v>22.093023255813954</v>
      </c>
      <c r="L97" s="1">
        <f t="shared" si="14"/>
        <v>20.54263565891473</v>
      </c>
      <c r="M97" s="1">
        <f t="shared" si="14"/>
        <v>22.868217054263564</v>
      </c>
      <c r="N97" s="1">
        <f t="shared" si="14"/>
        <v>17.05426356589147</v>
      </c>
      <c r="O97" s="1">
        <f t="shared" si="14"/>
        <v>100</v>
      </c>
    </row>
    <row r="98" spans="1:15" ht="12.75">
      <c r="A98" s="9">
        <v>1991</v>
      </c>
      <c r="B98" s="1">
        <f t="shared" si="13"/>
        <v>14.699570815450643</v>
      </c>
      <c r="C98" s="1">
        <f t="shared" si="13"/>
        <v>19.206008583690988</v>
      </c>
      <c r="D98" s="1">
        <f t="shared" si="13"/>
        <v>18.88412017167382</v>
      </c>
      <c r="E98" s="1">
        <f t="shared" si="13"/>
        <v>10.944206008583691</v>
      </c>
      <c r="F98" s="1">
        <f t="shared" si="13"/>
        <v>36.26609442060086</v>
      </c>
      <c r="G98" s="1">
        <f t="shared" si="13"/>
        <v>100</v>
      </c>
      <c r="I98" s="9">
        <v>1991</v>
      </c>
      <c r="J98" s="1">
        <f t="shared" si="14"/>
        <v>13.8996138996139</v>
      </c>
      <c r="K98" s="1">
        <f t="shared" si="14"/>
        <v>19.69111969111969</v>
      </c>
      <c r="L98" s="1">
        <f t="shared" si="14"/>
        <v>16.602316602316602</v>
      </c>
      <c r="M98" s="1">
        <f t="shared" si="14"/>
        <v>28.957528957528954</v>
      </c>
      <c r="N98" s="1">
        <f t="shared" si="14"/>
        <v>20.84942084942085</v>
      </c>
      <c r="O98" s="1">
        <f t="shared" si="14"/>
        <v>100</v>
      </c>
    </row>
    <row r="99" spans="1:15" ht="12.75">
      <c r="A99" s="9">
        <v>1992</v>
      </c>
      <c r="B99" s="1">
        <f t="shared" si="13"/>
        <v>21.788772597526165</v>
      </c>
      <c r="C99" s="1">
        <f t="shared" si="13"/>
        <v>20.17126546146527</v>
      </c>
      <c r="D99" s="1">
        <f t="shared" si="13"/>
        <v>17.221693625118935</v>
      </c>
      <c r="E99" s="1">
        <f t="shared" si="13"/>
        <v>13.13035204567079</v>
      </c>
      <c r="F99" s="1">
        <f t="shared" si="13"/>
        <v>27.68791627021884</v>
      </c>
      <c r="G99" s="1">
        <f t="shared" si="13"/>
        <v>100</v>
      </c>
      <c r="I99" s="9">
        <v>1992</v>
      </c>
      <c r="J99" s="1">
        <f t="shared" si="14"/>
        <v>19.435736677115987</v>
      </c>
      <c r="K99" s="1">
        <f t="shared" si="14"/>
        <v>20.689655172413794</v>
      </c>
      <c r="L99" s="1">
        <f t="shared" si="14"/>
        <v>19.435736677115987</v>
      </c>
      <c r="M99" s="1">
        <f t="shared" si="14"/>
        <v>27.89968652037618</v>
      </c>
      <c r="N99" s="1">
        <f t="shared" si="14"/>
        <v>12.539184952978054</v>
      </c>
      <c r="O99" s="1">
        <f t="shared" si="14"/>
        <v>100</v>
      </c>
    </row>
    <row r="100" spans="1:15" ht="12.75">
      <c r="A100" s="9">
        <v>1993</v>
      </c>
      <c r="B100" s="1">
        <f t="shared" si="13"/>
        <v>21.614349775784753</v>
      </c>
      <c r="C100" s="1">
        <f t="shared" si="13"/>
        <v>18.654708520179373</v>
      </c>
      <c r="D100" s="1">
        <f t="shared" si="13"/>
        <v>18.206278026905828</v>
      </c>
      <c r="E100" s="1">
        <f t="shared" si="13"/>
        <v>8.878923766816143</v>
      </c>
      <c r="F100" s="1">
        <f t="shared" si="13"/>
        <v>32.64573991031391</v>
      </c>
      <c r="G100" s="1">
        <f t="shared" si="13"/>
        <v>100</v>
      </c>
      <c r="I100" s="9">
        <v>1993</v>
      </c>
      <c r="J100" s="1">
        <f t="shared" si="14"/>
        <v>19.27710843373494</v>
      </c>
      <c r="K100" s="1">
        <f t="shared" si="14"/>
        <v>18.97590361445783</v>
      </c>
      <c r="L100" s="1">
        <f t="shared" si="14"/>
        <v>16.265060240963855</v>
      </c>
      <c r="M100" s="1">
        <f t="shared" si="14"/>
        <v>25.301204819277107</v>
      </c>
      <c r="N100" s="1">
        <f t="shared" si="14"/>
        <v>20.180722891566266</v>
      </c>
      <c r="O100" s="1">
        <f t="shared" si="14"/>
        <v>100</v>
      </c>
    </row>
    <row r="101" spans="1:15" ht="12.75">
      <c r="A101" s="9">
        <v>1994</v>
      </c>
      <c r="B101" s="1">
        <f t="shared" si="13"/>
        <v>17.73667029379761</v>
      </c>
      <c r="C101" s="1">
        <f t="shared" si="13"/>
        <v>17.79107725788901</v>
      </c>
      <c r="D101" s="1">
        <f t="shared" si="13"/>
        <v>17.899891186071816</v>
      </c>
      <c r="E101" s="1">
        <f t="shared" si="13"/>
        <v>8.922742110990207</v>
      </c>
      <c r="F101" s="1">
        <f t="shared" si="13"/>
        <v>37.649619151251365</v>
      </c>
      <c r="G101" s="1">
        <f t="shared" si="13"/>
        <v>100</v>
      </c>
      <c r="I101" s="9">
        <v>1994</v>
      </c>
      <c r="J101" s="1">
        <f t="shared" si="14"/>
        <v>12.211221122112212</v>
      </c>
      <c r="K101" s="1">
        <f t="shared" si="14"/>
        <v>20.2970297029703</v>
      </c>
      <c r="L101" s="1">
        <f t="shared" si="14"/>
        <v>16.5016501650165</v>
      </c>
      <c r="M101" s="1">
        <f t="shared" si="14"/>
        <v>21.45214521452145</v>
      </c>
      <c r="N101" s="1">
        <f t="shared" si="14"/>
        <v>29.53795379537954</v>
      </c>
      <c r="O101" s="1">
        <f t="shared" si="14"/>
        <v>100</v>
      </c>
    </row>
    <row r="102" spans="1:15" ht="12.75">
      <c r="A102" s="9">
        <v>1995</v>
      </c>
      <c r="B102" s="1">
        <f t="shared" si="13"/>
        <v>14.185110663983904</v>
      </c>
      <c r="C102" s="1">
        <f t="shared" si="13"/>
        <v>17.303822937625753</v>
      </c>
      <c r="D102" s="1">
        <f t="shared" si="13"/>
        <v>21.177062374245473</v>
      </c>
      <c r="E102" s="1">
        <f t="shared" si="13"/>
        <v>10.865191146881289</v>
      </c>
      <c r="F102" s="1">
        <f t="shared" si="13"/>
        <v>36.46881287726358</v>
      </c>
      <c r="G102" s="1">
        <f t="shared" si="13"/>
        <v>100</v>
      </c>
      <c r="I102" s="9">
        <v>1995</v>
      </c>
      <c r="J102" s="1">
        <f t="shared" si="14"/>
        <v>14.449917898193759</v>
      </c>
      <c r="K102" s="1">
        <f t="shared" si="14"/>
        <v>17.4055829228243</v>
      </c>
      <c r="L102" s="1">
        <f t="shared" si="14"/>
        <v>19.047619047619047</v>
      </c>
      <c r="M102" s="1">
        <f t="shared" si="14"/>
        <v>20.19704433497537</v>
      </c>
      <c r="N102" s="1">
        <f t="shared" si="14"/>
        <v>28.899835796387517</v>
      </c>
      <c r="O102" s="1">
        <f t="shared" si="14"/>
        <v>100</v>
      </c>
    </row>
    <row r="103" spans="1:15" ht="12.75">
      <c r="A103" s="9">
        <v>1996</v>
      </c>
      <c r="B103" s="1">
        <f t="shared" si="13"/>
        <v>14.000927213722763</v>
      </c>
      <c r="C103" s="1">
        <f t="shared" si="13"/>
        <v>17.477978674084376</v>
      </c>
      <c r="D103" s="1">
        <f t="shared" si="13"/>
        <v>19.19332406119611</v>
      </c>
      <c r="E103" s="1">
        <f t="shared" si="13"/>
        <v>11.729253592953176</v>
      </c>
      <c r="F103" s="1">
        <f t="shared" si="13"/>
        <v>37.59851645804358</v>
      </c>
      <c r="G103" s="1">
        <f t="shared" si="13"/>
        <v>100</v>
      </c>
      <c r="I103" s="9">
        <v>1996</v>
      </c>
      <c r="J103" s="1">
        <f t="shared" si="14"/>
        <v>13.5</v>
      </c>
      <c r="K103" s="1">
        <f t="shared" si="14"/>
        <v>18</v>
      </c>
      <c r="L103" s="1">
        <f t="shared" si="14"/>
        <v>22.5</v>
      </c>
      <c r="M103" s="1">
        <f t="shared" si="14"/>
        <v>21.5</v>
      </c>
      <c r="N103" s="1">
        <f t="shared" si="14"/>
        <v>24.5</v>
      </c>
      <c r="O103" s="1">
        <f t="shared" si="14"/>
        <v>100</v>
      </c>
    </row>
    <row r="104" spans="1:15" ht="12.75">
      <c r="A104" s="9">
        <v>1997</v>
      </c>
      <c r="B104" s="1">
        <f t="shared" si="13"/>
        <v>17.636138613861384</v>
      </c>
      <c r="C104" s="1">
        <f t="shared" si="13"/>
        <v>12.252475247524753</v>
      </c>
      <c r="D104" s="1">
        <f t="shared" si="13"/>
        <v>15.099009900990099</v>
      </c>
      <c r="E104" s="1">
        <f t="shared" si="13"/>
        <v>14.047029702970299</v>
      </c>
      <c r="F104" s="1">
        <f t="shared" si="13"/>
        <v>40.96534653465346</v>
      </c>
      <c r="G104" s="1">
        <f t="shared" si="13"/>
        <v>100</v>
      </c>
      <c r="I104" s="9">
        <v>1997</v>
      </c>
      <c r="J104" s="1">
        <f t="shared" si="14"/>
        <v>14.37908496732026</v>
      </c>
      <c r="K104" s="1">
        <f t="shared" si="14"/>
        <v>16.99346405228758</v>
      </c>
      <c r="L104" s="1">
        <f t="shared" si="14"/>
        <v>16.122004357298476</v>
      </c>
      <c r="M104" s="1">
        <f t="shared" si="14"/>
        <v>21.350762527233115</v>
      </c>
      <c r="N104" s="1">
        <f t="shared" si="14"/>
        <v>31.154684095860567</v>
      </c>
      <c r="O104" s="1">
        <f t="shared" si="14"/>
        <v>100</v>
      </c>
    </row>
    <row r="105" spans="1:15" ht="12.75">
      <c r="A105" s="9">
        <v>1998</v>
      </c>
      <c r="B105" s="1">
        <f t="shared" si="13"/>
        <v>17.080378250591018</v>
      </c>
      <c r="C105" s="1">
        <f t="shared" si="13"/>
        <v>12.588652482269502</v>
      </c>
      <c r="D105" s="1">
        <f t="shared" si="13"/>
        <v>16.843971631205672</v>
      </c>
      <c r="E105" s="1">
        <f t="shared" si="13"/>
        <v>21.15839243498818</v>
      </c>
      <c r="F105" s="1">
        <f t="shared" si="13"/>
        <v>32.328605200945624</v>
      </c>
      <c r="G105" s="1">
        <f t="shared" si="13"/>
        <v>100</v>
      </c>
      <c r="I105" s="9">
        <v>1998</v>
      </c>
      <c r="J105" s="1">
        <f aca="true" t="shared" si="15" ref="J105:O105">(J85/$O85)*100</f>
        <v>17.72151898734177</v>
      </c>
      <c r="K105" s="1">
        <f t="shared" si="15"/>
        <v>17.974683544303797</v>
      </c>
      <c r="L105" s="1">
        <f t="shared" si="15"/>
        <v>21.012658227848103</v>
      </c>
      <c r="M105" s="1">
        <f t="shared" si="15"/>
        <v>21.265822784810126</v>
      </c>
      <c r="N105" s="1">
        <f t="shared" si="15"/>
        <v>22.025316455696203</v>
      </c>
      <c r="O105" s="1">
        <f t="shared" si="15"/>
        <v>100</v>
      </c>
    </row>
    <row r="106" spans="1:15" ht="12.75">
      <c r="A106" s="9">
        <v>1999</v>
      </c>
      <c r="B106" s="1">
        <f t="shared" si="13"/>
        <v>15.930902111324377</v>
      </c>
      <c r="C106" s="1">
        <f t="shared" si="13"/>
        <v>12.92386436340371</v>
      </c>
      <c r="D106" s="1">
        <f t="shared" si="13"/>
        <v>14.203454894433781</v>
      </c>
      <c r="E106" s="1">
        <f t="shared" si="13"/>
        <v>24.184261036468328</v>
      </c>
      <c r="F106" s="1">
        <f t="shared" si="13"/>
        <v>32.7575175943698</v>
      </c>
      <c r="G106" s="1">
        <f t="shared" si="13"/>
        <v>100</v>
      </c>
      <c r="I106" s="9">
        <v>1999</v>
      </c>
      <c r="J106" s="1">
        <f aca="true" t="shared" si="16" ref="J106:O106">(J86/$O86)*100</f>
        <v>18.07780320366133</v>
      </c>
      <c r="K106" s="1">
        <f t="shared" si="16"/>
        <v>17.162471395881006</v>
      </c>
      <c r="L106" s="1">
        <f t="shared" si="16"/>
        <v>20.137299771167047</v>
      </c>
      <c r="M106" s="1">
        <f t="shared" si="16"/>
        <v>21.28146453089245</v>
      </c>
      <c r="N106" s="1">
        <f t="shared" si="16"/>
        <v>23.340961098398168</v>
      </c>
      <c r="O106" s="1">
        <f t="shared" si="16"/>
        <v>100</v>
      </c>
    </row>
    <row r="108" spans="1:9" ht="12.75">
      <c r="A108" s="4" t="str">
        <f>CONCATENATE("Admissions by Admission-Type, All Races: ",$A$1)</f>
        <v>Admissions by Admission-Type, All Races: IOWA</v>
      </c>
      <c r="I108" s="4" t="str">
        <f>CONCATENATE("Percent of Total, Admissions by Admission-Type, All Races: ",$A$1)</f>
        <v>Percent of Total, Admissions by Admission-Type, All Races: IOWA</v>
      </c>
    </row>
    <row r="109" spans="1:13" s="4" customFormat="1" ht="12.75">
      <c r="A109" s="18" t="s">
        <v>34</v>
      </c>
      <c r="B109" s="14" t="s">
        <v>38</v>
      </c>
      <c r="C109" s="14" t="s">
        <v>35</v>
      </c>
      <c r="D109" s="14" t="s">
        <v>49</v>
      </c>
      <c r="E109" s="14" t="s">
        <v>36</v>
      </c>
      <c r="F109" s="14" t="s">
        <v>50</v>
      </c>
      <c r="G109" s="14" t="s">
        <v>27</v>
      </c>
      <c r="I109" s="18" t="s">
        <v>34</v>
      </c>
      <c r="J109" s="14" t="s">
        <v>38</v>
      </c>
      <c r="K109" s="14" t="s">
        <v>37</v>
      </c>
      <c r="L109" s="14" t="s">
        <v>36</v>
      </c>
      <c r="M109" s="14" t="s">
        <v>27</v>
      </c>
    </row>
    <row r="110" spans="1:13" ht="12.75">
      <c r="A110" s="9">
        <v>1983</v>
      </c>
      <c r="B110" s="2"/>
      <c r="C110" s="2"/>
      <c r="E110" s="2"/>
      <c r="F110" s="2"/>
      <c r="G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B111" s="2"/>
      <c r="C111" s="2"/>
      <c r="E111" s="2"/>
      <c r="F111" s="2"/>
      <c r="G111" s="2"/>
      <c r="I111" s="9">
        <v>1984</v>
      </c>
      <c r="J111" s="1"/>
      <c r="K111" s="1"/>
      <c r="L111" s="1"/>
      <c r="M111" s="1"/>
    </row>
    <row r="112" spans="1:13" ht="12.75">
      <c r="A112" s="9">
        <v>1985</v>
      </c>
      <c r="B112" s="2"/>
      <c r="C112" s="2"/>
      <c r="E112" s="2"/>
      <c r="F112" s="2"/>
      <c r="G112" s="2"/>
      <c r="I112" s="9">
        <v>1985</v>
      </c>
      <c r="J112" s="1"/>
      <c r="K112" s="1"/>
      <c r="L112" s="1"/>
      <c r="M112" s="1"/>
    </row>
    <row r="113" spans="1:13" ht="12.75">
      <c r="A113" s="9">
        <v>1986</v>
      </c>
      <c r="B113" s="2"/>
      <c r="C113" s="2"/>
      <c r="E113" s="2"/>
      <c r="F113" s="2"/>
      <c r="G113" s="2"/>
      <c r="I113" s="9">
        <v>1986</v>
      </c>
      <c r="J113" s="1"/>
      <c r="K113" s="1"/>
      <c r="L113" s="1"/>
      <c r="M113" s="1"/>
    </row>
    <row r="114" spans="1:13" ht="12.75">
      <c r="A114" s="9">
        <v>1987</v>
      </c>
      <c r="B114">
        <v>1011</v>
      </c>
      <c r="C114">
        <v>545</v>
      </c>
      <c r="D114">
        <v>526</v>
      </c>
      <c r="E114">
        <v>202</v>
      </c>
      <c r="F114" s="2">
        <f aca="true" t="shared" si="17" ref="F114:F126">SUM(C114:D114)</f>
        <v>1071</v>
      </c>
      <c r="G114">
        <v>2284</v>
      </c>
      <c r="I114" s="9">
        <v>1987</v>
      </c>
      <c r="J114" s="1">
        <f aca="true" t="shared" si="18" ref="J114:J126">(B114/$G114)*100</f>
        <v>44.26444833625219</v>
      </c>
      <c r="K114" s="1">
        <f aca="true" t="shared" si="19" ref="K114:K126">((C114+D114)/$G114)*100</f>
        <v>46.89141856392294</v>
      </c>
      <c r="L114" s="1">
        <f aca="true" t="shared" si="20" ref="L114:L126">(E114/$G114)*100</f>
        <v>8.84413309982487</v>
      </c>
      <c r="M114" s="1">
        <f aca="true" t="shared" si="21" ref="M114:M126">(G114/$G114)*100</f>
        <v>100</v>
      </c>
    </row>
    <row r="115" spans="1:13" ht="12.75">
      <c r="A115" s="9">
        <v>1988</v>
      </c>
      <c r="B115">
        <v>1058</v>
      </c>
      <c r="C115">
        <v>579</v>
      </c>
      <c r="D115">
        <v>586</v>
      </c>
      <c r="E115">
        <v>257</v>
      </c>
      <c r="F115" s="2">
        <f t="shared" si="17"/>
        <v>1165</v>
      </c>
      <c r="G115">
        <v>2480</v>
      </c>
      <c r="I115" s="9">
        <v>1988</v>
      </c>
      <c r="J115" s="1">
        <f t="shared" si="18"/>
        <v>42.66129032258065</v>
      </c>
      <c r="K115" s="1">
        <f t="shared" si="19"/>
        <v>46.975806451612904</v>
      </c>
      <c r="L115" s="1">
        <f t="shared" si="20"/>
        <v>10.36290322580645</v>
      </c>
      <c r="M115" s="1">
        <f t="shared" si="21"/>
        <v>100</v>
      </c>
    </row>
    <row r="116" spans="1:13" ht="12.75">
      <c r="A116" s="9">
        <v>1989</v>
      </c>
      <c r="B116">
        <v>1314</v>
      </c>
      <c r="C116">
        <v>601</v>
      </c>
      <c r="D116">
        <v>629</v>
      </c>
      <c r="E116">
        <v>238</v>
      </c>
      <c r="F116" s="2">
        <f t="shared" si="17"/>
        <v>1230</v>
      </c>
      <c r="G116">
        <v>2782</v>
      </c>
      <c r="I116" s="9">
        <v>1989</v>
      </c>
      <c r="J116" s="1">
        <f t="shared" si="18"/>
        <v>47.232207045291155</v>
      </c>
      <c r="K116" s="1">
        <f t="shared" si="19"/>
        <v>44.21279654924515</v>
      </c>
      <c r="L116" s="1">
        <f t="shared" si="20"/>
        <v>8.554996405463696</v>
      </c>
      <c r="M116" s="1">
        <f t="shared" si="21"/>
        <v>100</v>
      </c>
    </row>
    <row r="117" spans="1:13" ht="12.75">
      <c r="A117" s="9">
        <v>1990</v>
      </c>
      <c r="B117">
        <v>1361</v>
      </c>
      <c r="C117">
        <v>597</v>
      </c>
      <c r="D117">
        <v>670</v>
      </c>
      <c r="E117">
        <v>235</v>
      </c>
      <c r="F117" s="2">
        <f t="shared" si="17"/>
        <v>1267</v>
      </c>
      <c r="G117">
        <v>2863</v>
      </c>
      <c r="I117" s="9">
        <v>1990</v>
      </c>
      <c r="J117" s="1">
        <f t="shared" si="18"/>
        <v>47.537548026545586</v>
      </c>
      <c r="K117" s="1">
        <f t="shared" si="19"/>
        <v>44.25427872860636</v>
      </c>
      <c r="L117" s="1">
        <f t="shared" si="20"/>
        <v>8.208173244848062</v>
      </c>
      <c r="M117" s="1">
        <f t="shared" si="21"/>
        <v>100</v>
      </c>
    </row>
    <row r="118" spans="1:13" ht="12.75">
      <c r="A118" s="9">
        <v>1991</v>
      </c>
      <c r="B118">
        <v>1262</v>
      </c>
      <c r="C118">
        <v>623</v>
      </c>
      <c r="D118">
        <v>605</v>
      </c>
      <c r="E118">
        <v>260</v>
      </c>
      <c r="F118" s="2">
        <f t="shared" si="17"/>
        <v>1228</v>
      </c>
      <c r="G118">
        <v>2750</v>
      </c>
      <c r="I118" s="9">
        <v>1991</v>
      </c>
      <c r="J118" s="1">
        <f t="shared" si="18"/>
        <v>45.89090909090909</v>
      </c>
      <c r="K118" s="1">
        <f t="shared" si="19"/>
        <v>44.65454545454545</v>
      </c>
      <c r="L118" s="1">
        <f t="shared" si="20"/>
        <v>9.454545454545455</v>
      </c>
      <c r="M118" s="1">
        <f t="shared" si="21"/>
        <v>100</v>
      </c>
    </row>
    <row r="119" spans="1:13" ht="12.75">
      <c r="A119" s="9">
        <v>1992</v>
      </c>
      <c r="B119">
        <v>1442</v>
      </c>
      <c r="C119">
        <v>584</v>
      </c>
      <c r="D119">
        <v>778</v>
      </c>
      <c r="E119">
        <v>275</v>
      </c>
      <c r="F119" s="2">
        <f t="shared" si="17"/>
        <v>1362</v>
      </c>
      <c r="G119">
        <v>3079</v>
      </c>
      <c r="I119" s="9">
        <v>1992</v>
      </c>
      <c r="J119" s="1">
        <f t="shared" si="18"/>
        <v>46.83338746346216</v>
      </c>
      <c r="K119" s="1">
        <f t="shared" si="19"/>
        <v>44.235141279636245</v>
      </c>
      <c r="L119" s="1">
        <f t="shared" si="20"/>
        <v>8.931471256901592</v>
      </c>
      <c r="M119" s="1">
        <f t="shared" si="21"/>
        <v>100</v>
      </c>
    </row>
    <row r="120" spans="1:13" ht="12.75">
      <c r="A120" s="9">
        <v>1993</v>
      </c>
      <c r="B120">
        <v>1514</v>
      </c>
      <c r="C120">
        <v>684</v>
      </c>
      <c r="D120">
        <v>853</v>
      </c>
      <c r="E120">
        <v>269</v>
      </c>
      <c r="F120" s="2">
        <f t="shared" si="17"/>
        <v>1537</v>
      </c>
      <c r="G120">
        <v>3320</v>
      </c>
      <c r="I120" s="9">
        <v>1993</v>
      </c>
      <c r="J120" s="1">
        <f t="shared" si="18"/>
        <v>45.602409638554214</v>
      </c>
      <c r="K120" s="1">
        <f t="shared" si="19"/>
        <v>46.295180722891565</v>
      </c>
      <c r="L120" s="1">
        <f t="shared" si="20"/>
        <v>8.102409638554217</v>
      </c>
      <c r="M120" s="1">
        <f t="shared" si="21"/>
        <v>100</v>
      </c>
    </row>
    <row r="121" spans="1:13" ht="12.75">
      <c r="A121" s="9">
        <v>1994</v>
      </c>
      <c r="B121">
        <v>2596</v>
      </c>
      <c r="C121">
        <v>750</v>
      </c>
      <c r="D121">
        <v>128</v>
      </c>
      <c r="E121">
        <v>314</v>
      </c>
      <c r="F121" s="2">
        <f t="shared" si="17"/>
        <v>878</v>
      </c>
      <c r="G121">
        <v>3788</v>
      </c>
      <c r="I121" s="9">
        <v>1994</v>
      </c>
      <c r="J121" s="1">
        <f t="shared" si="18"/>
        <v>68.53220696937699</v>
      </c>
      <c r="K121" s="1">
        <f t="shared" si="19"/>
        <v>23.178458289334742</v>
      </c>
      <c r="L121" s="1">
        <f t="shared" si="20"/>
        <v>8.289334741288279</v>
      </c>
      <c r="M121" s="1">
        <f t="shared" si="21"/>
        <v>100</v>
      </c>
    </row>
    <row r="122" spans="1:13" ht="12.75">
      <c r="A122" s="9">
        <v>1995</v>
      </c>
      <c r="B122">
        <v>2749</v>
      </c>
      <c r="C122">
        <v>660</v>
      </c>
      <c r="D122">
        <v>101</v>
      </c>
      <c r="E122">
        <v>252</v>
      </c>
      <c r="F122" s="2">
        <f t="shared" si="17"/>
        <v>761</v>
      </c>
      <c r="G122">
        <v>3762</v>
      </c>
      <c r="I122" s="9">
        <v>1995</v>
      </c>
      <c r="J122" s="1">
        <f t="shared" si="18"/>
        <v>73.07283359914939</v>
      </c>
      <c r="K122" s="1">
        <f t="shared" si="19"/>
        <v>20.228601807549175</v>
      </c>
      <c r="L122" s="1">
        <f t="shared" si="20"/>
        <v>6.698564593301436</v>
      </c>
      <c r="M122" s="1">
        <f t="shared" si="21"/>
        <v>100</v>
      </c>
    </row>
    <row r="123" spans="1:13" ht="12.75">
      <c r="A123" s="9">
        <v>1996</v>
      </c>
      <c r="B123">
        <v>2957</v>
      </c>
      <c r="C123">
        <v>549</v>
      </c>
      <c r="D123">
        <v>112</v>
      </c>
      <c r="E123">
        <v>262</v>
      </c>
      <c r="F123" s="2">
        <f t="shared" si="17"/>
        <v>661</v>
      </c>
      <c r="G123">
        <v>3880</v>
      </c>
      <c r="I123" s="9">
        <v>1996</v>
      </c>
      <c r="J123" s="1">
        <f t="shared" si="18"/>
        <v>76.21134020618557</v>
      </c>
      <c r="K123" s="1">
        <f t="shared" si="19"/>
        <v>17.036082474226806</v>
      </c>
      <c r="L123" s="1">
        <f t="shared" si="20"/>
        <v>6.752577319587629</v>
      </c>
      <c r="M123" s="1">
        <f t="shared" si="21"/>
        <v>100</v>
      </c>
    </row>
    <row r="124" spans="1:13" ht="12.75">
      <c r="A124" s="9">
        <v>1997</v>
      </c>
      <c r="B124">
        <v>2115</v>
      </c>
      <c r="C124">
        <v>482</v>
      </c>
      <c r="D124">
        <v>1146</v>
      </c>
      <c r="E124">
        <v>249</v>
      </c>
      <c r="F124" s="2">
        <f t="shared" si="17"/>
        <v>1628</v>
      </c>
      <c r="G124">
        <v>3992</v>
      </c>
      <c r="I124" s="9">
        <v>1997</v>
      </c>
      <c r="J124" s="1">
        <f t="shared" si="18"/>
        <v>52.980961923847694</v>
      </c>
      <c r="K124" s="1">
        <f t="shared" si="19"/>
        <v>40.78156312625251</v>
      </c>
      <c r="L124" s="1">
        <f t="shared" si="20"/>
        <v>6.2374749498997994</v>
      </c>
      <c r="M124" s="1">
        <f t="shared" si="21"/>
        <v>100</v>
      </c>
    </row>
    <row r="125" spans="1:13" ht="12.75">
      <c r="A125" s="9">
        <v>1998</v>
      </c>
      <c r="B125">
        <v>2146</v>
      </c>
      <c r="C125">
        <v>307</v>
      </c>
      <c r="D125">
        <v>1241</v>
      </c>
      <c r="E125">
        <v>199</v>
      </c>
      <c r="F125" s="2">
        <f t="shared" si="17"/>
        <v>1548</v>
      </c>
      <c r="G125">
        <v>3893</v>
      </c>
      <c r="I125" s="9">
        <v>1998</v>
      </c>
      <c r="J125" s="1">
        <f t="shared" si="18"/>
        <v>55.12458258412535</v>
      </c>
      <c r="K125" s="1">
        <f t="shared" si="19"/>
        <v>39.763678397123044</v>
      </c>
      <c r="L125" s="1">
        <f t="shared" si="20"/>
        <v>5.111739018751606</v>
      </c>
      <c r="M125" s="1">
        <f t="shared" si="21"/>
        <v>100</v>
      </c>
    </row>
    <row r="126" spans="1:13" ht="12.75">
      <c r="A126" s="9">
        <v>1999</v>
      </c>
      <c r="B126">
        <v>2060</v>
      </c>
      <c r="C126">
        <v>355</v>
      </c>
      <c r="D126">
        <v>983</v>
      </c>
      <c r="E126">
        <v>317</v>
      </c>
      <c r="F126" s="2">
        <f t="shared" si="17"/>
        <v>1338</v>
      </c>
      <c r="G126">
        <v>3715</v>
      </c>
      <c r="I126" s="9">
        <v>1999</v>
      </c>
      <c r="J126" s="1">
        <f t="shared" si="18"/>
        <v>55.450874831763116</v>
      </c>
      <c r="K126" s="1">
        <f t="shared" si="19"/>
        <v>36.01615074024226</v>
      </c>
      <c r="L126" s="1">
        <f t="shared" si="20"/>
        <v>8.532974427994617</v>
      </c>
      <c r="M126" s="1">
        <f t="shared" si="21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61">
      <selection activeCell="G5" sqref="G5:G20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56</v>
      </c>
    </row>
    <row r="2" spans="1:44" ht="12.75">
      <c r="A2" s="30" t="str">
        <f>CONCATENATE("Total Admissions, All Races: ",$A$1)</f>
        <v>Total Admissions, All Races: IOWA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IOWA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IOWA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IOWA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IOWA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39</v>
      </c>
      <c r="B3" s="19" t="s">
        <v>25</v>
      </c>
      <c r="C3" s="19" t="s">
        <v>26</v>
      </c>
      <c r="D3" s="19" t="s">
        <v>42</v>
      </c>
      <c r="E3" s="19" t="s">
        <v>43</v>
      </c>
      <c r="F3" s="19" t="s">
        <v>40</v>
      </c>
      <c r="G3" s="19" t="s">
        <v>41</v>
      </c>
      <c r="H3" s="19" t="s">
        <v>27</v>
      </c>
      <c r="J3" s="20" t="s">
        <v>39</v>
      </c>
      <c r="K3" s="19" t="s">
        <v>25</v>
      </c>
      <c r="L3" s="19" t="s">
        <v>26</v>
      </c>
      <c r="M3" s="19" t="s">
        <v>44</v>
      </c>
      <c r="N3" s="19" t="s">
        <v>27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39</v>
      </c>
      <c r="AA3" s="19" t="s">
        <v>25</v>
      </c>
      <c r="AB3" s="19" t="s">
        <v>26</v>
      </c>
      <c r="AC3" s="19" t="s">
        <v>42</v>
      </c>
      <c r="AD3" s="19" t="s">
        <v>43</v>
      </c>
      <c r="AE3" s="19" t="s">
        <v>40</v>
      </c>
      <c r="AF3" s="19" t="s">
        <v>41</v>
      </c>
      <c r="AG3" s="19" t="s">
        <v>27</v>
      </c>
      <c r="AJ3" s="20" t="s">
        <v>39</v>
      </c>
      <c r="AK3" s="19" t="s">
        <v>25</v>
      </c>
      <c r="AL3" s="19" t="s">
        <v>26</v>
      </c>
      <c r="AM3" s="19" t="s">
        <v>42</v>
      </c>
      <c r="AN3" s="19" t="s">
        <v>43</v>
      </c>
      <c r="AO3" s="19" t="s">
        <v>40</v>
      </c>
      <c r="AP3" s="19" t="s">
        <v>41</v>
      </c>
      <c r="AQ3" s="19" t="s">
        <v>27</v>
      </c>
      <c r="AR3" s="19" t="s">
        <v>44</v>
      </c>
    </row>
    <row r="4" spans="1:44" ht="12.75">
      <c r="A4" s="9">
        <v>1983</v>
      </c>
      <c r="B4" s="2"/>
      <c r="C4" s="2"/>
      <c r="E4" s="2"/>
      <c r="F4" s="2"/>
      <c r="G4" s="2"/>
      <c r="H4" s="2">
        <f>SUM(B4:G4)</f>
        <v>0</v>
      </c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 s="2"/>
      <c r="AC4" s="2"/>
      <c r="AD4" s="2"/>
      <c r="AE4" s="2"/>
      <c r="AJ4" s="9">
        <v>1983</v>
      </c>
      <c r="AK4" s="1"/>
      <c r="AL4" s="1"/>
      <c r="AM4" s="1"/>
      <c r="AN4" s="1"/>
      <c r="AO4" s="1"/>
      <c r="AP4" s="1"/>
      <c r="AQ4" s="1"/>
      <c r="AR4" s="1"/>
    </row>
    <row r="5" spans="1:44" ht="12.75">
      <c r="A5" s="9">
        <v>1984</v>
      </c>
      <c r="B5" s="2"/>
      <c r="C5" s="2"/>
      <c r="E5" s="2"/>
      <c r="F5" s="2"/>
      <c r="G5" s="2"/>
      <c r="H5" s="2">
        <f aca="true" t="shared" si="2" ref="H5:H21">SUM(B5:G5)</f>
        <v>0</v>
      </c>
      <c r="J5" s="9">
        <v>1984</v>
      </c>
      <c r="K5" s="2"/>
      <c r="L5" s="2"/>
      <c r="M5" s="2"/>
      <c r="N5" s="2"/>
      <c r="P5" s="9">
        <f t="shared" si="1"/>
        <v>1984</v>
      </c>
      <c r="Q5" s="7"/>
      <c r="R5" s="7"/>
      <c r="S5" s="7"/>
      <c r="T5" s="7"/>
      <c r="U5" s="7"/>
      <c r="V5" s="7"/>
      <c r="W5" s="7"/>
      <c r="Z5" s="9">
        <v>1984</v>
      </c>
      <c r="AA5" s="2"/>
      <c r="AC5" s="2"/>
      <c r="AD5" s="2"/>
      <c r="AE5" s="2"/>
      <c r="AJ5" s="9">
        <v>1984</v>
      </c>
      <c r="AK5" s="1"/>
      <c r="AL5" s="1"/>
      <c r="AM5" s="1"/>
      <c r="AN5" s="1"/>
      <c r="AO5" s="1"/>
      <c r="AP5" s="1"/>
      <c r="AQ5" s="1"/>
      <c r="AR5" s="1"/>
    </row>
    <row r="6" spans="1:44" ht="12.75">
      <c r="A6" s="9">
        <v>1985</v>
      </c>
      <c r="B6" s="2"/>
      <c r="C6" s="2"/>
      <c r="E6" s="2"/>
      <c r="F6" s="2"/>
      <c r="G6" s="2"/>
      <c r="H6" s="2">
        <f t="shared" si="2"/>
        <v>0</v>
      </c>
      <c r="J6" s="9">
        <v>1985</v>
      </c>
      <c r="K6" s="2"/>
      <c r="L6" s="2"/>
      <c r="M6" s="2"/>
      <c r="N6" s="2"/>
      <c r="P6" s="9">
        <f t="shared" si="1"/>
        <v>1985</v>
      </c>
      <c r="Q6" s="7"/>
      <c r="R6" s="7"/>
      <c r="S6" s="7"/>
      <c r="T6" s="7"/>
      <c r="U6" s="7"/>
      <c r="V6" s="7"/>
      <c r="W6" s="7"/>
      <c r="Z6" s="9">
        <v>1985</v>
      </c>
      <c r="AA6" s="2"/>
      <c r="AC6" s="2"/>
      <c r="AD6" s="2"/>
      <c r="AE6" s="2"/>
      <c r="AJ6" s="9">
        <v>1985</v>
      </c>
      <c r="AK6" s="1"/>
      <c r="AL6" s="1"/>
      <c r="AM6" s="1"/>
      <c r="AN6" s="1"/>
      <c r="AO6" s="1"/>
      <c r="AP6" s="1"/>
      <c r="AQ6" s="1"/>
      <c r="AR6" s="1"/>
    </row>
    <row r="7" spans="1:44" ht="12.75">
      <c r="A7" s="9">
        <v>1986</v>
      </c>
      <c r="B7" s="2"/>
      <c r="C7" s="2"/>
      <c r="E7" s="2"/>
      <c r="F7" s="2"/>
      <c r="G7" s="2"/>
      <c r="H7" s="2">
        <f t="shared" si="2"/>
        <v>0</v>
      </c>
      <c r="J7" s="9">
        <v>1986</v>
      </c>
      <c r="K7" s="2"/>
      <c r="L7" s="2"/>
      <c r="M7" s="2"/>
      <c r="N7" s="2"/>
      <c r="P7" s="9">
        <f t="shared" si="1"/>
        <v>1986</v>
      </c>
      <c r="Q7" s="7"/>
      <c r="R7" s="7"/>
      <c r="S7" s="7"/>
      <c r="T7" s="7"/>
      <c r="U7" s="7"/>
      <c r="V7" s="7"/>
      <c r="W7" s="7"/>
      <c r="Z7" s="9">
        <v>1986</v>
      </c>
      <c r="AA7" s="2"/>
      <c r="AC7" s="2"/>
      <c r="AD7" s="2"/>
      <c r="AE7" s="2"/>
      <c r="AJ7" s="9">
        <v>1986</v>
      </c>
      <c r="AK7" s="1"/>
      <c r="AL7" s="1"/>
      <c r="AM7" s="1"/>
      <c r="AN7" s="1"/>
      <c r="AO7" s="1"/>
      <c r="AP7" s="1"/>
      <c r="AQ7" s="1"/>
      <c r="AR7" s="1"/>
    </row>
    <row r="8" spans="1:44" ht="12.75">
      <c r="A8" s="9">
        <v>1987</v>
      </c>
      <c r="B8">
        <v>1831</v>
      </c>
      <c r="C8">
        <v>389</v>
      </c>
      <c r="D8">
        <v>33</v>
      </c>
      <c r="E8">
        <v>1</v>
      </c>
      <c r="F8">
        <v>30</v>
      </c>
      <c r="G8" s="2"/>
      <c r="H8" s="2">
        <f t="shared" si="2"/>
        <v>2284</v>
      </c>
      <c r="J8" s="9">
        <v>1987</v>
      </c>
      <c r="K8" s="2">
        <f aca="true" t="shared" si="3" ref="K8:L21">B8</f>
        <v>1831</v>
      </c>
      <c r="L8" s="2">
        <f t="shared" si="3"/>
        <v>389</v>
      </c>
      <c r="M8" s="2">
        <f aca="true" t="shared" si="4" ref="M8:M21">N8-K8-L8</f>
        <v>64</v>
      </c>
      <c r="N8" s="2">
        <f aca="true" t="shared" si="5" ref="N8:N21">H8</f>
        <v>2284</v>
      </c>
      <c r="P8" s="9">
        <f t="shared" si="1"/>
        <v>1987</v>
      </c>
      <c r="Q8" s="7">
        <f aca="true" t="shared" si="6" ref="Q8:Q21">(B8/$H8)*100</f>
        <v>80.1663747810858</v>
      </c>
      <c r="R8" s="7">
        <f aca="true" t="shared" si="7" ref="R8:W19">(C8/$H8)*100</f>
        <v>17.03152364273205</v>
      </c>
      <c r="S8" s="7">
        <f t="shared" si="7"/>
        <v>1.4448336252189142</v>
      </c>
      <c r="T8" s="7">
        <f t="shared" si="7"/>
        <v>0.043782837127845885</v>
      </c>
      <c r="U8" s="7">
        <f t="shared" si="7"/>
        <v>1.3134851138353765</v>
      </c>
      <c r="V8" s="7">
        <f t="shared" si="7"/>
        <v>0</v>
      </c>
      <c r="W8" s="7">
        <f t="shared" si="7"/>
        <v>100</v>
      </c>
      <c r="Z8" s="9">
        <v>1987</v>
      </c>
      <c r="AA8" s="2">
        <v>2664847</v>
      </c>
      <c r="AB8" s="2">
        <v>44467</v>
      </c>
      <c r="AC8" s="2">
        <v>6134</v>
      </c>
      <c r="AD8" s="2">
        <v>21653</v>
      </c>
      <c r="AE8">
        <v>29907</v>
      </c>
      <c r="AG8">
        <f aca="true" t="shared" si="8" ref="AG8:AG20">SUM(AA8:AE8)</f>
        <v>2767008</v>
      </c>
      <c r="AJ8" s="9">
        <v>1987</v>
      </c>
      <c r="AK8" s="1">
        <f aca="true" t="shared" si="9" ref="AK8:AK20">(B8/AA8)*100000</f>
        <v>68.70938556697627</v>
      </c>
      <c r="AL8" s="1">
        <f aca="true" t="shared" si="10" ref="AL8:AO19">(C8/AB8)*100000</f>
        <v>874.8060359367621</v>
      </c>
      <c r="AM8" s="1">
        <f t="shared" si="10"/>
        <v>537.9850016302576</v>
      </c>
      <c r="AN8" s="1">
        <f t="shared" si="10"/>
        <v>4.618297695469449</v>
      </c>
      <c r="AO8" s="1">
        <f t="shared" si="10"/>
        <v>100.31096398836392</v>
      </c>
      <c r="AP8" s="1"/>
      <c r="AQ8" s="1">
        <f aca="true" t="shared" si="11" ref="AQ8:AQ20">(H8/AG8)*100000</f>
        <v>82.54403312169678</v>
      </c>
      <c r="AR8" s="1">
        <f aca="true" t="shared" si="12" ref="AR8:AR20">(SUM(D8:F8)/SUM(AC8:AE8))*100000</f>
        <v>110.93007938433807</v>
      </c>
    </row>
    <row r="9" spans="1:44" ht="12.75">
      <c r="A9" s="9">
        <v>1988</v>
      </c>
      <c r="B9">
        <v>1963</v>
      </c>
      <c r="C9">
        <v>442</v>
      </c>
      <c r="D9">
        <v>30</v>
      </c>
      <c r="E9">
        <v>2</v>
      </c>
      <c r="F9">
        <v>43</v>
      </c>
      <c r="G9" s="2"/>
      <c r="H9" s="2">
        <f t="shared" si="2"/>
        <v>2480</v>
      </c>
      <c r="J9" s="9">
        <v>1988</v>
      </c>
      <c r="K9" s="2">
        <f t="shared" si="3"/>
        <v>1963</v>
      </c>
      <c r="L9" s="2">
        <f t="shared" si="3"/>
        <v>442</v>
      </c>
      <c r="M9" s="2">
        <f t="shared" si="4"/>
        <v>75</v>
      </c>
      <c r="N9" s="2">
        <f t="shared" si="5"/>
        <v>2480</v>
      </c>
      <c r="P9" s="9">
        <f t="shared" si="1"/>
        <v>1988</v>
      </c>
      <c r="Q9" s="7">
        <f t="shared" si="6"/>
        <v>79.15322580645162</v>
      </c>
      <c r="R9" s="7">
        <f t="shared" si="7"/>
        <v>17.82258064516129</v>
      </c>
      <c r="S9" s="7">
        <f t="shared" si="7"/>
        <v>1.2096774193548387</v>
      </c>
      <c r="T9" s="7">
        <f t="shared" si="7"/>
        <v>0.08064516129032258</v>
      </c>
      <c r="U9" s="7">
        <f t="shared" si="7"/>
        <v>1.7338709677419355</v>
      </c>
      <c r="V9" s="7">
        <f t="shared" si="7"/>
        <v>0</v>
      </c>
      <c r="W9" s="7">
        <f t="shared" si="7"/>
        <v>100</v>
      </c>
      <c r="Z9" s="9">
        <v>1988</v>
      </c>
      <c r="AA9" s="2">
        <v>2663119</v>
      </c>
      <c r="AB9" s="2">
        <v>45323</v>
      </c>
      <c r="AC9" s="2">
        <v>6352</v>
      </c>
      <c r="AD9" s="2">
        <v>22764</v>
      </c>
      <c r="AE9">
        <v>30839</v>
      </c>
      <c r="AG9">
        <f t="shared" si="8"/>
        <v>2768397</v>
      </c>
      <c r="AJ9" s="9">
        <v>1988</v>
      </c>
      <c r="AK9" s="1">
        <f t="shared" si="9"/>
        <v>73.7105626898385</v>
      </c>
      <c r="AL9" s="1">
        <f t="shared" si="10"/>
        <v>975.222293316859</v>
      </c>
      <c r="AM9" s="1">
        <f t="shared" si="10"/>
        <v>472.2921914357683</v>
      </c>
      <c r="AN9" s="1">
        <f t="shared" si="10"/>
        <v>8.785802143735722</v>
      </c>
      <c r="AO9" s="1">
        <f t="shared" si="10"/>
        <v>139.43383378189955</v>
      </c>
      <c r="AP9" s="1"/>
      <c r="AQ9" s="1">
        <f t="shared" si="11"/>
        <v>89.58252736150197</v>
      </c>
      <c r="AR9" s="1">
        <f t="shared" si="12"/>
        <v>125.09382036527394</v>
      </c>
    </row>
    <row r="10" spans="1:44" ht="12.75">
      <c r="A10" s="9">
        <v>1989</v>
      </c>
      <c r="B10">
        <v>2207</v>
      </c>
      <c r="C10">
        <v>487</v>
      </c>
      <c r="D10">
        <v>29</v>
      </c>
      <c r="E10">
        <v>5</v>
      </c>
      <c r="F10">
        <v>54</v>
      </c>
      <c r="G10" s="2"/>
      <c r="H10" s="2">
        <f t="shared" si="2"/>
        <v>2782</v>
      </c>
      <c r="J10" s="9">
        <v>1989</v>
      </c>
      <c r="K10" s="2">
        <f t="shared" si="3"/>
        <v>2207</v>
      </c>
      <c r="L10" s="2">
        <f t="shared" si="3"/>
        <v>487</v>
      </c>
      <c r="M10" s="2">
        <f t="shared" si="4"/>
        <v>88</v>
      </c>
      <c r="N10" s="2">
        <f t="shared" si="5"/>
        <v>2782</v>
      </c>
      <c r="P10" s="9">
        <f t="shared" si="1"/>
        <v>1989</v>
      </c>
      <c r="Q10" s="7">
        <f t="shared" si="6"/>
        <v>79.3314162473041</v>
      </c>
      <c r="R10" s="7">
        <f t="shared" si="7"/>
        <v>17.505391804457222</v>
      </c>
      <c r="S10" s="7">
        <f t="shared" si="7"/>
        <v>1.0424155283968368</v>
      </c>
      <c r="T10" s="7">
        <f t="shared" si="7"/>
        <v>0.17972681524083392</v>
      </c>
      <c r="U10" s="7">
        <f t="shared" si="7"/>
        <v>1.9410496046010064</v>
      </c>
      <c r="V10" s="7">
        <f t="shared" si="7"/>
        <v>0</v>
      </c>
      <c r="W10" s="7">
        <f t="shared" si="7"/>
        <v>100</v>
      </c>
      <c r="Z10" s="9">
        <v>1989</v>
      </c>
      <c r="AA10" s="2">
        <v>2661598</v>
      </c>
      <c r="AB10" s="2">
        <v>46567</v>
      </c>
      <c r="AC10" s="2">
        <v>6598</v>
      </c>
      <c r="AD10" s="2">
        <v>24016</v>
      </c>
      <c r="AE10">
        <v>31809</v>
      </c>
      <c r="AG10">
        <f t="shared" si="8"/>
        <v>2770588</v>
      </c>
      <c r="AJ10" s="9">
        <v>1989</v>
      </c>
      <c r="AK10" s="1">
        <f t="shared" si="9"/>
        <v>82.9201103998425</v>
      </c>
      <c r="AL10" s="1">
        <f t="shared" si="10"/>
        <v>1045.8049691841861</v>
      </c>
      <c r="AM10" s="1">
        <f t="shared" si="10"/>
        <v>439.5271294331616</v>
      </c>
      <c r="AN10" s="1">
        <f t="shared" si="10"/>
        <v>20.81945369753498</v>
      </c>
      <c r="AO10" s="1">
        <f t="shared" si="10"/>
        <v>169.76327454494012</v>
      </c>
      <c r="AP10" s="1"/>
      <c r="AQ10" s="1">
        <f t="shared" si="11"/>
        <v>100.41189812415271</v>
      </c>
      <c r="AR10" s="1">
        <f t="shared" si="12"/>
        <v>140.97367957323422</v>
      </c>
    </row>
    <row r="11" spans="1:44" ht="12.75">
      <c r="A11" s="9">
        <v>1990</v>
      </c>
      <c r="B11">
        <v>2200</v>
      </c>
      <c r="C11">
        <v>552</v>
      </c>
      <c r="D11">
        <v>48</v>
      </c>
      <c r="E11">
        <v>6</v>
      </c>
      <c r="F11">
        <v>57</v>
      </c>
      <c r="G11" s="2"/>
      <c r="H11" s="2">
        <f t="shared" si="2"/>
        <v>2863</v>
      </c>
      <c r="J11" s="9">
        <v>1990</v>
      </c>
      <c r="K11" s="2">
        <f t="shared" si="3"/>
        <v>2200</v>
      </c>
      <c r="L11" s="2">
        <f t="shared" si="3"/>
        <v>552</v>
      </c>
      <c r="M11" s="2">
        <f t="shared" si="4"/>
        <v>111</v>
      </c>
      <c r="N11" s="2">
        <f t="shared" si="5"/>
        <v>2863</v>
      </c>
      <c r="P11" s="9">
        <f t="shared" si="1"/>
        <v>1990</v>
      </c>
      <c r="Q11" s="7">
        <f t="shared" si="6"/>
        <v>76.84247293049249</v>
      </c>
      <c r="R11" s="7">
        <f t="shared" si="7"/>
        <v>19.2804750261963</v>
      </c>
      <c r="S11" s="7">
        <f t="shared" si="7"/>
        <v>1.6765630457562</v>
      </c>
      <c r="T11" s="7">
        <f t="shared" si="7"/>
        <v>0.209570380719525</v>
      </c>
      <c r="U11" s="7">
        <f t="shared" si="7"/>
        <v>1.9909186168354873</v>
      </c>
      <c r="V11" s="7">
        <f t="shared" si="7"/>
        <v>0</v>
      </c>
      <c r="W11" s="7">
        <f t="shared" si="7"/>
        <v>100</v>
      </c>
      <c r="Z11" s="9">
        <v>1990</v>
      </c>
      <c r="AA11" s="2">
        <v>2667227</v>
      </c>
      <c r="AB11" s="2">
        <v>47706</v>
      </c>
      <c r="AC11" s="2">
        <v>6782</v>
      </c>
      <c r="AD11" s="2">
        <v>25232</v>
      </c>
      <c r="AE11">
        <v>32822</v>
      </c>
      <c r="AG11">
        <f t="shared" si="8"/>
        <v>2779769</v>
      </c>
      <c r="AJ11" s="9">
        <v>1990</v>
      </c>
      <c r="AK11" s="1">
        <f t="shared" si="9"/>
        <v>82.48266832931729</v>
      </c>
      <c r="AL11" s="1">
        <f t="shared" si="10"/>
        <v>1157.0871588479438</v>
      </c>
      <c r="AM11" s="1">
        <f t="shared" si="10"/>
        <v>707.7558242406369</v>
      </c>
      <c r="AN11" s="1">
        <f t="shared" si="10"/>
        <v>23.779327837666454</v>
      </c>
      <c r="AO11" s="1">
        <f t="shared" si="10"/>
        <v>173.66400584973493</v>
      </c>
      <c r="AP11" s="1"/>
      <c r="AQ11" s="1">
        <f t="shared" si="11"/>
        <v>102.99416965942135</v>
      </c>
      <c r="AR11" s="1">
        <f t="shared" si="12"/>
        <v>171.20118452711458</v>
      </c>
    </row>
    <row r="12" spans="1:44" ht="12.75">
      <c r="A12" s="9">
        <v>1991</v>
      </c>
      <c r="B12">
        <v>2014</v>
      </c>
      <c r="C12">
        <v>604</v>
      </c>
      <c r="D12">
        <v>52</v>
      </c>
      <c r="E12">
        <v>9</v>
      </c>
      <c r="F12">
        <v>71</v>
      </c>
      <c r="G12" s="2"/>
      <c r="H12" s="2">
        <f t="shared" si="2"/>
        <v>2750</v>
      </c>
      <c r="J12" s="9">
        <v>1991</v>
      </c>
      <c r="K12" s="2">
        <f t="shared" si="3"/>
        <v>2014</v>
      </c>
      <c r="L12" s="2">
        <f t="shared" si="3"/>
        <v>604</v>
      </c>
      <c r="M12" s="2">
        <f t="shared" si="4"/>
        <v>132</v>
      </c>
      <c r="N12" s="2">
        <f t="shared" si="5"/>
        <v>2750</v>
      </c>
      <c r="P12" s="9">
        <f t="shared" si="1"/>
        <v>1991</v>
      </c>
      <c r="Q12" s="7">
        <f t="shared" si="6"/>
        <v>73.23636363636363</v>
      </c>
      <c r="R12" s="7">
        <f t="shared" si="7"/>
        <v>21.96363636363636</v>
      </c>
      <c r="S12" s="7">
        <f t="shared" si="7"/>
        <v>1.890909090909091</v>
      </c>
      <c r="T12" s="7">
        <f t="shared" si="7"/>
        <v>0.32727272727272727</v>
      </c>
      <c r="U12" s="7">
        <f t="shared" si="7"/>
        <v>2.5818181818181816</v>
      </c>
      <c r="V12" s="7">
        <f t="shared" si="7"/>
        <v>0</v>
      </c>
      <c r="W12" s="7">
        <f t="shared" si="7"/>
        <v>100</v>
      </c>
      <c r="Z12" s="9">
        <v>1991</v>
      </c>
      <c r="AA12" s="2">
        <v>2672963</v>
      </c>
      <c r="AB12" s="2">
        <v>48714</v>
      </c>
      <c r="AC12" s="2">
        <v>6908</v>
      </c>
      <c r="AD12" s="2">
        <v>26727</v>
      </c>
      <c r="AE12">
        <v>35915</v>
      </c>
      <c r="AG12">
        <f t="shared" si="8"/>
        <v>2791227</v>
      </c>
      <c r="AJ12" s="9">
        <v>1991</v>
      </c>
      <c r="AK12" s="1">
        <f t="shared" si="9"/>
        <v>75.34709608774982</v>
      </c>
      <c r="AL12" s="1">
        <f t="shared" si="10"/>
        <v>1239.8899700291497</v>
      </c>
      <c r="AM12" s="1">
        <f t="shared" si="10"/>
        <v>752.7504342790967</v>
      </c>
      <c r="AN12" s="1">
        <f t="shared" si="10"/>
        <v>33.67381299809182</v>
      </c>
      <c r="AO12" s="1">
        <f t="shared" si="10"/>
        <v>197.68898788806902</v>
      </c>
      <c r="AP12" s="1"/>
      <c r="AQ12" s="1">
        <f t="shared" si="11"/>
        <v>98.52297932056403</v>
      </c>
      <c r="AR12" s="1">
        <f t="shared" si="12"/>
        <v>189.79151689432064</v>
      </c>
    </row>
    <row r="13" spans="1:44" ht="12.75">
      <c r="A13" s="9">
        <v>1992</v>
      </c>
      <c r="B13">
        <v>2247</v>
      </c>
      <c r="C13">
        <v>694</v>
      </c>
      <c r="D13">
        <v>46</v>
      </c>
      <c r="E13">
        <v>5</v>
      </c>
      <c r="F13">
        <v>87</v>
      </c>
      <c r="G13" s="2"/>
      <c r="H13" s="2">
        <f t="shared" si="2"/>
        <v>3079</v>
      </c>
      <c r="J13" s="9">
        <v>1992</v>
      </c>
      <c r="K13" s="2">
        <f t="shared" si="3"/>
        <v>2247</v>
      </c>
      <c r="L13" s="2">
        <f t="shared" si="3"/>
        <v>694</v>
      </c>
      <c r="M13" s="2">
        <f t="shared" si="4"/>
        <v>138</v>
      </c>
      <c r="N13" s="2">
        <f t="shared" si="5"/>
        <v>3079</v>
      </c>
      <c r="P13" s="9">
        <f t="shared" si="1"/>
        <v>1992</v>
      </c>
      <c r="Q13" s="7">
        <f t="shared" si="6"/>
        <v>72.97823968821045</v>
      </c>
      <c r="R13" s="7">
        <f t="shared" si="7"/>
        <v>22.539785644689832</v>
      </c>
      <c r="S13" s="7">
        <f t="shared" si="7"/>
        <v>1.4939915556999024</v>
      </c>
      <c r="T13" s="7">
        <f t="shared" si="7"/>
        <v>0.16239038648911985</v>
      </c>
      <c r="U13" s="7">
        <f t="shared" si="7"/>
        <v>2.825592724910685</v>
      </c>
      <c r="V13" s="7">
        <f t="shared" si="7"/>
        <v>0</v>
      </c>
      <c r="W13" s="7">
        <f t="shared" si="7"/>
        <v>100</v>
      </c>
      <c r="Z13" s="9">
        <v>1992</v>
      </c>
      <c r="AA13" s="2">
        <v>2684524</v>
      </c>
      <c r="AB13" s="2">
        <v>49913</v>
      </c>
      <c r="AC13" s="2">
        <v>6953</v>
      </c>
      <c r="AD13" s="2">
        <v>28323</v>
      </c>
      <c r="AE13">
        <v>37210</v>
      </c>
      <c r="AG13">
        <f t="shared" si="8"/>
        <v>2806923</v>
      </c>
      <c r="AJ13" s="9">
        <v>1992</v>
      </c>
      <c r="AK13" s="1">
        <f t="shared" si="9"/>
        <v>83.70198962646637</v>
      </c>
      <c r="AL13" s="1">
        <f t="shared" si="10"/>
        <v>1390.4193296335623</v>
      </c>
      <c r="AM13" s="1">
        <f t="shared" si="10"/>
        <v>661.5849273694809</v>
      </c>
      <c r="AN13" s="1">
        <f t="shared" si="10"/>
        <v>17.653497157786955</v>
      </c>
      <c r="AO13" s="1">
        <f t="shared" si="10"/>
        <v>233.80811609782316</v>
      </c>
      <c r="AP13" s="1"/>
      <c r="AQ13" s="1">
        <f t="shared" si="11"/>
        <v>109.69306959970045</v>
      </c>
      <c r="AR13" s="1">
        <f t="shared" si="12"/>
        <v>190.38159092790332</v>
      </c>
    </row>
    <row r="14" spans="1:44" ht="12.75">
      <c r="A14" s="9">
        <v>1993</v>
      </c>
      <c r="B14">
        <v>2387</v>
      </c>
      <c r="C14">
        <v>793</v>
      </c>
      <c r="D14">
        <v>44</v>
      </c>
      <c r="E14">
        <v>12</v>
      </c>
      <c r="F14">
        <v>84</v>
      </c>
      <c r="G14" s="2"/>
      <c r="H14" s="2">
        <f t="shared" si="2"/>
        <v>3320</v>
      </c>
      <c r="J14" s="9">
        <v>1993</v>
      </c>
      <c r="K14" s="2">
        <f t="shared" si="3"/>
        <v>2387</v>
      </c>
      <c r="L14" s="2">
        <f t="shared" si="3"/>
        <v>793</v>
      </c>
      <c r="M14" s="2">
        <f t="shared" si="4"/>
        <v>140</v>
      </c>
      <c r="N14" s="2">
        <f t="shared" si="5"/>
        <v>3320</v>
      </c>
      <c r="P14" s="9">
        <f t="shared" si="1"/>
        <v>1993</v>
      </c>
      <c r="Q14" s="7">
        <f t="shared" si="6"/>
        <v>71.89759036144578</v>
      </c>
      <c r="R14" s="7">
        <f t="shared" si="7"/>
        <v>23.885542168674696</v>
      </c>
      <c r="S14" s="7">
        <f t="shared" si="7"/>
        <v>1.3253012048192772</v>
      </c>
      <c r="T14" s="7">
        <f t="shared" si="7"/>
        <v>0.3614457831325301</v>
      </c>
      <c r="U14" s="7">
        <f t="shared" si="7"/>
        <v>2.5301204819277108</v>
      </c>
      <c r="V14" s="7">
        <f t="shared" si="7"/>
        <v>0</v>
      </c>
      <c r="W14" s="7">
        <f t="shared" si="7"/>
        <v>100</v>
      </c>
      <c r="Z14" s="9">
        <v>1993</v>
      </c>
      <c r="AA14" s="2">
        <v>2692675</v>
      </c>
      <c r="AB14" s="2">
        <v>50856</v>
      </c>
      <c r="AC14" s="2">
        <v>7004</v>
      </c>
      <c r="AD14" s="2">
        <v>30046</v>
      </c>
      <c r="AE14">
        <v>39944</v>
      </c>
      <c r="AG14">
        <f t="shared" si="8"/>
        <v>2820525</v>
      </c>
      <c r="AJ14" s="9">
        <v>1993</v>
      </c>
      <c r="AK14" s="1">
        <f t="shared" si="9"/>
        <v>88.6479058928389</v>
      </c>
      <c r="AL14" s="1">
        <f t="shared" si="10"/>
        <v>1559.3047034764827</v>
      </c>
      <c r="AM14" s="1">
        <f t="shared" si="10"/>
        <v>628.212450028555</v>
      </c>
      <c r="AN14" s="1">
        <f t="shared" si="10"/>
        <v>39.938760567130394</v>
      </c>
      <c r="AO14" s="1">
        <f t="shared" si="10"/>
        <v>210.29441217704786</v>
      </c>
      <c r="AP14" s="1"/>
      <c r="AQ14" s="1">
        <f t="shared" si="11"/>
        <v>117.70858262202958</v>
      </c>
      <c r="AR14" s="1">
        <f t="shared" si="12"/>
        <v>181.8323505727719</v>
      </c>
    </row>
    <row r="15" spans="1:44" ht="12.75">
      <c r="A15" s="9">
        <v>1994</v>
      </c>
      <c r="B15">
        <v>2696</v>
      </c>
      <c r="C15">
        <v>889</v>
      </c>
      <c r="D15">
        <v>68</v>
      </c>
      <c r="E15">
        <v>23</v>
      </c>
      <c r="F15">
        <v>112</v>
      </c>
      <c r="G15" s="2"/>
      <c r="H15" s="2">
        <f t="shared" si="2"/>
        <v>3788</v>
      </c>
      <c r="J15" s="9">
        <v>1994</v>
      </c>
      <c r="K15" s="2">
        <f t="shared" si="3"/>
        <v>2696</v>
      </c>
      <c r="L15" s="2">
        <f t="shared" si="3"/>
        <v>889</v>
      </c>
      <c r="M15" s="2">
        <f t="shared" si="4"/>
        <v>203</v>
      </c>
      <c r="N15" s="2">
        <f t="shared" si="5"/>
        <v>3788</v>
      </c>
      <c r="P15" s="9">
        <f t="shared" si="1"/>
        <v>1994</v>
      </c>
      <c r="Q15" s="7">
        <f t="shared" si="6"/>
        <v>71.17212249208026</v>
      </c>
      <c r="R15" s="7">
        <f t="shared" si="7"/>
        <v>23.4688489968321</v>
      </c>
      <c r="S15" s="7">
        <f t="shared" si="7"/>
        <v>1.7951425554382259</v>
      </c>
      <c r="T15" s="7">
        <f t="shared" si="7"/>
        <v>0.607180570221753</v>
      </c>
      <c r="U15" s="7">
        <f t="shared" si="7"/>
        <v>2.956705385427666</v>
      </c>
      <c r="V15" s="7">
        <f t="shared" si="7"/>
        <v>0</v>
      </c>
      <c r="W15" s="7">
        <f t="shared" si="7"/>
        <v>100</v>
      </c>
      <c r="Z15" s="9">
        <v>1994</v>
      </c>
      <c r="AA15" s="2">
        <v>2696136</v>
      </c>
      <c r="AB15" s="2">
        <v>51813</v>
      </c>
      <c r="AC15" s="2">
        <v>7126</v>
      </c>
      <c r="AD15" s="2">
        <v>31390</v>
      </c>
      <c r="AE15">
        <v>42957</v>
      </c>
      <c r="AG15">
        <f t="shared" si="8"/>
        <v>2829422</v>
      </c>
      <c r="AJ15" s="9">
        <v>1994</v>
      </c>
      <c r="AK15" s="1">
        <f t="shared" si="9"/>
        <v>99.99495574407227</v>
      </c>
      <c r="AL15" s="1">
        <f t="shared" si="10"/>
        <v>1715.785613649084</v>
      </c>
      <c r="AM15" s="1">
        <f t="shared" si="10"/>
        <v>954.2520348021332</v>
      </c>
      <c r="AN15" s="1">
        <f t="shared" si="10"/>
        <v>73.27174259318254</v>
      </c>
      <c r="AO15" s="1">
        <f t="shared" si="10"/>
        <v>260.72584212119096</v>
      </c>
      <c r="AP15" s="1"/>
      <c r="AQ15" s="1">
        <f t="shared" si="11"/>
        <v>133.8789335772465</v>
      </c>
      <c r="AR15" s="1">
        <f t="shared" si="12"/>
        <v>249.16229916659506</v>
      </c>
    </row>
    <row r="16" spans="1:44" ht="12.75">
      <c r="A16" s="9">
        <v>1995</v>
      </c>
      <c r="B16">
        <v>2720</v>
      </c>
      <c r="C16">
        <v>847</v>
      </c>
      <c r="D16">
        <v>65</v>
      </c>
      <c r="E16">
        <v>5</v>
      </c>
      <c r="F16">
        <v>125</v>
      </c>
      <c r="G16" s="2"/>
      <c r="H16" s="2">
        <f t="shared" si="2"/>
        <v>3762</v>
      </c>
      <c r="J16" s="9">
        <v>1995</v>
      </c>
      <c r="K16" s="2">
        <f t="shared" si="3"/>
        <v>2720</v>
      </c>
      <c r="L16" s="2">
        <f t="shared" si="3"/>
        <v>847</v>
      </c>
      <c r="M16" s="2">
        <f t="shared" si="4"/>
        <v>195</v>
      </c>
      <c r="N16" s="2">
        <f t="shared" si="5"/>
        <v>3762</v>
      </c>
      <c r="P16" s="9">
        <f t="shared" si="1"/>
        <v>1995</v>
      </c>
      <c r="Q16" s="7">
        <f t="shared" si="6"/>
        <v>72.30196703880914</v>
      </c>
      <c r="R16" s="7">
        <f t="shared" si="7"/>
        <v>22.514619883040936</v>
      </c>
      <c r="S16" s="7">
        <f t="shared" si="7"/>
        <v>1.7278043593833066</v>
      </c>
      <c r="T16" s="7">
        <f t="shared" si="7"/>
        <v>0.13290802764486975</v>
      </c>
      <c r="U16" s="7">
        <f t="shared" si="7"/>
        <v>3.322700691121744</v>
      </c>
      <c r="V16" s="7">
        <f t="shared" si="7"/>
        <v>0</v>
      </c>
      <c r="W16" s="7">
        <f t="shared" si="7"/>
        <v>100</v>
      </c>
      <c r="Z16" s="9">
        <v>1995</v>
      </c>
      <c r="AA16" s="2">
        <v>2702260</v>
      </c>
      <c r="AB16" s="2">
        <v>52320</v>
      </c>
      <c r="AC16" s="2">
        <v>7207</v>
      </c>
      <c r="AD16" s="2">
        <v>32846</v>
      </c>
      <c r="AE16">
        <v>46227</v>
      </c>
      <c r="AG16">
        <f t="shared" si="8"/>
        <v>2840860</v>
      </c>
      <c r="AJ16" s="9">
        <v>1995</v>
      </c>
      <c r="AK16" s="1">
        <f t="shared" si="9"/>
        <v>100.65648753265785</v>
      </c>
      <c r="AL16" s="1">
        <f t="shared" si="10"/>
        <v>1618.8837920489298</v>
      </c>
      <c r="AM16" s="1">
        <f t="shared" si="10"/>
        <v>901.9009296517276</v>
      </c>
      <c r="AN16" s="1">
        <f t="shared" si="10"/>
        <v>15.222553735614685</v>
      </c>
      <c r="AO16" s="1">
        <f t="shared" si="10"/>
        <v>270.4047418175525</v>
      </c>
      <c r="AP16" s="1"/>
      <c r="AQ16" s="1">
        <f t="shared" si="11"/>
        <v>132.4246882986138</v>
      </c>
      <c r="AR16" s="1">
        <f t="shared" si="12"/>
        <v>226.0083449235049</v>
      </c>
    </row>
    <row r="17" spans="1:44" ht="12.75">
      <c r="A17" s="9">
        <v>1996</v>
      </c>
      <c r="B17">
        <v>2821</v>
      </c>
      <c r="C17">
        <v>822</v>
      </c>
      <c r="D17">
        <v>71</v>
      </c>
      <c r="E17">
        <v>19</v>
      </c>
      <c r="F17">
        <v>147</v>
      </c>
      <c r="G17" s="2"/>
      <c r="H17" s="2">
        <f t="shared" si="2"/>
        <v>3880</v>
      </c>
      <c r="J17" s="9">
        <v>1996</v>
      </c>
      <c r="K17" s="2">
        <f t="shared" si="3"/>
        <v>2821</v>
      </c>
      <c r="L17" s="2">
        <f t="shared" si="3"/>
        <v>822</v>
      </c>
      <c r="M17" s="2">
        <f t="shared" si="4"/>
        <v>237</v>
      </c>
      <c r="N17" s="2">
        <f t="shared" si="5"/>
        <v>3880</v>
      </c>
      <c r="P17" s="9">
        <f t="shared" si="1"/>
        <v>1996</v>
      </c>
      <c r="Q17" s="7">
        <f t="shared" si="6"/>
        <v>72.70618556701031</v>
      </c>
      <c r="R17" s="7">
        <f t="shared" si="7"/>
        <v>21.185567010309278</v>
      </c>
      <c r="S17" s="7">
        <f t="shared" si="7"/>
        <v>1.829896907216495</v>
      </c>
      <c r="T17" s="7">
        <f t="shared" si="7"/>
        <v>0.4896907216494845</v>
      </c>
      <c r="U17" s="7">
        <f t="shared" si="7"/>
        <v>3.788659793814433</v>
      </c>
      <c r="V17" s="7">
        <f t="shared" si="7"/>
        <v>0</v>
      </c>
      <c r="W17" s="7">
        <f t="shared" si="7"/>
        <v>100</v>
      </c>
      <c r="Z17" s="9">
        <v>1996</v>
      </c>
      <c r="AA17" s="2">
        <v>2704861</v>
      </c>
      <c r="AB17" s="2">
        <v>52988</v>
      </c>
      <c r="AC17" s="2">
        <v>7179</v>
      </c>
      <c r="AD17" s="2">
        <v>33613</v>
      </c>
      <c r="AE17">
        <v>49832</v>
      </c>
      <c r="AG17">
        <f t="shared" si="8"/>
        <v>2848473</v>
      </c>
      <c r="AJ17" s="9">
        <v>1996</v>
      </c>
      <c r="AK17" s="1">
        <f t="shared" si="9"/>
        <v>104.29371416867633</v>
      </c>
      <c r="AL17" s="1">
        <f t="shared" si="10"/>
        <v>1551.294632747037</v>
      </c>
      <c r="AM17" s="1">
        <f t="shared" si="10"/>
        <v>988.9956818498398</v>
      </c>
      <c r="AN17" s="1">
        <f t="shared" si="10"/>
        <v>56.5257489661738</v>
      </c>
      <c r="AO17" s="1">
        <f t="shared" si="10"/>
        <v>294.9911703323166</v>
      </c>
      <c r="AP17" s="1"/>
      <c r="AQ17" s="1">
        <f t="shared" si="11"/>
        <v>136.21333254694707</v>
      </c>
      <c r="AR17" s="1">
        <f t="shared" si="12"/>
        <v>261.52012711864404</v>
      </c>
    </row>
    <row r="18" spans="1:44" ht="12.75">
      <c r="A18" s="9">
        <v>1997</v>
      </c>
      <c r="B18">
        <v>3029</v>
      </c>
      <c r="C18">
        <v>881</v>
      </c>
      <c r="D18">
        <v>58</v>
      </c>
      <c r="E18">
        <v>24</v>
      </c>
      <c r="F18">
        <v>0</v>
      </c>
      <c r="G18" s="2"/>
      <c r="H18" s="2">
        <f t="shared" si="2"/>
        <v>3992</v>
      </c>
      <c r="J18" s="9">
        <v>1997</v>
      </c>
      <c r="K18" s="2">
        <f t="shared" si="3"/>
        <v>3029</v>
      </c>
      <c r="L18" s="2">
        <f t="shared" si="3"/>
        <v>881</v>
      </c>
      <c r="M18" s="2">
        <f t="shared" si="4"/>
        <v>82</v>
      </c>
      <c r="N18" s="2">
        <f t="shared" si="5"/>
        <v>3992</v>
      </c>
      <c r="P18" s="9">
        <f t="shared" si="1"/>
        <v>1997</v>
      </c>
      <c r="Q18" s="7">
        <f t="shared" si="6"/>
        <v>75.87675350701403</v>
      </c>
      <c r="R18" s="7">
        <f t="shared" si="7"/>
        <v>22.069138276553108</v>
      </c>
      <c r="S18" s="7">
        <f t="shared" si="7"/>
        <v>1.4529058116232465</v>
      </c>
      <c r="T18" s="7">
        <f t="shared" si="7"/>
        <v>0.6012024048096193</v>
      </c>
      <c r="U18" s="7">
        <f t="shared" si="7"/>
        <v>0</v>
      </c>
      <c r="V18" s="7">
        <f t="shared" si="7"/>
        <v>0</v>
      </c>
      <c r="W18" s="7">
        <f t="shared" si="7"/>
        <v>100</v>
      </c>
      <c r="Z18" s="9">
        <v>1997</v>
      </c>
      <c r="AA18" s="2">
        <v>2706536</v>
      </c>
      <c r="AB18" s="2">
        <v>53468</v>
      </c>
      <c r="AC18" s="2">
        <v>7342</v>
      </c>
      <c r="AD18" s="2">
        <v>34274</v>
      </c>
      <c r="AE18">
        <v>52776</v>
      </c>
      <c r="AG18">
        <f t="shared" si="8"/>
        <v>2854396</v>
      </c>
      <c r="AJ18" s="9">
        <v>1997</v>
      </c>
      <c r="AK18" s="1">
        <f t="shared" si="9"/>
        <v>111.91426975292404</v>
      </c>
      <c r="AL18" s="1">
        <f t="shared" si="10"/>
        <v>1647.714520834892</v>
      </c>
      <c r="AM18" s="1">
        <f t="shared" si="10"/>
        <v>789.9754835194769</v>
      </c>
      <c r="AN18" s="1">
        <f t="shared" si="10"/>
        <v>70.02392484098733</v>
      </c>
      <c r="AO18" s="1">
        <f t="shared" si="10"/>
        <v>0</v>
      </c>
      <c r="AP18" s="1"/>
      <c r="AQ18" s="1">
        <f t="shared" si="11"/>
        <v>139.85445607406962</v>
      </c>
      <c r="AR18" s="1">
        <f t="shared" si="12"/>
        <v>86.8717687939656</v>
      </c>
    </row>
    <row r="19" spans="1:44" ht="12.75">
      <c r="A19" s="9">
        <v>1998</v>
      </c>
      <c r="B19">
        <v>3033</v>
      </c>
      <c r="C19">
        <v>764</v>
      </c>
      <c r="D19">
        <v>72</v>
      </c>
      <c r="E19">
        <v>24</v>
      </c>
      <c r="F19">
        <v>0</v>
      </c>
      <c r="G19" s="2"/>
      <c r="H19" s="2">
        <f t="shared" si="2"/>
        <v>3893</v>
      </c>
      <c r="J19" s="9">
        <v>1998</v>
      </c>
      <c r="K19" s="2">
        <f t="shared" si="3"/>
        <v>3033</v>
      </c>
      <c r="L19" s="2">
        <f t="shared" si="3"/>
        <v>764</v>
      </c>
      <c r="M19" s="2">
        <f t="shared" si="4"/>
        <v>96</v>
      </c>
      <c r="N19" s="2">
        <f t="shared" si="5"/>
        <v>3893</v>
      </c>
      <c r="P19" s="9">
        <f t="shared" si="1"/>
        <v>1998</v>
      </c>
      <c r="Q19" s="7">
        <f t="shared" si="6"/>
        <v>77.90906755715386</v>
      </c>
      <c r="R19" s="7">
        <f t="shared" si="7"/>
        <v>19.624967891086563</v>
      </c>
      <c r="S19" s="7">
        <f t="shared" si="7"/>
        <v>1.8494734138196762</v>
      </c>
      <c r="T19" s="7">
        <f t="shared" si="7"/>
        <v>0.6164911379398922</v>
      </c>
      <c r="U19" s="7">
        <f t="shared" si="7"/>
        <v>0</v>
      </c>
      <c r="V19" s="7">
        <f t="shared" si="7"/>
        <v>0</v>
      </c>
      <c r="W19" s="7">
        <f t="shared" si="7"/>
        <v>100</v>
      </c>
      <c r="Z19" s="9">
        <v>1998</v>
      </c>
      <c r="AA19" s="2">
        <v>2708046</v>
      </c>
      <c r="AB19" s="2">
        <v>54322</v>
      </c>
      <c r="AC19" s="2">
        <v>7370</v>
      </c>
      <c r="AD19" s="2">
        <v>34607</v>
      </c>
      <c r="AE19">
        <v>56680</v>
      </c>
      <c r="AG19">
        <f t="shared" si="8"/>
        <v>2861025</v>
      </c>
      <c r="AJ19" s="9">
        <v>1998</v>
      </c>
      <c r="AK19" s="1">
        <f t="shared" si="9"/>
        <v>111.99957460102229</v>
      </c>
      <c r="AL19" s="1">
        <f t="shared" si="10"/>
        <v>1406.4283347446708</v>
      </c>
      <c r="AM19" s="1">
        <f t="shared" si="10"/>
        <v>976.9335142469471</v>
      </c>
      <c r="AN19" s="1">
        <f t="shared" si="10"/>
        <v>69.35013147629093</v>
      </c>
      <c r="AO19" s="1">
        <f t="shared" si="10"/>
        <v>0</v>
      </c>
      <c r="AP19" s="1"/>
      <c r="AQ19" s="1">
        <f t="shared" si="11"/>
        <v>136.0701147316084</v>
      </c>
      <c r="AR19" s="1">
        <f t="shared" si="12"/>
        <v>97.30683073679516</v>
      </c>
    </row>
    <row r="20" spans="1:44" ht="12.75">
      <c r="A20" s="9">
        <v>1999</v>
      </c>
      <c r="B20">
        <v>2785</v>
      </c>
      <c r="C20">
        <v>819</v>
      </c>
      <c r="D20">
        <v>75</v>
      </c>
      <c r="E20">
        <v>36</v>
      </c>
      <c r="F20">
        <v>0</v>
      </c>
      <c r="G20" s="2"/>
      <c r="H20" s="2">
        <f t="shared" si="2"/>
        <v>3715</v>
      </c>
      <c r="J20" s="9">
        <v>1999</v>
      </c>
      <c r="K20" s="2">
        <f t="shared" si="3"/>
        <v>2785</v>
      </c>
      <c r="L20" s="2">
        <f t="shared" si="3"/>
        <v>819</v>
      </c>
      <c r="M20" s="2">
        <f t="shared" si="4"/>
        <v>111</v>
      </c>
      <c r="N20" s="2">
        <f t="shared" si="5"/>
        <v>3715</v>
      </c>
      <c r="P20" s="9">
        <f t="shared" si="1"/>
        <v>1999</v>
      </c>
      <c r="Q20" s="7">
        <f t="shared" si="6"/>
        <v>74.96635262449529</v>
      </c>
      <c r="R20" s="7">
        <f aca="true" t="shared" si="13" ref="R20:W21">(C20/$H20)*100</f>
        <v>22.045760430686407</v>
      </c>
      <c r="S20" s="7">
        <f t="shared" si="13"/>
        <v>2.0188425302826376</v>
      </c>
      <c r="T20" s="7">
        <f t="shared" si="13"/>
        <v>0.9690444145356661</v>
      </c>
      <c r="U20" s="7">
        <f t="shared" si="13"/>
        <v>0</v>
      </c>
      <c r="V20" s="7">
        <f t="shared" si="13"/>
        <v>0</v>
      </c>
      <c r="W20" s="7">
        <f t="shared" si="13"/>
        <v>100</v>
      </c>
      <c r="Z20" s="9">
        <v>1999</v>
      </c>
      <c r="AA20" s="2">
        <v>2709920</v>
      </c>
      <c r="AB20" s="2">
        <v>55028</v>
      </c>
      <c r="AC20" s="2">
        <v>7388</v>
      </c>
      <c r="AD20" s="2">
        <v>35507</v>
      </c>
      <c r="AE20">
        <v>61570</v>
      </c>
      <c r="AG20">
        <f t="shared" si="8"/>
        <v>2869413</v>
      </c>
      <c r="AJ20" s="9">
        <v>1999</v>
      </c>
      <c r="AK20" s="1">
        <f t="shared" si="9"/>
        <v>102.77056149259019</v>
      </c>
      <c r="AL20" s="1">
        <f>(C20/AB20)*100000</f>
        <v>1488.3332121828887</v>
      </c>
      <c r="AM20" s="1">
        <f>(D20/AC20)*100000</f>
        <v>1015.1597184623714</v>
      </c>
      <c r="AN20" s="1">
        <f>(E20/AD20)*100000</f>
        <v>101.38845861379447</v>
      </c>
      <c r="AO20" s="1">
        <f>(F20/AE20)*100000</f>
        <v>0</v>
      </c>
      <c r="AP20" s="1"/>
      <c r="AQ20" s="1">
        <f t="shared" si="11"/>
        <v>129.4689889534898</v>
      </c>
      <c r="AR20" s="1">
        <f t="shared" si="12"/>
        <v>106.2556837218207</v>
      </c>
    </row>
    <row r="21" spans="1:23" s="4" customFormat="1" ht="12.75">
      <c r="A21" s="13" t="s">
        <v>27</v>
      </c>
      <c r="B21" s="21">
        <f aca="true" t="shared" si="14" ref="B21:G21">SUM(B4:B20)</f>
        <v>31933</v>
      </c>
      <c r="C21" s="21">
        <f t="shared" si="14"/>
        <v>8983</v>
      </c>
      <c r="D21" s="21">
        <f t="shared" si="14"/>
        <v>691</v>
      </c>
      <c r="E21" s="21">
        <f t="shared" si="14"/>
        <v>171</v>
      </c>
      <c r="F21" s="21">
        <f t="shared" si="14"/>
        <v>810</v>
      </c>
      <c r="G21" s="21">
        <f t="shared" si="14"/>
        <v>0</v>
      </c>
      <c r="H21" s="21">
        <f t="shared" si="2"/>
        <v>42588</v>
      </c>
      <c r="J21" s="13" t="s">
        <v>27</v>
      </c>
      <c r="K21" s="21">
        <f t="shared" si="3"/>
        <v>31933</v>
      </c>
      <c r="L21" s="21">
        <f t="shared" si="3"/>
        <v>8983</v>
      </c>
      <c r="M21" s="21">
        <f t="shared" si="4"/>
        <v>1672</v>
      </c>
      <c r="N21" s="21">
        <f t="shared" si="5"/>
        <v>42588</v>
      </c>
      <c r="P21" s="13" t="str">
        <f t="shared" si="1"/>
        <v>Total</v>
      </c>
      <c r="Q21" s="22">
        <f t="shared" si="6"/>
        <v>74.98121536583075</v>
      </c>
      <c r="R21" s="22">
        <f t="shared" si="13"/>
        <v>21.092796092796092</v>
      </c>
      <c r="S21" s="22">
        <f t="shared" si="13"/>
        <v>1.62252277636893</v>
      </c>
      <c r="T21" s="22">
        <f t="shared" si="13"/>
        <v>0.40152155536770917</v>
      </c>
      <c r="U21" s="22">
        <f t="shared" si="13"/>
        <v>1.9019442096365173</v>
      </c>
      <c r="V21" s="22">
        <f t="shared" si="13"/>
        <v>0</v>
      </c>
      <c r="W21" s="22">
        <f t="shared" si="13"/>
        <v>100</v>
      </c>
    </row>
    <row r="23" spans="1:44" ht="12.75">
      <c r="A23" s="30" t="str">
        <f>CONCATENATE("New Admissions, All Races: ",$A$1)</f>
        <v>New Admissions, All Races: IOWA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IOWA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IOWA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IOWA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IOWA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39</v>
      </c>
      <c r="B24" s="19" t="s">
        <v>25</v>
      </c>
      <c r="C24" s="19" t="s">
        <v>26</v>
      </c>
      <c r="D24" s="19" t="s">
        <v>42</v>
      </c>
      <c r="E24" s="19" t="s">
        <v>43</v>
      </c>
      <c r="F24" s="19" t="s">
        <v>40</v>
      </c>
      <c r="G24" s="19" t="s">
        <v>41</v>
      </c>
      <c r="H24" s="19" t="s">
        <v>27</v>
      </c>
      <c r="J24" s="20" t="s">
        <v>39</v>
      </c>
      <c r="K24" s="19" t="s">
        <v>25</v>
      </c>
      <c r="L24" s="19" t="s">
        <v>26</v>
      </c>
      <c r="M24" s="19" t="s">
        <v>44</v>
      </c>
      <c r="N24" s="19" t="s">
        <v>27</v>
      </c>
      <c r="P24" s="20" t="str">
        <f>A24</f>
        <v>Year</v>
      </c>
      <c r="Q24" s="19" t="str">
        <f aca="true" t="shared" si="15" ref="Q24:W24">B24</f>
        <v>White, NH</v>
      </c>
      <c r="R24" s="19" t="str">
        <f t="shared" si="15"/>
        <v>Black, NH</v>
      </c>
      <c r="S24" s="19" t="str">
        <f t="shared" si="15"/>
        <v>Amerind, NH</v>
      </c>
      <c r="T24" s="19" t="str">
        <f t="shared" si="15"/>
        <v>Asian/PI, NH</v>
      </c>
      <c r="U24" s="19" t="str">
        <f t="shared" si="15"/>
        <v>Hisp, All</v>
      </c>
      <c r="V24" s="19" t="str">
        <f t="shared" si="15"/>
        <v>Race/Hisp NK</v>
      </c>
      <c r="W24" s="19" t="str">
        <f t="shared" si="15"/>
        <v>Total</v>
      </c>
      <c r="Z24" s="20" t="s">
        <v>39</v>
      </c>
      <c r="AA24" s="19" t="s">
        <v>25</v>
      </c>
      <c r="AB24" s="19" t="s">
        <v>26</v>
      </c>
      <c r="AC24" s="19" t="s">
        <v>42</v>
      </c>
      <c r="AD24" s="19" t="s">
        <v>43</v>
      </c>
      <c r="AE24" s="19" t="s">
        <v>40</v>
      </c>
      <c r="AF24" s="19" t="s">
        <v>41</v>
      </c>
      <c r="AG24" s="19" t="s">
        <v>27</v>
      </c>
      <c r="AJ24" s="20" t="s">
        <v>39</v>
      </c>
      <c r="AK24" s="19" t="s">
        <v>25</v>
      </c>
      <c r="AL24" s="19" t="s">
        <v>26</v>
      </c>
      <c r="AM24" s="19" t="s">
        <v>42</v>
      </c>
      <c r="AN24" s="19" t="s">
        <v>43</v>
      </c>
      <c r="AO24" s="19" t="s">
        <v>40</v>
      </c>
      <c r="AP24" s="19" t="s">
        <v>41</v>
      </c>
      <c r="AQ24" s="19" t="s">
        <v>27</v>
      </c>
      <c r="AR24" s="19" t="s">
        <v>44</v>
      </c>
    </row>
    <row r="25" spans="1:44" ht="12.75">
      <c r="A25" s="9">
        <v>1983</v>
      </c>
      <c r="B25" s="2"/>
      <c r="C25" s="2"/>
      <c r="H25" s="2">
        <f>SUM(B25:G25)</f>
        <v>0</v>
      </c>
      <c r="J25" s="9">
        <v>1983</v>
      </c>
      <c r="K25" s="2"/>
      <c r="L25" s="2"/>
      <c r="M25" s="2"/>
      <c r="N25" s="2"/>
      <c r="P25" s="9">
        <f aca="true" t="shared" si="16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/>
      <c r="AB25" s="2"/>
      <c r="AC25" s="1"/>
      <c r="AD25" s="1"/>
      <c r="AE25" s="1"/>
      <c r="AF25" s="1"/>
      <c r="AG25" s="2"/>
      <c r="AJ25" s="9">
        <v>1983</v>
      </c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9">
        <v>1984</v>
      </c>
      <c r="B26" s="2"/>
      <c r="C26" s="2"/>
      <c r="G26" s="2"/>
      <c r="H26" s="2">
        <f aca="true" t="shared" si="17" ref="H26:H42">SUM(B26:G26)</f>
        <v>0</v>
      </c>
      <c r="J26" s="9">
        <v>1984</v>
      </c>
      <c r="K26" s="2"/>
      <c r="L26" s="2"/>
      <c r="M26" s="2"/>
      <c r="N26" s="2"/>
      <c r="P26" s="9">
        <f t="shared" si="16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/>
      <c r="AB26" s="2"/>
      <c r="AC26" s="1"/>
      <c r="AD26" s="1"/>
      <c r="AE26" s="1"/>
      <c r="AF26" s="1"/>
      <c r="AG26" s="2"/>
      <c r="AJ26" s="9">
        <v>1984</v>
      </c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9">
        <v>1985</v>
      </c>
      <c r="B27" s="2"/>
      <c r="C27" s="2"/>
      <c r="G27" s="2"/>
      <c r="H27" s="2">
        <f t="shared" si="17"/>
        <v>0</v>
      </c>
      <c r="J27" s="9">
        <v>1985</v>
      </c>
      <c r="K27" s="2"/>
      <c r="L27" s="2"/>
      <c r="M27" s="2"/>
      <c r="N27" s="2"/>
      <c r="P27" s="9">
        <f t="shared" si="16"/>
        <v>1985</v>
      </c>
      <c r="Q27" s="2"/>
      <c r="R27" s="2"/>
      <c r="S27" s="1"/>
      <c r="T27" s="1"/>
      <c r="U27" s="1"/>
      <c r="V27" s="1"/>
      <c r="W27" s="2"/>
      <c r="Z27" s="9">
        <v>1985</v>
      </c>
      <c r="AA27" s="2"/>
      <c r="AB27" s="2"/>
      <c r="AC27" s="1"/>
      <c r="AD27" s="1"/>
      <c r="AE27" s="1"/>
      <c r="AF27" s="1"/>
      <c r="AG27" s="2"/>
      <c r="AJ27" s="9">
        <v>1985</v>
      </c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9">
        <v>1986</v>
      </c>
      <c r="B28" s="2"/>
      <c r="C28" s="2"/>
      <c r="G28" s="2"/>
      <c r="H28" s="2">
        <f t="shared" si="17"/>
        <v>0</v>
      </c>
      <c r="J28" s="9">
        <v>1986</v>
      </c>
      <c r="K28" s="2"/>
      <c r="L28" s="2"/>
      <c r="M28" s="2"/>
      <c r="N28" s="2"/>
      <c r="P28" s="9">
        <f t="shared" si="16"/>
        <v>1986</v>
      </c>
      <c r="Q28" s="2"/>
      <c r="R28" s="2"/>
      <c r="S28" s="1"/>
      <c r="T28" s="1"/>
      <c r="U28" s="1"/>
      <c r="V28" s="1"/>
      <c r="W28" s="2"/>
      <c r="Z28" s="9">
        <v>1986</v>
      </c>
      <c r="AA28" s="2"/>
      <c r="AB28" s="2"/>
      <c r="AC28" s="1"/>
      <c r="AD28" s="1"/>
      <c r="AE28" s="1"/>
      <c r="AF28" s="1"/>
      <c r="AG28" s="2"/>
      <c r="AJ28" s="9">
        <v>1986</v>
      </c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9">
        <v>1987</v>
      </c>
      <c r="B29">
        <v>814</v>
      </c>
      <c r="C29">
        <v>167</v>
      </c>
      <c r="D29">
        <v>14</v>
      </c>
      <c r="E29">
        <v>1</v>
      </c>
      <c r="F29">
        <v>15</v>
      </c>
      <c r="G29" s="2"/>
      <c r="H29" s="2">
        <f t="shared" si="17"/>
        <v>1011</v>
      </c>
      <c r="J29" s="9">
        <v>1987</v>
      </c>
      <c r="K29" s="2">
        <f aca="true" t="shared" si="18" ref="K29:L41">B29</f>
        <v>814</v>
      </c>
      <c r="L29" s="2">
        <f t="shared" si="18"/>
        <v>167</v>
      </c>
      <c r="M29" s="2">
        <f aca="true" t="shared" si="19" ref="M29:M42">N29-K29-L29</f>
        <v>30</v>
      </c>
      <c r="N29" s="2">
        <f aca="true" t="shared" si="20" ref="N29:N41">H29</f>
        <v>1011</v>
      </c>
      <c r="P29" s="9">
        <f t="shared" si="16"/>
        <v>1987</v>
      </c>
      <c r="Q29" s="2">
        <f aca="true" t="shared" si="21" ref="Q29:Q42">(B29/$H29)*100</f>
        <v>80.51434223541048</v>
      </c>
      <c r="R29" s="2">
        <f aca="true" t="shared" si="22" ref="R29:W40">(C29/$H29)*100</f>
        <v>16.51829871414441</v>
      </c>
      <c r="S29" s="1">
        <f t="shared" si="22"/>
        <v>1.3847675568743818</v>
      </c>
      <c r="T29" s="1">
        <f t="shared" si="22"/>
        <v>0.09891196834817012</v>
      </c>
      <c r="U29" s="1">
        <f t="shared" si="22"/>
        <v>1.483679525222552</v>
      </c>
      <c r="V29" s="1">
        <f t="shared" si="22"/>
        <v>0</v>
      </c>
      <c r="W29" s="2">
        <f t="shared" si="22"/>
        <v>100</v>
      </c>
      <c r="Z29" s="9">
        <v>1987</v>
      </c>
      <c r="AA29" s="2">
        <f aca="true" t="shared" si="23" ref="AA29:AE41">AA8</f>
        <v>2664847</v>
      </c>
      <c r="AB29" s="2">
        <f t="shared" si="23"/>
        <v>44467</v>
      </c>
      <c r="AC29" s="1">
        <f t="shared" si="23"/>
        <v>6134</v>
      </c>
      <c r="AD29" s="1">
        <f t="shared" si="23"/>
        <v>21653</v>
      </c>
      <c r="AE29" s="1">
        <f t="shared" si="23"/>
        <v>29907</v>
      </c>
      <c r="AF29" s="1"/>
      <c r="AG29" s="2">
        <f aca="true" t="shared" si="24" ref="AG29:AG41">AG8</f>
        <v>2767008</v>
      </c>
      <c r="AJ29" s="9">
        <v>1987</v>
      </c>
      <c r="AK29" s="1">
        <f aca="true" t="shared" si="25" ref="AK29:AK41">(B29/AA29)*100000</f>
        <v>30.54584372010851</v>
      </c>
      <c r="AL29" s="1">
        <f aca="true" t="shared" si="26" ref="AL29:AL40">(C29/AB29)*100000</f>
        <v>375.55940360267164</v>
      </c>
      <c r="AM29" s="1">
        <f aca="true" t="shared" si="27" ref="AM29:AM40">(D29/AC29)*100000</f>
        <v>228.23606129768504</v>
      </c>
      <c r="AN29" s="1">
        <f aca="true" t="shared" si="28" ref="AN29:AN40">(E29/AD29)*100000</f>
        <v>4.618297695469449</v>
      </c>
      <c r="AO29" s="1">
        <f aca="true" t="shared" si="29" ref="AO29:AO40">(F29/AE29)*100000</f>
        <v>50.15548199418196</v>
      </c>
      <c r="AP29" s="1"/>
      <c r="AQ29" s="1">
        <f aca="true" t="shared" si="30" ref="AQ29:AQ41">(H29/AG29)*100000</f>
        <v>36.53766089581237</v>
      </c>
      <c r="AR29" s="1">
        <f aca="true" t="shared" si="31" ref="AR29:AR41">(SUM(D29:F29)/SUM(AC29:AE29))*100000</f>
        <v>51.99847471140846</v>
      </c>
    </row>
    <row r="30" spans="1:44" ht="12.75">
      <c r="A30" s="9">
        <v>1988</v>
      </c>
      <c r="B30">
        <v>849</v>
      </c>
      <c r="C30">
        <v>171</v>
      </c>
      <c r="D30">
        <v>13</v>
      </c>
      <c r="E30">
        <v>0</v>
      </c>
      <c r="F30">
        <v>25</v>
      </c>
      <c r="G30" s="2"/>
      <c r="H30" s="2">
        <f t="shared" si="17"/>
        <v>1058</v>
      </c>
      <c r="J30" s="9">
        <v>1988</v>
      </c>
      <c r="K30" s="2">
        <f t="shared" si="18"/>
        <v>849</v>
      </c>
      <c r="L30" s="2">
        <f t="shared" si="18"/>
        <v>171</v>
      </c>
      <c r="M30" s="2">
        <f t="shared" si="19"/>
        <v>38</v>
      </c>
      <c r="N30" s="2">
        <f t="shared" si="20"/>
        <v>1058</v>
      </c>
      <c r="P30" s="9">
        <f t="shared" si="16"/>
        <v>1988</v>
      </c>
      <c r="Q30" s="2">
        <f t="shared" si="21"/>
        <v>80.24574669187146</v>
      </c>
      <c r="R30" s="2">
        <f t="shared" si="22"/>
        <v>16.162570888468807</v>
      </c>
      <c r="S30" s="1">
        <f t="shared" si="22"/>
        <v>1.2287334593572778</v>
      </c>
      <c r="T30" s="1">
        <f t="shared" si="22"/>
        <v>0</v>
      </c>
      <c r="U30" s="1">
        <f t="shared" si="22"/>
        <v>2.3629489603024574</v>
      </c>
      <c r="V30" s="1">
        <f t="shared" si="22"/>
        <v>0</v>
      </c>
      <c r="W30" s="2">
        <f t="shared" si="22"/>
        <v>100</v>
      </c>
      <c r="Z30" s="9">
        <v>1988</v>
      </c>
      <c r="AA30" s="2">
        <f t="shared" si="23"/>
        <v>2663119</v>
      </c>
      <c r="AB30" s="2">
        <f t="shared" si="23"/>
        <v>45323</v>
      </c>
      <c r="AC30" s="1">
        <f t="shared" si="23"/>
        <v>6352</v>
      </c>
      <c r="AD30" s="1">
        <f t="shared" si="23"/>
        <v>22764</v>
      </c>
      <c r="AE30" s="1">
        <f t="shared" si="23"/>
        <v>30839</v>
      </c>
      <c r="AF30" s="1"/>
      <c r="AG30" s="2">
        <f t="shared" si="24"/>
        <v>2768397</v>
      </c>
      <c r="AJ30" s="9">
        <v>1988</v>
      </c>
      <c r="AK30" s="1">
        <f t="shared" si="25"/>
        <v>31.879912238243957</v>
      </c>
      <c r="AL30" s="1">
        <f t="shared" si="26"/>
        <v>377.2918827085586</v>
      </c>
      <c r="AM30" s="1">
        <f t="shared" si="27"/>
        <v>204.65994962216624</v>
      </c>
      <c r="AN30" s="1">
        <f t="shared" si="28"/>
        <v>0</v>
      </c>
      <c r="AO30" s="1">
        <f t="shared" si="29"/>
        <v>81.06618243133694</v>
      </c>
      <c r="AP30" s="1"/>
      <c r="AQ30" s="1">
        <f t="shared" si="30"/>
        <v>38.2170620759956</v>
      </c>
      <c r="AR30" s="1">
        <f t="shared" si="31"/>
        <v>63.38086898507214</v>
      </c>
    </row>
    <row r="31" spans="1:44" ht="12.75">
      <c r="A31" s="9">
        <v>1989</v>
      </c>
      <c r="B31">
        <v>1046</v>
      </c>
      <c r="C31">
        <v>213</v>
      </c>
      <c r="D31">
        <v>18</v>
      </c>
      <c r="E31">
        <v>3</v>
      </c>
      <c r="F31">
        <v>34</v>
      </c>
      <c r="G31" s="2"/>
      <c r="H31" s="2">
        <f t="shared" si="17"/>
        <v>1314</v>
      </c>
      <c r="J31" s="9">
        <v>1989</v>
      </c>
      <c r="K31" s="2">
        <f t="shared" si="18"/>
        <v>1046</v>
      </c>
      <c r="L31" s="2">
        <f t="shared" si="18"/>
        <v>213</v>
      </c>
      <c r="M31" s="2">
        <f t="shared" si="19"/>
        <v>55</v>
      </c>
      <c r="N31" s="2">
        <f t="shared" si="20"/>
        <v>1314</v>
      </c>
      <c r="P31" s="9">
        <f t="shared" si="16"/>
        <v>1989</v>
      </c>
      <c r="Q31" s="2">
        <f t="shared" si="21"/>
        <v>79.60426179604262</v>
      </c>
      <c r="R31" s="2">
        <f t="shared" si="22"/>
        <v>16.210045662100455</v>
      </c>
      <c r="S31" s="1">
        <f t="shared" si="22"/>
        <v>1.36986301369863</v>
      </c>
      <c r="T31" s="1">
        <f t="shared" si="22"/>
        <v>0.228310502283105</v>
      </c>
      <c r="U31" s="1">
        <f t="shared" si="22"/>
        <v>2.5875190258751903</v>
      </c>
      <c r="V31" s="1">
        <f t="shared" si="22"/>
        <v>0</v>
      </c>
      <c r="W31" s="2">
        <f t="shared" si="22"/>
        <v>100</v>
      </c>
      <c r="Z31" s="9">
        <v>1989</v>
      </c>
      <c r="AA31" s="2">
        <f t="shared" si="23"/>
        <v>2661598</v>
      </c>
      <c r="AB31" s="2">
        <f t="shared" si="23"/>
        <v>46567</v>
      </c>
      <c r="AC31" s="1">
        <f t="shared" si="23"/>
        <v>6598</v>
      </c>
      <c r="AD31" s="1">
        <f t="shared" si="23"/>
        <v>24016</v>
      </c>
      <c r="AE31" s="1">
        <f t="shared" si="23"/>
        <v>31809</v>
      </c>
      <c r="AF31" s="1"/>
      <c r="AG31" s="2">
        <f t="shared" si="24"/>
        <v>2770588</v>
      </c>
      <c r="AJ31" s="9">
        <v>1989</v>
      </c>
      <c r="AK31" s="1">
        <f t="shared" si="25"/>
        <v>39.299698902689286</v>
      </c>
      <c r="AL31" s="1">
        <f t="shared" si="26"/>
        <v>457.4054588012971</v>
      </c>
      <c r="AM31" s="1">
        <f t="shared" si="27"/>
        <v>272.8099424067899</v>
      </c>
      <c r="AN31" s="1">
        <f t="shared" si="28"/>
        <v>12.491672218520986</v>
      </c>
      <c r="AO31" s="1">
        <f t="shared" si="29"/>
        <v>106.88798767644377</v>
      </c>
      <c r="AP31" s="1"/>
      <c r="AQ31" s="1">
        <f t="shared" si="30"/>
        <v>47.42675562010663</v>
      </c>
      <c r="AR31" s="1">
        <f t="shared" si="31"/>
        <v>88.10854973327139</v>
      </c>
    </row>
    <row r="32" spans="1:44" ht="12.75">
      <c r="A32" s="9">
        <v>1990</v>
      </c>
      <c r="B32">
        <v>1040</v>
      </c>
      <c r="C32">
        <v>258</v>
      </c>
      <c r="D32">
        <v>21</v>
      </c>
      <c r="E32">
        <v>4</v>
      </c>
      <c r="F32">
        <v>38</v>
      </c>
      <c r="G32" s="2"/>
      <c r="H32" s="2">
        <f t="shared" si="17"/>
        <v>1361</v>
      </c>
      <c r="J32" s="9">
        <v>1990</v>
      </c>
      <c r="K32" s="2">
        <f t="shared" si="18"/>
        <v>1040</v>
      </c>
      <c r="L32" s="2">
        <f t="shared" si="18"/>
        <v>258</v>
      </c>
      <c r="M32" s="2">
        <f t="shared" si="19"/>
        <v>63</v>
      </c>
      <c r="N32" s="2">
        <f t="shared" si="20"/>
        <v>1361</v>
      </c>
      <c r="P32" s="9">
        <f t="shared" si="16"/>
        <v>1990</v>
      </c>
      <c r="Q32" s="2">
        <f t="shared" si="21"/>
        <v>76.41440117560617</v>
      </c>
      <c r="R32" s="2">
        <f t="shared" si="22"/>
        <v>18.956649522409993</v>
      </c>
      <c r="S32" s="1">
        <f t="shared" si="22"/>
        <v>1.5429831006612784</v>
      </c>
      <c r="T32" s="1">
        <f t="shared" si="22"/>
        <v>0.2939015429831006</v>
      </c>
      <c r="U32" s="1">
        <f t="shared" si="22"/>
        <v>2.792064658339456</v>
      </c>
      <c r="V32" s="1">
        <f t="shared" si="22"/>
        <v>0</v>
      </c>
      <c r="W32" s="2">
        <f t="shared" si="22"/>
        <v>100</v>
      </c>
      <c r="Z32" s="9">
        <v>1990</v>
      </c>
      <c r="AA32" s="2">
        <f t="shared" si="23"/>
        <v>2667227</v>
      </c>
      <c r="AB32" s="2">
        <f t="shared" si="23"/>
        <v>47706</v>
      </c>
      <c r="AC32" s="1">
        <f t="shared" si="23"/>
        <v>6782</v>
      </c>
      <c r="AD32" s="1">
        <f t="shared" si="23"/>
        <v>25232</v>
      </c>
      <c r="AE32" s="1">
        <f t="shared" si="23"/>
        <v>32822</v>
      </c>
      <c r="AF32" s="1"/>
      <c r="AG32" s="2">
        <f t="shared" si="24"/>
        <v>2779769</v>
      </c>
      <c r="AJ32" s="9">
        <v>1990</v>
      </c>
      <c r="AK32" s="1">
        <f t="shared" si="25"/>
        <v>38.991806846586364</v>
      </c>
      <c r="AL32" s="1">
        <f t="shared" si="26"/>
        <v>540.8124764180607</v>
      </c>
      <c r="AM32" s="1">
        <f t="shared" si="27"/>
        <v>309.64317310527866</v>
      </c>
      <c r="AN32" s="1">
        <f t="shared" si="28"/>
        <v>15.85288522511097</v>
      </c>
      <c r="AO32" s="1">
        <f t="shared" si="29"/>
        <v>115.7760038998233</v>
      </c>
      <c r="AP32" s="1"/>
      <c r="AQ32" s="1">
        <f t="shared" si="30"/>
        <v>48.960902866389254</v>
      </c>
      <c r="AR32" s="1">
        <f t="shared" si="31"/>
        <v>97.1682398667407</v>
      </c>
    </row>
    <row r="33" spans="1:44" ht="12.75">
      <c r="A33" s="9">
        <v>1991</v>
      </c>
      <c r="B33">
        <v>932</v>
      </c>
      <c r="C33">
        <v>259</v>
      </c>
      <c r="D33">
        <v>28</v>
      </c>
      <c r="E33">
        <v>6</v>
      </c>
      <c r="F33">
        <v>37</v>
      </c>
      <c r="G33" s="2"/>
      <c r="H33" s="2">
        <f t="shared" si="17"/>
        <v>1262</v>
      </c>
      <c r="J33" s="9">
        <v>1991</v>
      </c>
      <c r="K33" s="2">
        <f t="shared" si="18"/>
        <v>932</v>
      </c>
      <c r="L33" s="2">
        <f t="shared" si="18"/>
        <v>259</v>
      </c>
      <c r="M33" s="2">
        <f t="shared" si="19"/>
        <v>71</v>
      </c>
      <c r="N33" s="2">
        <f t="shared" si="20"/>
        <v>1262</v>
      </c>
      <c r="P33" s="9">
        <f t="shared" si="16"/>
        <v>1991</v>
      </c>
      <c r="Q33" s="2">
        <f t="shared" si="21"/>
        <v>73.85103011093503</v>
      </c>
      <c r="R33" s="2">
        <f t="shared" si="22"/>
        <v>20.5229793977813</v>
      </c>
      <c r="S33" s="1">
        <f t="shared" si="22"/>
        <v>2.218700475435816</v>
      </c>
      <c r="T33" s="1">
        <f t="shared" si="22"/>
        <v>0.4754358161648178</v>
      </c>
      <c r="U33" s="1">
        <f t="shared" si="22"/>
        <v>2.931854199683043</v>
      </c>
      <c r="V33" s="1">
        <f t="shared" si="22"/>
        <v>0</v>
      </c>
      <c r="W33" s="2">
        <f t="shared" si="22"/>
        <v>100</v>
      </c>
      <c r="Z33" s="9">
        <v>1991</v>
      </c>
      <c r="AA33" s="2">
        <f t="shared" si="23"/>
        <v>2672963</v>
      </c>
      <c r="AB33" s="2">
        <f t="shared" si="23"/>
        <v>48714</v>
      </c>
      <c r="AC33" s="1">
        <f t="shared" si="23"/>
        <v>6908</v>
      </c>
      <c r="AD33" s="1">
        <f t="shared" si="23"/>
        <v>26727</v>
      </c>
      <c r="AE33" s="1">
        <f t="shared" si="23"/>
        <v>35915</v>
      </c>
      <c r="AF33" s="1"/>
      <c r="AG33" s="2">
        <f t="shared" si="24"/>
        <v>2791227</v>
      </c>
      <c r="AJ33" s="9">
        <v>1991</v>
      </c>
      <c r="AK33" s="1">
        <f t="shared" si="25"/>
        <v>34.86767306543338</v>
      </c>
      <c r="AL33" s="1">
        <f t="shared" si="26"/>
        <v>531.6746725787248</v>
      </c>
      <c r="AM33" s="1">
        <f t="shared" si="27"/>
        <v>405.3271569195136</v>
      </c>
      <c r="AN33" s="1">
        <f t="shared" si="28"/>
        <v>22.449208665394547</v>
      </c>
      <c r="AO33" s="1">
        <f t="shared" si="29"/>
        <v>103.02102185716275</v>
      </c>
      <c r="AP33" s="1"/>
      <c r="AQ33" s="1">
        <f t="shared" si="30"/>
        <v>45.213090873655204</v>
      </c>
      <c r="AR33" s="1">
        <f t="shared" si="31"/>
        <v>102.08483105679367</v>
      </c>
    </row>
    <row r="34" spans="1:44" ht="12.75">
      <c r="A34" s="9">
        <v>1992</v>
      </c>
      <c r="B34">
        <v>1051</v>
      </c>
      <c r="C34">
        <v>319</v>
      </c>
      <c r="D34">
        <v>16</v>
      </c>
      <c r="E34">
        <v>3</v>
      </c>
      <c r="F34">
        <v>53</v>
      </c>
      <c r="G34" s="2"/>
      <c r="H34" s="2">
        <f t="shared" si="17"/>
        <v>1442</v>
      </c>
      <c r="J34" s="9">
        <v>1992</v>
      </c>
      <c r="K34" s="2">
        <f t="shared" si="18"/>
        <v>1051</v>
      </c>
      <c r="L34" s="2">
        <f t="shared" si="18"/>
        <v>319</v>
      </c>
      <c r="M34" s="2">
        <f t="shared" si="19"/>
        <v>72</v>
      </c>
      <c r="N34" s="2">
        <f t="shared" si="20"/>
        <v>1442</v>
      </c>
      <c r="P34" s="9">
        <f t="shared" si="16"/>
        <v>1992</v>
      </c>
      <c r="Q34" s="2">
        <f t="shared" si="21"/>
        <v>72.88488210818308</v>
      </c>
      <c r="R34" s="2">
        <f t="shared" si="22"/>
        <v>22.122052704576976</v>
      </c>
      <c r="S34" s="1">
        <f t="shared" si="22"/>
        <v>1.1095700416088765</v>
      </c>
      <c r="T34" s="1">
        <f t="shared" si="22"/>
        <v>0.20804438280166435</v>
      </c>
      <c r="U34" s="1">
        <f t="shared" si="22"/>
        <v>3.6754507628294033</v>
      </c>
      <c r="V34" s="1">
        <f t="shared" si="22"/>
        <v>0</v>
      </c>
      <c r="W34" s="2">
        <f t="shared" si="22"/>
        <v>100</v>
      </c>
      <c r="Z34" s="9">
        <v>1992</v>
      </c>
      <c r="AA34" s="2">
        <f t="shared" si="23"/>
        <v>2684524</v>
      </c>
      <c r="AB34" s="2">
        <f t="shared" si="23"/>
        <v>49913</v>
      </c>
      <c r="AC34" s="1">
        <f t="shared" si="23"/>
        <v>6953</v>
      </c>
      <c r="AD34" s="1">
        <f t="shared" si="23"/>
        <v>28323</v>
      </c>
      <c r="AE34" s="1">
        <f t="shared" si="23"/>
        <v>37210</v>
      </c>
      <c r="AF34" s="1"/>
      <c r="AG34" s="2">
        <f t="shared" si="24"/>
        <v>2806923</v>
      </c>
      <c r="AJ34" s="9">
        <v>1992</v>
      </c>
      <c r="AK34" s="1">
        <f t="shared" si="25"/>
        <v>39.15032981638458</v>
      </c>
      <c r="AL34" s="1">
        <f t="shared" si="26"/>
        <v>639.1120549756577</v>
      </c>
      <c r="AM34" s="1">
        <f t="shared" si="27"/>
        <v>230.11649647634115</v>
      </c>
      <c r="AN34" s="1">
        <f t="shared" si="28"/>
        <v>10.592098294672175</v>
      </c>
      <c r="AO34" s="1">
        <f t="shared" si="29"/>
        <v>142.43482934694973</v>
      </c>
      <c r="AP34" s="1"/>
      <c r="AQ34" s="1">
        <f t="shared" si="30"/>
        <v>51.372980306192936</v>
      </c>
      <c r="AR34" s="1">
        <f t="shared" si="31"/>
        <v>99.32952570151478</v>
      </c>
    </row>
    <row r="35" spans="1:44" ht="12.75">
      <c r="A35" s="9">
        <v>1993</v>
      </c>
      <c r="B35">
        <v>1115</v>
      </c>
      <c r="C35">
        <v>332</v>
      </c>
      <c r="D35">
        <v>12</v>
      </c>
      <c r="E35">
        <v>8</v>
      </c>
      <c r="F35">
        <v>47</v>
      </c>
      <c r="G35" s="2"/>
      <c r="H35" s="2">
        <f t="shared" si="17"/>
        <v>1514</v>
      </c>
      <c r="J35" s="9">
        <v>1993</v>
      </c>
      <c r="K35" s="2">
        <f t="shared" si="18"/>
        <v>1115</v>
      </c>
      <c r="L35" s="2">
        <f t="shared" si="18"/>
        <v>332</v>
      </c>
      <c r="M35" s="2">
        <f t="shared" si="19"/>
        <v>67</v>
      </c>
      <c r="N35" s="2">
        <f t="shared" si="20"/>
        <v>1514</v>
      </c>
      <c r="P35" s="9">
        <f t="shared" si="16"/>
        <v>1993</v>
      </c>
      <c r="Q35" s="2">
        <f t="shared" si="21"/>
        <v>73.64597093791282</v>
      </c>
      <c r="R35" s="2">
        <f t="shared" si="22"/>
        <v>21.92866578599736</v>
      </c>
      <c r="S35" s="1">
        <f t="shared" si="22"/>
        <v>0.7926023778071334</v>
      </c>
      <c r="T35" s="1">
        <f t="shared" si="22"/>
        <v>0.5284015852047557</v>
      </c>
      <c r="U35" s="1">
        <f t="shared" si="22"/>
        <v>3.104359313077939</v>
      </c>
      <c r="V35" s="1">
        <f t="shared" si="22"/>
        <v>0</v>
      </c>
      <c r="W35" s="2">
        <f t="shared" si="22"/>
        <v>100</v>
      </c>
      <c r="Z35" s="9">
        <v>1993</v>
      </c>
      <c r="AA35" s="2">
        <f t="shared" si="23"/>
        <v>2692675</v>
      </c>
      <c r="AB35" s="2">
        <f t="shared" si="23"/>
        <v>50856</v>
      </c>
      <c r="AC35" s="1">
        <f t="shared" si="23"/>
        <v>7004</v>
      </c>
      <c r="AD35" s="1">
        <f t="shared" si="23"/>
        <v>30046</v>
      </c>
      <c r="AE35" s="1">
        <f t="shared" si="23"/>
        <v>39944</v>
      </c>
      <c r="AF35" s="1"/>
      <c r="AG35" s="2">
        <f t="shared" si="24"/>
        <v>2820525</v>
      </c>
      <c r="AJ35" s="9">
        <v>1993</v>
      </c>
      <c r="AK35" s="1">
        <f t="shared" si="25"/>
        <v>41.40863639317779</v>
      </c>
      <c r="AL35" s="1">
        <f t="shared" si="26"/>
        <v>652.8236589586284</v>
      </c>
      <c r="AM35" s="1">
        <f t="shared" si="27"/>
        <v>171.33066818960594</v>
      </c>
      <c r="AN35" s="1">
        <f t="shared" si="28"/>
        <v>26.62584037808693</v>
      </c>
      <c r="AO35" s="1">
        <f t="shared" si="29"/>
        <v>117.66473062287201</v>
      </c>
      <c r="AP35" s="1"/>
      <c r="AQ35" s="1">
        <f t="shared" si="30"/>
        <v>53.67795002703397</v>
      </c>
      <c r="AR35" s="1">
        <f t="shared" si="31"/>
        <v>87.01976777411227</v>
      </c>
    </row>
    <row r="36" spans="1:44" ht="12.75">
      <c r="A36" s="9">
        <v>1994</v>
      </c>
      <c r="B36">
        <v>1838</v>
      </c>
      <c r="C36">
        <v>606</v>
      </c>
      <c r="D36">
        <v>39</v>
      </c>
      <c r="E36">
        <v>19</v>
      </c>
      <c r="F36">
        <v>94</v>
      </c>
      <c r="G36" s="2"/>
      <c r="H36" s="2">
        <f t="shared" si="17"/>
        <v>2596</v>
      </c>
      <c r="J36" s="9">
        <v>1994</v>
      </c>
      <c r="K36" s="2">
        <f t="shared" si="18"/>
        <v>1838</v>
      </c>
      <c r="L36" s="2">
        <f t="shared" si="18"/>
        <v>606</v>
      </c>
      <c r="M36" s="2">
        <f t="shared" si="19"/>
        <v>152</v>
      </c>
      <c r="N36" s="2">
        <f t="shared" si="20"/>
        <v>2596</v>
      </c>
      <c r="P36" s="9">
        <f t="shared" si="16"/>
        <v>1994</v>
      </c>
      <c r="Q36" s="2">
        <f t="shared" si="21"/>
        <v>70.80123266563945</v>
      </c>
      <c r="R36" s="2">
        <f t="shared" si="22"/>
        <v>23.343605546995377</v>
      </c>
      <c r="S36" s="1">
        <f t="shared" si="22"/>
        <v>1.50231124807396</v>
      </c>
      <c r="T36" s="1">
        <f t="shared" si="22"/>
        <v>0.7318952234206472</v>
      </c>
      <c r="U36" s="1">
        <f t="shared" si="22"/>
        <v>3.62095531587057</v>
      </c>
      <c r="V36" s="1">
        <f t="shared" si="22"/>
        <v>0</v>
      </c>
      <c r="W36" s="2">
        <f t="shared" si="22"/>
        <v>100</v>
      </c>
      <c r="Z36" s="9">
        <v>1994</v>
      </c>
      <c r="AA36" s="2">
        <f t="shared" si="23"/>
        <v>2696136</v>
      </c>
      <c r="AB36" s="2">
        <f t="shared" si="23"/>
        <v>51813</v>
      </c>
      <c r="AC36" s="1">
        <f t="shared" si="23"/>
        <v>7126</v>
      </c>
      <c r="AD36" s="1">
        <f t="shared" si="23"/>
        <v>31390</v>
      </c>
      <c r="AE36" s="1">
        <f t="shared" si="23"/>
        <v>42957</v>
      </c>
      <c r="AF36" s="1"/>
      <c r="AG36" s="2">
        <f t="shared" si="24"/>
        <v>2829422</v>
      </c>
      <c r="AJ36" s="9">
        <v>1994</v>
      </c>
      <c r="AK36" s="1">
        <f t="shared" si="25"/>
        <v>68.17163525875549</v>
      </c>
      <c r="AL36" s="1">
        <f t="shared" si="26"/>
        <v>1169.5906432748538</v>
      </c>
      <c r="AM36" s="1">
        <f t="shared" si="27"/>
        <v>547.2916081953409</v>
      </c>
      <c r="AN36" s="1">
        <f t="shared" si="28"/>
        <v>60.52883083784645</v>
      </c>
      <c r="AO36" s="1">
        <f t="shared" si="29"/>
        <v>218.82347463742812</v>
      </c>
      <c r="AP36" s="1"/>
      <c r="AQ36" s="1">
        <f t="shared" si="30"/>
        <v>91.7501878475533</v>
      </c>
      <c r="AR36" s="1">
        <f t="shared" si="31"/>
        <v>186.56487425281995</v>
      </c>
    </row>
    <row r="37" spans="1:44" ht="12.75">
      <c r="A37" s="9">
        <v>1995</v>
      </c>
      <c r="B37">
        <v>1988</v>
      </c>
      <c r="C37">
        <v>609</v>
      </c>
      <c r="D37">
        <v>48</v>
      </c>
      <c r="E37">
        <v>5</v>
      </c>
      <c r="F37">
        <v>99</v>
      </c>
      <c r="G37" s="2"/>
      <c r="H37" s="2">
        <f t="shared" si="17"/>
        <v>2749</v>
      </c>
      <c r="J37" s="9">
        <v>1995</v>
      </c>
      <c r="K37" s="2">
        <f t="shared" si="18"/>
        <v>1988</v>
      </c>
      <c r="L37" s="2">
        <f t="shared" si="18"/>
        <v>609</v>
      </c>
      <c r="M37" s="2">
        <f t="shared" si="19"/>
        <v>152</v>
      </c>
      <c r="N37" s="2">
        <f t="shared" si="20"/>
        <v>2749</v>
      </c>
      <c r="P37" s="9">
        <f t="shared" si="16"/>
        <v>1995</v>
      </c>
      <c r="Q37" s="2">
        <f t="shared" si="21"/>
        <v>72.31720625682067</v>
      </c>
      <c r="R37" s="2">
        <f t="shared" si="22"/>
        <v>22.15351036740633</v>
      </c>
      <c r="S37" s="1">
        <f t="shared" si="22"/>
        <v>1.746089487086213</v>
      </c>
      <c r="T37" s="1">
        <f t="shared" si="22"/>
        <v>0.18188432157148052</v>
      </c>
      <c r="U37" s="1">
        <f t="shared" si="22"/>
        <v>3.601309567115315</v>
      </c>
      <c r="V37" s="1">
        <f t="shared" si="22"/>
        <v>0</v>
      </c>
      <c r="W37" s="2">
        <f t="shared" si="22"/>
        <v>100</v>
      </c>
      <c r="Z37" s="9">
        <v>1995</v>
      </c>
      <c r="AA37" s="2">
        <f t="shared" si="23"/>
        <v>2702260</v>
      </c>
      <c r="AB37" s="2">
        <f t="shared" si="23"/>
        <v>52320</v>
      </c>
      <c r="AC37" s="1">
        <f t="shared" si="23"/>
        <v>7207</v>
      </c>
      <c r="AD37" s="1">
        <f t="shared" si="23"/>
        <v>32846</v>
      </c>
      <c r="AE37" s="1">
        <f t="shared" si="23"/>
        <v>46227</v>
      </c>
      <c r="AF37" s="1"/>
      <c r="AG37" s="2">
        <f t="shared" si="24"/>
        <v>2840860</v>
      </c>
      <c r="AJ37" s="9">
        <v>1995</v>
      </c>
      <c r="AK37" s="1">
        <f t="shared" si="25"/>
        <v>73.56805044666316</v>
      </c>
      <c r="AL37" s="1">
        <f t="shared" si="26"/>
        <v>1163.9908256880735</v>
      </c>
      <c r="AM37" s="1">
        <f t="shared" si="27"/>
        <v>666.0191480505065</v>
      </c>
      <c r="AN37" s="1">
        <f t="shared" si="28"/>
        <v>15.222553735614685</v>
      </c>
      <c r="AO37" s="1">
        <f t="shared" si="29"/>
        <v>214.16055551950157</v>
      </c>
      <c r="AP37" s="1"/>
      <c r="AQ37" s="1">
        <f t="shared" si="30"/>
        <v>96.76647212463831</v>
      </c>
      <c r="AR37" s="1">
        <f t="shared" si="31"/>
        <v>176.1706073249884</v>
      </c>
    </row>
    <row r="38" spans="1:44" ht="12.75">
      <c r="A38" s="9">
        <v>1996</v>
      </c>
      <c r="B38">
        <v>2157</v>
      </c>
      <c r="C38">
        <v>600</v>
      </c>
      <c r="D38">
        <v>52</v>
      </c>
      <c r="E38">
        <v>19</v>
      </c>
      <c r="F38">
        <v>129</v>
      </c>
      <c r="G38" s="2"/>
      <c r="H38" s="2">
        <f t="shared" si="17"/>
        <v>2957</v>
      </c>
      <c r="J38" s="9">
        <v>1996</v>
      </c>
      <c r="K38" s="2">
        <f t="shared" si="18"/>
        <v>2157</v>
      </c>
      <c r="L38" s="2">
        <f t="shared" si="18"/>
        <v>600</v>
      </c>
      <c r="M38" s="2">
        <f t="shared" si="19"/>
        <v>200</v>
      </c>
      <c r="N38" s="2">
        <f t="shared" si="20"/>
        <v>2957</v>
      </c>
      <c r="P38" s="9">
        <f t="shared" si="16"/>
        <v>1996</v>
      </c>
      <c r="Q38" s="2">
        <f t="shared" si="21"/>
        <v>72.94555292526209</v>
      </c>
      <c r="R38" s="2">
        <f t="shared" si="22"/>
        <v>20.29083530605343</v>
      </c>
      <c r="S38" s="1">
        <f t="shared" si="22"/>
        <v>1.758539059857964</v>
      </c>
      <c r="T38" s="1">
        <f t="shared" si="22"/>
        <v>0.6425431180250254</v>
      </c>
      <c r="U38" s="1">
        <f t="shared" si="22"/>
        <v>4.362529590801488</v>
      </c>
      <c r="V38" s="1">
        <f t="shared" si="22"/>
        <v>0</v>
      </c>
      <c r="W38" s="2">
        <f t="shared" si="22"/>
        <v>100</v>
      </c>
      <c r="Z38" s="9">
        <v>1996</v>
      </c>
      <c r="AA38" s="2">
        <f t="shared" si="23"/>
        <v>2704861</v>
      </c>
      <c r="AB38" s="2">
        <f t="shared" si="23"/>
        <v>52988</v>
      </c>
      <c r="AC38" s="1">
        <f t="shared" si="23"/>
        <v>7179</v>
      </c>
      <c r="AD38" s="1">
        <f t="shared" si="23"/>
        <v>33613</v>
      </c>
      <c r="AE38" s="1">
        <f t="shared" si="23"/>
        <v>49832</v>
      </c>
      <c r="AF38" s="1"/>
      <c r="AG38" s="2">
        <f t="shared" si="24"/>
        <v>2848473</v>
      </c>
      <c r="AJ38" s="9">
        <v>1996</v>
      </c>
      <c r="AK38" s="1">
        <f t="shared" si="25"/>
        <v>79.74531778157916</v>
      </c>
      <c r="AL38" s="1">
        <f t="shared" si="26"/>
        <v>1132.3318487204651</v>
      </c>
      <c r="AM38" s="1">
        <f t="shared" si="27"/>
        <v>724.3348655801644</v>
      </c>
      <c r="AN38" s="1">
        <f t="shared" si="28"/>
        <v>56.5257489661738</v>
      </c>
      <c r="AO38" s="1">
        <f t="shared" si="29"/>
        <v>258.86980253652274</v>
      </c>
      <c r="AP38" s="1"/>
      <c r="AQ38" s="1">
        <f t="shared" si="30"/>
        <v>103.81000627353674</v>
      </c>
      <c r="AR38" s="1">
        <f t="shared" si="31"/>
        <v>220.69209039548022</v>
      </c>
    </row>
    <row r="39" spans="1:44" ht="12.75">
      <c r="A39" s="9">
        <v>1997</v>
      </c>
      <c r="B39">
        <v>1616</v>
      </c>
      <c r="C39">
        <v>459</v>
      </c>
      <c r="D39">
        <v>23</v>
      </c>
      <c r="E39">
        <v>17</v>
      </c>
      <c r="F39">
        <v>0</v>
      </c>
      <c r="G39" s="2"/>
      <c r="H39" s="2">
        <f t="shared" si="17"/>
        <v>2115</v>
      </c>
      <c r="J39" s="9">
        <v>1997</v>
      </c>
      <c r="K39" s="2">
        <f t="shared" si="18"/>
        <v>1616</v>
      </c>
      <c r="L39" s="2">
        <f t="shared" si="18"/>
        <v>459</v>
      </c>
      <c r="M39" s="2">
        <f t="shared" si="19"/>
        <v>40</v>
      </c>
      <c r="N39" s="2">
        <f t="shared" si="20"/>
        <v>2115</v>
      </c>
      <c r="P39" s="9">
        <f t="shared" si="16"/>
        <v>1997</v>
      </c>
      <c r="Q39" s="2">
        <f t="shared" si="21"/>
        <v>76.4066193853428</v>
      </c>
      <c r="R39" s="2">
        <f t="shared" si="22"/>
        <v>21.70212765957447</v>
      </c>
      <c r="S39" s="1">
        <f t="shared" si="22"/>
        <v>1.0874704491725768</v>
      </c>
      <c r="T39" s="1">
        <f t="shared" si="22"/>
        <v>0.8037825059101654</v>
      </c>
      <c r="U39" s="1">
        <f t="shared" si="22"/>
        <v>0</v>
      </c>
      <c r="V39" s="1">
        <f t="shared" si="22"/>
        <v>0</v>
      </c>
      <c r="W39" s="2">
        <f t="shared" si="22"/>
        <v>100</v>
      </c>
      <c r="Z39" s="9">
        <v>1997</v>
      </c>
      <c r="AA39" s="2">
        <f t="shared" si="23"/>
        <v>2706536</v>
      </c>
      <c r="AB39" s="2">
        <f t="shared" si="23"/>
        <v>53468</v>
      </c>
      <c r="AC39" s="1">
        <f t="shared" si="23"/>
        <v>7342</v>
      </c>
      <c r="AD39" s="1">
        <f t="shared" si="23"/>
        <v>34274</v>
      </c>
      <c r="AE39" s="1">
        <f t="shared" si="23"/>
        <v>52776</v>
      </c>
      <c r="AF39" s="1"/>
      <c r="AG39" s="2">
        <f t="shared" si="24"/>
        <v>2854396</v>
      </c>
      <c r="AJ39" s="9">
        <v>1997</v>
      </c>
      <c r="AK39" s="1">
        <f t="shared" si="25"/>
        <v>59.707315919684795</v>
      </c>
      <c r="AL39" s="1">
        <f t="shared" si="26"/>
        <v>858.4573950774294</v>
      </c>
      <c r="AM39" s="1">
        <f t="shared" si="27"/>
        <v>313.2661400163443</v>
      </c>
      <c r="AN39" s="1">
        <f t="shared" si="28"/>
        <v>49.60028009569936</v>
      </c>
      <c r="AO39" s="1">
        <f t="shared" si="29"/>
        <v>0</v>
      </c>
      <c r="AP39" s="1"/>
      <c r="AQ39" s="1">
        <f t="shared" si="30"/>
        <v>74.09623612140712</v>
      </c>
      <c r="AR39" s="1">
        <f t="shared" si="31"/>
        <v>42.37647258242224</v>
      </c>
    </row>
    <row r="40" spans="1:44" ht="12.75">
      <c r="A40" s="9">
        <v>1998</v>
      </c>
      <c r="B40">
        <v>1692</v>
      </c>
      <c r="C40">
        <v>395</v>
      </c>
      <c r="D40">
        <v>40</v>
      </c>
      <c r="E40">
        <v>19</v>
      </c>
      <c r="F40">
        <v>0</v>
      </c>
      <c r="G40" s="2"/>
      <c r="H40" s="2">
        <f t="shared" si="17"/>
        <v>2146</v>
      </c>
      <c r="J40" s="9">
        <v>1998</v>
      </c>
      <c r="K40" s="2">
        <f t="shared" si="18"/>
        <v>1692</v>
      </c>
      <c r="L40" s="2">
        <f t="shared" si="18"/>
        <v>395</v>
      </c>
      <c r="M40" s="2">
        <f t="shared" si="19"/>
        <v>59</v>
      </c>
      <c r="N40" s="2">
        <f t="shared" si="20"/>
        <v>2146</v>
      </c>
      <c r="P40" s="9">
        <f t="shared" si="16"/>
        <v>1998</v>
      </c>
      <c r="Q40" s="2">
        <f t="shared" si="21"/>
        <v>78.84436160298229</v>
      </c>
      <c r="R40" s="2">
        <f t="shared" si="22"/>
        <v>18.406337371854615</v>
      </c>
      <c r="S40" s="1">
        <f t="shared" si="22"/>
        <v>1.863932898415657</v>
      </c>
      <c r="T40" s="1">
        <f t="shared" si="22"/>
        <v>0.8853681267474371</v>
      </c>
      <c r="U40" s="1">
        <f t="shared" si="22"/>
        <v>0</v>
      </c>
      <c r="V40" s="1">
        <f t="shared" si="22"/>
        <v>0</v>
      </c>
      <c r="W40" s="2">
        <f t="shared" si="22"/>
        <v>100</v>
      </c>
      <c r="Z40" s="9">
        <v>1998</v>
      </c>
      <c r="AA40" s="2">
        <f t="shared" si="23"/>
        <v>2708046</v>
      </c>
      <c r="AB40" s="2">
        <f t="shared" si="23"/>
        <v>54322</v>
      </c>
      <c r="AC40" s="1">
        <f t="shared" si="23"/>
        <v>7370</v>
      </c>
      <c r="AD40" s="1">
        <f t="shared" si="23"/>
        <v>34607</v>
      </c>
      <c r="AE40" s="1">
        <f t="shared" si="23"/>
        <v>56680</v>
      </c>
      <c r="AF40" s="1"/>
      <c r="AG40" s="2">
        <f t="shared" si="24"/>
        <v>2861025</v>
      </c>
      <c r="AJ40" s="9">
        <v>1998</v>
      </c>
      <c r="AK40" s="1">
        <f t="shared" si="25"/>
        <v>62.48047485160887</v>
      </c>
      <c r="AL40" s="1">
        <f t="shared" si="26"/>
        <v>727.1455395603991</v>
      </c>
      <c r="AM40" s="1">
        <f t="shared" si="27"/>
        <v>542.7408412483039</v>
      </c>
      <c r="AN40" s="1">
        <f t="shared" si="28"/>
        <v>54.90218741873032</v>
      </c>
      <c r="AO40" s="1">
        <f t="shared" si="29"/>
        <v>0</v>
      </c>
      <c r="AP40" s="1"/>
      <c r="AQ40" s="1">
        <f t="shared" si="30"/>
        <v>75.0080827675396</v>
      </c>
      <c r="AR40" s="1">
        <f t="shared" si="31"/>
        <v>59.80315639032203</v>
      </c>
    </row>
    <row r="41" spans="1:44" ht="12.75">
      <c r="A41" s="9">
        <v>1999</v>
      </c>
      <c r="B41">
        <v>1563</v>
      </c>
      <c r="C41">
        <v>437</v>
      </c>
      <c r="D41">
        <v>31</v>
      </c>
      <c r="E41">
        <v>29</v>
      </c>
      <c r="F41">
        <v>0</v>
      </c>
      <c r="G41" s="2"/>
      <c r="H41" s="2">
        <f t="shared" si="17"/>
        <v>2060</v>
      </c>
      <c r="J41" s="9">
        <v>1999</v>
      </c>
      <c r="K41" s="2">
        <f t="shared" si="18"/>
        <v>1563</v>
      </c>
      <c r="L41" s="2">
        <f t="shared" si="18"/>
        <v>437</v>
      </c>
      <c r="M41" s="2">
        <f t="shared" si="19"/>
        <v>60</v>
      </c>
      <c r="N41" s="2">
        <f t="shared" si="20"/>
        <v>2060</v>
      </c>
      <c r="P41" s="9">
        <f t="shared" si="16"/>
        <v>1999</v>
      </c>
      <c r="Q41" s="2">
        <f t="shared" si="21"/>
        <v>75.87378640776699</v>
      </c>
      <c r="R41" s="2">
        <f aca="true" t="shared" si="32" ref="R41:W42">(C41/$H41)*100</f>
        <v>21.21359223300971</v>
      </c>
      <c r="S41" s="1">
        <f t="shared" si="32"/>
        <v>1.5048543689320388</v>
      </c>
      <c r="T41" s="1">
        <f t="shared" si="32"/>
        <v>1.407766990291262</v>
      </c>
      <c r="U41" s="1">
        <f t="shared" si="32"/>
        <v>0</v>
      </c>
      <c r="V41" s="1">
        <f t="shared" si="32"/>
        <v>0</v>
      </c>
      <c r="W41" s="2">
        <f t="shared" si="32"/>
        <v>100</v>
      </c>
      <c r="Z41" s="9">
        <v>1999</v>
      </c>
      <c r="AA41" s="2">
        <f t="shared" si="23"/>
        <v>2709920</v>
      </c>
      <c r="AB41" s="2">
        <f t="shared" si="23"/>
        <v>55028</v>
      </c>
      <c r="AC41" s="1">
        <f t="shared" si="23"/>
        <v>7388</v>
      </c>
      <c r="AD41" s="1">
        <f t="shared" si="23"/>
        <v>35507</v>
      </c>
      <c r="AE41" s="1">
        <f t="shared" si="23"/>
        <v>61570</v>
      </c>
      <c r="AF41" s="1"/>
      <c r="AG41" s="2">
        <f t="shared" si="24"/>
        <v>2869413</v>
      </c>
      <c r="AJ41" s="9">
        <v>1999</v>
      </c>
      <c r="AK41" s="1">
        <f t="shared" si="25"/>
        <v>57.67697939422566</v>
      </c>
      <c r="AL41" s="1">
        <f>(C41/AB41)*100000</f>
        <v>794.1411644980737</v>
      </c>
      <c r="AM41" s="1">
        <f>(D41/AC41)*100000</f>
        <v>419.59935029778023</v>
      </c>
      <c r="AN41" s="1">
        <f>(E41/AD41)*100000</f>
        <v>81.67403610555665</v>
      </c>
      <c r="AO41" s="1">
        <f>(F41/AE41)*100000</f>
        <v>0</v>
      </c>
      <c r="AP41" s="1"/>
      <c r="AQ41" s="1">
        <f t="shared" si="30"/>
        <v>71.79168701054886</v>
      </c>
      <c r="AR41" s="1">
        <f t="shared" si="31"/>
        <v>57.435504714497675</v>
      </c>
    </row>
    <row r="42" spans="1:23" s="4" customFormat="1" ht="12.75">
      <c r="A42" s="13" t="s">
        <v>27</v>
      </c>
      <c r="B42" s="21">
        <f aca="true" t="shared" si="33" ref="B42:G42">SUM(B25:B41)</f>
        <v>17701</v>
      </c>
      <c r="C42" s="21">
        <f t="shared" si="33"/>
        <v>4825</v>
      </c>
      <c r="D42" s="21">
        <f t="shared" si="33"/>
        <v>355</v>
      </c>
      <c r="E42" s="21">
        <f t="shared" si="33"/>
        <v>133</v>
      </c>
      <c r="F42" s="21">
        <f t="shared" si="33"/>
        <v>571</v>
      </c>
      <c r="G42" s="21">
        <f t="shared" si="33"/>
        <v>0</v>
      </c>
      <c r="H42" s="21">
        <f t="shared" si="17"/>
        <v>23585</v>
      </c>
      <c r="J42" s="13" t="s">
        <v>27</v>
      </c>
      <c r="K42" s="21">
        <f>B42</f>
        <v>17701</v>
      </c>
      <c r="L42" s="21">
        <f>C42</f>
        <v>4825</v>
      </c>
      <c r="M42" s="21">
        <f t="shared" si="19"/>
        <v>1059</v>
      </c>
      <c r="N42" s="21">
        <f>H42</f>
        <v>23585</v>
      </c>
      <c r="P42" s="13" t="str">
        <f t="shared" si="16"/>
        <v>Total</v>
      </c>
      <c r="Q42" s="21">
        <f t="shared" si="21"/>
        <v>75.05193979224083</v>
      </c>
      <c r="R42" s="21">
        <f t="shared" si="32"/>
        <v>20.45791816832733</v>
      </c>
      <c r="S42" s="23">
        <f t="shared" si="32"/>
        <v>1.5051939792240832</v>
      </c>
      <c r="T42" s="23">
        <f t="shared" si="32"/>
        <v>0.5639177443290228</v>
      </c>
      <c r="U42" s="23">
        <f t="shared" si="32"/>
        <v>2.4210303158787365</v>
      </c>
      <c r="V42" s="23">
        <f t="shared" si="32"/>
        <v>0</v>
      </c>
      <c r="W42" s="21">
        <f t="shared" si="32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IOWA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IOWA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IOWA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IOWA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IOWA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39</v>
      </c>
      <c r="B46" s="19" t="s">
        <v>25</v>
      </c>
      <c r="C46" s="19" t="s">
        <v>26</v>
      </c>
      <c r="D46" s="19" t="s">
        <v>42</v>
      </c>
      <c r="E46" s="19" t="s">
        <v>43</v>
      </c>
      <c r="F46" s="19" t="s">
        <v>40</v>
      </c>
      <c r="G46" s="19" t="s">
        <v>41</v>
      </c>
      <c r="H46" s="19" t="s">
        <v>27</v>
      </c>
      <c r="J46" s="20" t="s">
        <v>39</v>
      </c>
      <c r="K46" s="19" t="s">
        <v>25</v>
      </c>
      <c r="L46" s="19" t="s">
        <v>26</v>
      </c>
      <c r="M46" s="19" t="s">
        <v>44</v>
      </c>
      <c r="N46" s="19" t="s">
        <v>27</v>
      </c>
      <c r="P46" s="20" t="str">
        <f aca="true" t="shared" si="34" ref="P46:W46">A46</f>
        <v>Year</v>
      </c>
      <c r="Q46" s="19" t="str">
        <f t="shared" si="34"/>
        <v>White, NH</v>
      </c>
      <c r="R46" s="19" t="str">
        <f t="shared" si="34"/>
        <v>Black, NH</v>
      </c>
      <c r="S46" s="19" t="str">
        <f t="shared" si="34"/>
        <v>Amerind, NH</v>
      </c>
      <c r="T46" s="19" t="str">
        <f t="shared" si="34"/>
        <v>Asian/PI, NH</v>
      </c>
      <c r="U46" s="19" t="str">
        <f t="shared" si="34"/>
        <v>Hisp, All</v>
      </c>
      <c r="V46" s="19" t="str">
        <f t="shared" si="34"/>
        <v>Race/Hisp NK</v>
      </c>
      <c r="W46" s="19" t="str">
        <f t="shared" si="34"/>
        <v>Total</v>
      </c>
      <c r="Z46" s="20" t="s">
        <v>39</v>
      </c>
      <c r="AA46" s="19" t="s">
        <v>25</v>
      </c>
      <c r="AB46" s="19" t="s">
        <v>26</v>
      </c>
      <c r="AC46" s="19" t="s">
        <v>42</v>
      </c>
      <c r="AD46" s="19" t="s">
        <v>43</v>
      </c>
      <c r="AE46" s="19" t="s">
        <v>40</v>
      </c>
      <c r="AF46" s="19" t="s">
        <v>41</v>
      </c>
      <c r="AG46" s="19" t="s">
        <v>27</v>
      </c>
      <c r="AJ46" s="20" t="s">
        <v>39</v>
      </c>
      <c r="AK46" s="19" t="s">
        <v>25</v>
      </c>
      <c r="AL46" s="19" t="s">
        <v>26</v>
      </c>
      <c r="AM46" s="19" t="s">
        <v>42</v>
      </c>
      <c r="AN46" s="19" t="s">
        <v>43</v>
      </c>
      <c r="AO46" s="19" t="s">
        <v>40</v>
      </c>
      <c r="AP46" s="19" t="s">
        <v>41</v>
      </c>
      <c r="AQ46" s="19" t="s">
        <v>27</v>
      </c>
      <c r="AR46" s="19" t="s">
        <v>44</v>
      </c>
    </row>
    <row r="47" spans="1:44" ht="12.75">
      <c r="A47" s="9">
        <v>1983</v>
      </c>
      <c r="B47" s="2"/>
      <c r="C47" s="2"/>
      <c r="H47" s="2"/>
      <c r="J47" s="9">
        <v>1983</v>
      </c>
      <c r="K47" s="2"/>
      <c r="L47" s="2"/>
      <c r="M47" s="2"/>
      <c r="N47" s="2"/>
      <c r="P47" s="9">
        <f>A47</f>
        <v>1983</v>
      </c>
      <c r="Q47" s="2"/>
      <c r="R47" s="2"/>
      <c r="S47" s="1"/>
      <c r="T47" s="1"/>
      <c r="U47" s="1"/>
      <c r="V47" s="1"/>
      <c r="W47" s="2"/>
      <c r="Z47" s="9">
        <v>1983</v>
      </c>
      <c r="AA47" s="2"/>
      <c r="AB47" s="2"/>
      <c r="AC47" s="1"/>
      <c r="AD47" s="1"/>
      <c r="AE47" s="1"/>
      <c r="AF47" s="1"/>
      <c r="AG47" s="2"/>
      <c r="AJ47" s="9">
        <v>1983</v>
      </c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9">
        <v>1984</v>
      </c>
      <c r="B48" s="2"/>
      <c r="C48" s="2"/>
      <c r="G48" s="2"/>
      <c r="H48" s="2"/>
      <c r="J48" s="9">
        <v>1984</v>
      </c>
      <c r="K48" s="2"/>
      <c r="L48" s="2"/>
      <c r="M48" s="2"/>
      <c r="N48" s="2"/>
      <c r="P48" s="9">
        <f aca="true" t="shared" si="35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/>
      <c r="AB48" s="2"/>
      <c r="AC48" s="1"/>
      <c r="AD48" s="1"/>
      <c r="AE48" s="1"/>
      <c r="AF48" s="1"/>
      <c r="AG48" s="2"/>
      <c r="AJ48" s="9">
        <v>1984</v>
      </c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9">
        <v>1985</v>
      </c>
      <c r="B49" s="2"/>
      <c r="C49" s="2"/>
      <c r="G49" s="2"/>
      <c r="H49" s="2"/>
      <c r="J49" s="9">
        <v>1985</v>
      </c>
      <c r="K49" s="2"/>
      <c r="L49" s="2"/>
      <c r="M49" s="2"/>
      <c r="N49" s="2"/>
      <c r="O49" s="2"/>
      <c r="P49" s="9">
        <f t="shared" si="35"/>
        <v>1985</v>
      </c>
      <c r="Q49" s="2"/>
      <c r="R49" s="2"/>
      <c r="S49" s="1"/>
      <c r="T49" s="1"/>
      <c r="U49" s="1"/>
      <c r="V49" s="1"/>
      <c r="W49" s="2"/>
      <c r="Z49" s="9">
        <v>1985</v>
      </c>
      <c r="AA49" s="2"/>
      <c r="AB49" s="2"/>
      <c r="AC49" s="1"/>
      <c r="AD49" s="1"/>
      <c r="AE49" s="1"/>
      <c r="AF49" s="1"/>
      <c r="AG49" s="2"/>
      <c r="AJ49" s="9">
        <v>1985</v>
      </c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9">
        <v>1986</v>
      </c>
      <c r="B50" s="2"/>
      <c r="C50" s="2"/>
      <c r="G50" s="2"/>
      <c r="H50" s="2"/>
      <c r="J50" s="9">
        <v>1986</v>
      </c>
      <c r="K50" s="2"/>
      <c r="L50" s="2"/>
      <c r="M50" s="2"/>
      <c r="N50" s="2"/>
      <c r="O50" s="2"/>
      <c r="P50" s="9">
        <f t="shared" si="35"/>
        <v>1986</v>
      </c>
      <c r="Q50" s="2"/>
      <c r="R50" s="2"/>
      <c r="S50" s="1"/>
      <c r="T50" s="1"/>
      <c r="U50" s="1"/>
      <c r="V50" s="1"/>
      <c r="W50" s="2"/>
      <c r="Z50" s="9">
        <v>1986</v>
      </c>
      <c r="AA50" s="2"/>
      <c r="AB50" s="2"/>
      <c r="AC50" s="1"/>
      <c r="AD50" s="1"/>
      <c r="AE50" s="1"/>
      <c r="AF50" s="1"/>
      <c r="AG50" s="2"/>
      <c r="AJ50" s="9">
        <v>1986</v>
      </c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9">
        <v>1987</v>
      </c>
      <c r="B51" s="2">
        <f aca="true" t="shared" si="36" ref="B51:H56">B8-B29</f>
        <v>1017</v>
      </c>
      <c r="C51" s="2">
        <f t="shared" si="36"/>
        <v>222</v>
      </c>
      <c r="D51">
        <f t="shared" si="36"/>
        <v>19</v>
      </c>
      <c r="E51">
        <f t="shared" si="36"/>
        <v>0</v>
      </c>
      <c r="F51">
        <f t="shared" si="36"/>
        <v>15</v>
      </c>
      <c r="G51" s="2"/>
      <c r="H51" s="2">
        <f t="shared" si="36"/>
        <v>1273</v>
      </c>
      <c r="J51" s="9">
        <v>1987</v>
      </c>
      <c r="K51" s="2">
        <f aca="true" t="shared" si="37" ref="K51:N64">K8-K29</f>
        <v>1017</v>
      </c>
      <c r="L51" s="2">
        <f t="shared" si="37"/>
        <v>222</v>
      </c>
      <c r="M51" s="2">
        <f t="shared" si="37"/>
        <v>34</v>
      </c>
      <c r="N51" s="2">
        <f t="shared" si="37"/>
        <v>1273</v>
      </c>
      <c r="O51" s="2"/>
      <c r="P51" s="9">
        <f t="shared" si="35"/>
        <v>1987</v>
      </c>
      <c r="Q51" s="2">
        <f aca="true" t="shared" si="38" ref="Q51:Q64">(B51/$H51)*100</f>
        <v>79.89002356637863</v>
      </c>
      <c r="R51" s="2">
        <f aca="true" t="shared" si="39" ref="R51:R64">(C51/$H51)*100</f>
        <v>17.439120188531028</v>
      </c>
      <c r="S51" s="1">
        <f aca="true" t="shared" si="40" ref="S51:S64">(D51/$H51)*100</f>
        <v>1.4925373134328357</v>
      </c>
      <c r="T51" s="1">
        <f aca="true" t="shared" si="41" ref="T51:T64">(E51/$H51)*100</f>
        <v>0</v>
      </c>
      <c r="U51" s="1">
        <f aca="true" t="shared" si="42" ref="U51:U64">(F51/$H51)*100</f>
        <v>1.178318931657502</v>
      </c>
      <c r="V51" s="1">
        <f aca="true" t="shared" si="43" ref="V51:V64">(G51/$H51)*100</f>
        <v>0</v>
      </c>
      <c r="W51" s="2">
        <f aca="true" t="shared" si="44" ref="W51:W64">(H51/$H51)*100</f>
        <v>100</v>
      </c>
      <c r="Z51" s="9">
        <v>1987</v>
      </c>
      <c r="AA51" s="2">
        <f aca="true" t="shared" si="45" ref="AA51:AG63">AA29</f>
        <v>2664847</v>
      </c>
      <c r="AB51" s="2">
        <f t="shared" si="45"/>
        <v>44467</v>
      </c>
      <c r="AC51" s="1">
        <f t="shared" si="45"/>
        <v>6134</v>
      </c>
      <c r="AD51" s="1">
        <f t="shared" si="45"/>
        <v>21653</v>
      </c>
      <c r="AE51" s="1">
        <f t="shared" si="45"/>
        <v>29907</v>
      </c>
      <c r="AF51" s="1"/>
      <c r="AG51" s="2">
        <f t="shared" si="45"/>
        <v>2767008</v>
      </c>
      <c r="AJ51" s="9">
        <v>1987</v>
      </c>
      <c r="AK51" s="1">
        <f aca="true" t="shared" si="46" ref="AK51:AK63">(B51/AA51)*100000</f>
        <v>38.16354184686776</v>
      </c>
      <c r="AL51" s="1">
        <f aca="true" t="shared" si="47" ref="AL51:AL62">(C51/AB51)*100000</f>
        <v>499.24663233409046</v>
      </c>
      <c r="AM51" s="1">
        <f aca="true" t="shared" si="48" ref="AM51:AM62">(D51/AC51)*100000</f>
        <v>309.74894033257254</v>
      </c>
      <c r="AN51" s="1">
        <f aca="true" t="shared" si="49" ref="AN51:AN62">(E51/AD51)*100000</f>
        <v>0</v>
      </c>
      <c r="AO51" s="1">
        <f aca="true" t="shared" si="50" ref="AO51:AO62">(F51/AE51)*100000</f>
        <v>50.15548199418196</v>
      </c>
      <c r="AP51" s="1"/>
      <c r="AQ51" s="1">
        <f aca="true" t="shared" si="51" ref="AQ51:AQ63">(H51/AG51)*100000</f>
        <v>46.00637222588443</v>
      </c>
      <c r="AR51" s="1">
        <f aca="true" t="shared" si="52" ref="AR51:AR63">(SUM(D51:F51)/SUM(AC51:AE51))*100000</f>
        <v>58.9316046729296</v>
      </c>
    </row>
    <row r="52" spans="1:44" ht="12.75">
      <c r="A52" s="9">
        <v>1988</v>
      </c>
      <c r="B52" s="2">
        <f t="shared" si="36"/>
        <v>1114</v>
      </c>
      <c r="C52" s="2">
        <f t="shared" si="36"/>
        <v>271</v>
      </c>
      <c r="D52">
        <f t="shared" si="36"/>
        <v>17</v>
      </c>
      <c r="E52">
        <f t="shared" si="36"/>
        <v>2</v>
      </c>
      <c r="F52">
        <f t="shared" si="36"/>
        <v>18</v>
      </c>
      <c r="G52" s="2"/>
      <c r="H52" s="2">
        <f t="shared" si="36"/>
        <v>1422</v>
      </c>
      <c r="J52" s="9">
        <v>1988</v>
      </c>
      <c r="K52" s="2">
        <f t="shared" si="37"/>
        <v>1114</v>
      </c>
      <c r="L52" s="2">
        <f t="shared" si="37"/>
        <v>271</v>
      </c>
      <c r="M52" s="2">
        <f t="shared" si="37"/>
        <v>37</v>
      </c>
      <c r="N52" s="2">
        <f t="shared" si="37"/>
        <v>1422</v>
      </c>
      <c r="O52" s="2"/>
      <c r="P52" s="9">
        <f t="shared" si="35"/>
        <v>1988</v>
      </c>
      <c r="Q52" s="2">
        <f t="shared" si="38"/>
        <v>78.34036568213783</v>
      </c>
      <c r="R52" s="2">
        <f t="shared" si="39"/>
        <v>19.057665260196906</v>
      </c>
      <c r="S52" s="1">
        <f t="shared" si="40"/>
        <v>1.1954992967651195</v>
      </c>
      <c r="T52" s="1">
        <f t="shared" si="41"/>
        <v>0.14064697609001406</v>
      </c>
      <c r="U52" s="1">
        <f t="shared" si="42"/>
        <v>1.2658227848101267</v>
      </c>
      <c r="V52" s="1">
        <f t="shared" si="43"/>
        <v>0</v>
      </c>
      <c r="W52" s="2">
        <f t="shared" si="44"/>
        <v>100</v>
      </c>
      <c r="Z52" s="9">
        <v>1988</v>
      </c>
      <c r="AA52" s="2">
        <f t="shared" si="45"/>
        <v>2663119</v>
      </c>
      <c r="AB52" s="2">
        <f t="shared" si="45"/>
        <v>45323</v>
      </c>
      <c r="AC52" s="1">
        <f t="shared" si="45"/>
        <v>6352</v>
      </c>
      <c r="AD52" s="1">
        <f t="shared" si="45"/>
        <v>22764</v>
      </c>
      <c r="AE52" s="1">
        <f t="shared" si="45"/>
        <v>30839</v>
      </c>
      <c r="AF52" s="1"/>
      <c r="AG52" s="2">
        <f t="shared" si="45"/>
        <v>2768397</v>
      </c>
      <c r="AJ52" s="9">
        <v>1988</v>
      </c>
      <c r="AK52" s="1">
        <f t="shared" si="46"/>
        <v>41.83065045159454</v>
      </c>
      <c r="AL52" s="1">
        <f t="shared" si="47"/>
        <v>597.9304106083003</v>
      </c>
      <c r="AM52" s="1">
        <f t="shared" si="48"/>
        <v>267.63224181360204</v>
      </c>
      <c r="AN52" s="1">
        <f t="shared" si="49"/>
        <v>8.785802143735722</v>
      </c>
      <c r="AO52" s="1">
        <f t="shared" si="50"/>
        <v>58.3676513505626</v>
      </c>
      <c r="AP52" s="1"/>
      <c r="AQ52" s="1">
        <f t="shared" si="51"/>
        <v>51.365465285506374</v>
      </c>
      <c r="AR52" s="1">
        <f t="shared" si="52"/>
        <v>61.71295138020182</v>
      </c>
    </row>
    <row r="53" spans="1:44" ht="12.75">
      <c r="A53" s="9">
        <v>1989</v>
      </c>
      <c r="B53" s="2">
        <f t="shared" si="36"/>
        <v>1161</v>
      </c>
      <c r="C53" s="2">
        <f t="shared" si="36"/>
        <v>274</v>
      </c>
      <c r="D53">
        <f t="shared" si="36"/>
        <v>11</v>
      </c>
      <c r="E53">
        <f t="shared" si="36"/>
        <v>2</v>
      </c>
      <c r="F53">
        <f t="shared" si="36"/>
        <v>20</v>
      </c>
      <c r="G53" s="2"/>
      <c r="H53" s="2">
        <f t="shared" si="36"/>
        <v>1468</v>
      </c>
      <c r="J53" s="9">
        <v>1989</v>
      </c>
      <c r="K53" s="2">
        <f t="shared" si="37"/>
        <v>1161</v>
      </c>
      <c r="L53" s="2">
        <f t="shared" si="37"/>
        <v>274</v>
      </c>
      <c r="M53" s="2">
        <f t="shared" si="37"/>
        <v>33</v>
      </c>
      <c r="N53" s="2">
        <f t="shared" si="37"/>
        <v>1468</v>
      </c>
      <c r="O53" s="2"/>
      <c r="P53" s="9">
        <f t="shared" si="35"/>
        <v>1989</v>
      </c>
      <c r="Q53" s="2">
        <f t="shared" si="38"/>
        <v>79.08719346049047</v>
      </c>
      <c r="R53" s="2">
        <f t="shared" si="39"/>
        <v>18.66485013623978</v>
      </c>
      <c r="S53" s="1">
        <f t="shared" si="40"/>
        <v>0.7493188010899182</v>
      </c>
      <c r="T53" s="1">
        <f t="shared" si="41"/>
        <v>0.13623978201634876</v>
      </c>
      <c r="U53" s="1">
        <f t="shared" si="42"/>
        <v>1.3623978201634876</v>
      </c>
      <c r="V53" s="1">
        <f t="shared" si="43"/>
        <v>0</v>
      </c>
      <c r="W53" s="2">
        <f t="shared" si="44"/>
        <v>100</v>
      </c>
      <c r="Z53" s="9">
        <v>1989</v>
      </c>
      <c r="AA53" s="2">
        <f t="shared" si="45"/>
        <v>2661598</v>
      </c>
      <c r="AB53" s="2">
        <f t="shared" si="45"/>
        <v>46567</v>
      </c>
      <c r="AC53" s="1">
        <f t="shared" si="45"/>
        <v>6598</v>
      </c>
      <c r="AD53" s="1">
        <f t="shared" si="45"/>
        <v>24016</v>
      </c>
      <c r="AE53" s="1">
        <f t="shared" si="45"/>
        <v>31809</v>
      </c>
      <c r="AF53" s="1"/>
      <c r="AG53" s="2">
        <f t="shared" si="45"/>
        <v>2770588</v>
      </c>
      <c r="AJ53" s="9">
        <v>1989</v>
      </c>
      <c r="AK53" s="1">
        <f t="shared" si="46"/>
        <v>43.62041149715321</v>
      </c>
      <c r="AL53" s="1">
        <f t="shared" si="47"/>
        <v>588.3995103828892</v>
      </c>
      <c r="AM53" s="1">
        <f t="shared" si="48"/>
        <v>166.71718702637162</v>
      </c>
      <c r="AN53" s="1">
        <f t="shared" si="49"/>
        <v>8.327781479013991</v>
      </c>
      <c r="AO53" s="1">
        <f t="shared" si="50"/>
        <v>62.87528686849634</v>
      </c>
      <c r="AP53" s="1"/>
      <c r="AQ53" s="1">
        <f t="shared" si="51"/>
        <v>52.985142504046074</v>
      </c>
      <c r="AR53" s="1">
        <f t="shared" si="52"/>
        <v>52.86512983996283</v>
      </c>
    </row>
    <row r="54" spans="1:44" ht="12.75">
      <c r="A54" s="9">
        <v>1990</v>
      </c>
      <c r="B54" s="2">
        <f t="shared" si="36"/>
        <v>1160</v>
      </c>
      <c r="C54" s="2">
        <f t="shared" si="36"/>
        <v>294</v>
      </c>
      <c r="D54">
        <f t="shared" si="36"/>
        <v>27</v>
      </c>
      <c r="E54">
        <f t="shared" si="36"/>
        <v>2</v>
      </c>
      <c r="F54">
        <f t="shared" si="36"/>
        <v>19</v>
      </c>
      <c r="G54" s="2"/>
      <c r="H54" s="2">
        <f t="shared" si="36"/>
        <v>1502</v>
      </c>
      <c r="J54" s="9">
        <v>1990</v>
      </c>
      <c r="K54" s="2">
        <f t="shared" si="37"/>
        <v>1160</v>
      </c>
      <c r="L54" s="2">
        <f t="shared" si="37"/>
        <v>294</v>
      </c>
      <c r="M54" s="2">
        <f t="shared" si="37"/>
        <v>48</v>
      </c>
      <c r="N54" s="2">
        <f t="shared" si="37"/>
        <v>1502</v>
      </c>
      <c r="O54" s="2"/>
      <c r="P54" s="9">
        <f t="shared" si="35"/>
        <v>1990</v>
      </c>
      <c r="Q54" s="2">
        <f t="shared" si="38"/>
        <v>77.23035952063914</v>
      </c>
      <c r="R54" s="2">
        <f t="shared" si="39"/>
        <v>19.573901464713714</v>
      </c>
      <c r="S54" s="1">
        <f t="shared" si="40"/>
        <v>1.7976031957390146</v>
      </c>
      <c r="T54" s="1">
        <f t="shared" si="41"/>
        <v>0.13315579227696406</v>
      </c>
      <c r="U54" s="1">
        <f t="shared" si="42"/>
        <v>1.2649800266311584</v>
      </c>
      <c r="V54" s="1">
        <f t="shared" si="43"/>
        <v>0</v>
      </c>
      <c r="W54" s="2">
        <f t="shared" si="44"/>
        <v>100</v>
      </c>
      <c r="Z54" s="9">
        <v>1990</v>
      </c>
      <c r="AA54" s="2">
        <f t="shared" si="45"/>
        <v>2667227</v>
      </c>
      <c r="AB54" s="2">
        <f t="shared" si="45"/>
        <v>47706</v>
      </c>
      <c r="AC54" s="1">
        <f t="shared" si="45"/>
        <v>6782</v>
      </c>
      <c r="AD54" s="1">
        <f t="shared" si="45"/>
        <v>25232</v>
      </c>
      <c r="AE54" s="1">
        <f t="shared" si="45"/>
        <v>32822</v>
      </c>
      <c r="AF54" s="1"/>
      <c r="AG54" s="2">
        <f t="shared" si="45"/>
        <v>2779769</v>
      </c>
      <c r="AJ54" s="9">
        <v>1990</v>
      </c>
      <c r="AK54" s="1">
        <f t="shared" si="46"/>
        <v>43.49086148273094</v>
      </c>
      <c r="AL54" s="1">
        <f t="shared" si="47"/>
        <v>616.274682429883</v>
      </c>
      <c r="AM54" s="1">
        <f t="shared" si="48"/>
        <v>398.11265113535836</v>
      </c>
      <c r="AN54" s="1">
        <f t="shared" si="49"/>
        <v>7.926442612555485</v>
      </c>
      <c r="AO54" s="1">
        <f t="shared" si="50"/>
        <v>57.88800194991165</v>
      </c>
      <c r="AP54" s="1"/>
      <c r="AQ54" s="1">
        <f t="shared" si="51"/>
        <v>54.03326679303208</v>
      </c>
      <c r="AR54" s="1">
        <f t="shared" si="52"/>
        <v>74.03294466037387</v>
      </c>
    </row>
    <row r="55" spans="1:44" ht="12.75">
      <c r="A55" s="9">
        <v>1991</v>
      </c>
      <c r="B55" s="2">
        <f t="shared" si="36"/>
        <v>1082</v>
      </c>
      <c r="C55" s="2">
        <f t="shared" si="36"/>
        <v>345</v>
      </c>
      <c r="D55">
        <f t="shared" si="36"/>
        <v>24</v>
      </c>
      <c r="E55">
        <f t="shared" si="36"/>
        <v>3</v>
      </c>
      <c r="F55">
        <f t="shared" si="36"/>
        <v>34</v>
      </c>
      <c r="G55" s="2"/>
      <c r="H55" s="2">
        <f t="shared" si="36"/>
        <v>1488</v>
      </c>
      <c r="J55" s="9">
        <v>1991</v>
      </c>
      <c r="K55" s="2">
        <f t="shared" si="37"/>
        <v>1082</v>
      </c>
      <c r="L55" s="2">
        <f t="shared" si="37"/>
        <v>345</v>
      </c>
      <c r="M55" s="2">
        <f t="shared" si="37"/>
        <v>61</v>
      </c>
      <c r="N55" s="2">
        <f t="shared" si="37"/>
        <v>1488</v>
      </c>
      <c r="O55" s="2"/>
      <c r="P55" s="9">
        <f t="shared" si="35"/>
        <v>1991</v>
      </c>
      <c r="Q55" s="2">
        <f t="shared" si="38"/>
        <v>72.71505376344086</v>
      </c>
      <c r="R55" s="2">
        <f t="shared" si="39"/>
        <v>23.18548387096774</v>
      </c>
      <c r="S55" s="1">
        <f t="shared" si="40"/>
        <v>1.6129032258064515</v>
      </c>
      <c r="T55" s="1">
        <f t="shared" si="41"/>
        <v>0.20161290322580644</v>
      </c>
      <c r="U55" s="1">
        <f t="shared" si="42"/>
        <v>2.28494623655914</v>
      </c>
      <c r="V55" s="1">
        <f t="shared" si="43"/>
        <v>0</v>
      </c>
      <c r="W55" s="2">
        <f t="shared" si="44"/>
        <v>100</v>
      </c>
      <c r="Z55" s="9">
        <v>1991</v>
      </c>
      <c r="AA55" s="2">
        <f t="shared" si="45"/>
        <v>2672963</v>
      </c>
      <c r="AB55" s="2">
        <f t="shared" si="45"/>
        <v>48714</v>
      </c>
      <c r="AC55" s="1">
        <f t="shared" si="45"/>
        <v>6908</v>
      </c>
      <c r="AD55" s="1">
        <f t="shared" si="45"/>
        <v>26727</v>
      </c>
      <c r="AE55" s="1">
        <f t="shared" si="45"/>
        <v>35915</v>
      </c>
      <c r="AF55" s="1"/>
      <c r="AG55" s="2">
        <f t="shared" si="45"/>
        <v>2791227</v>
      </c>
      <c r="AJ55" s="9">
        <v>1991</v>
      </c>
      <c r="AK55" s="1">
        <f t="shared" si="46"/>
        <v>40.47942302231643</v>
      </c>
      <c r="AL55" s="1">
        <f t="shared" si="47"/>
        <v>708.2152974504249</v>
      </c>
      <c r="AM55" s="1">
        <f t="shared" si="48"/>
        <v>347.4232773595831</v>
      </c>
      <c r="AN55" s="1">
        <f t="shared" si="49"/>
        <v>11.224604332697274</v>
      </c>
      <c r="AO55" s="1">
        <f t="shared" si="50"/>
        <v>94.6679660309063</v>
      </c>
      <c r="AP55" s="1"/>
      <c r="AQ55" s="1">
        <f t="shared" si="51"/>
        <v>53.309888446908836</v>
      </c>
      <c r="AR55" s="1">
        <f t="shared" si="52"/>
        <v>87.70668583752695</v>
      </c>
    </row>
    <row r="56" spans="1:44" ht="12.75">
      <c r="A56" s="9">
        <v>1992</v>
      </c>
      <c r="B56" s="2">
        <f t="shared" si="36"/>
        <v>1196</v>
      </c>
      <c r="C56" s="2">
        <f t="shared" si="36"/>
        <v>375</v>
      </c>
      <c r="D56">
        <f t="shared" si="36"/>
        <v>30</v>
      </c>
      <c r="E56">
        <f t="shared" si="36"/>
        <v>2</v>
      </c>
      <c r="F56">
        <f t="shared" si="36"/>
        <v>34</v>
      </c>
      <c r="G56" s="2"/>
      <c r="H56" s="2">
        <f t="shared" si="36"/>
        <v>1637</v>
      </c>
      <c r="J56" s="9">
        <v>1992</v>
      </c>
      <c r="K56" s="2">
        <f t="shared" si="37"/>
        <v>1196</v>
      </c>
      <c r="L56" s="2">
        <f t="shared" si="37"/>
        <v>375</v>
      </c>
      <c r="M56" s="2">
        <f t="shared" si="37"/>
        <v>66</v>
      </c>
      <c r="N56" s="2">
        <f t="shared" si="37"/>
        <v>1637</v>
      </c>
      <c r="O56" s="2"/>
      <c r="P56" s="9">
        <f t="shared" si="35"/>
        <v>1992</v>
      </c>
      <c r="Q56" s="2">
        <f t="shared" si="38"/>
        <v>73.06047648136835</v>
      </c>
      <c r="R56" s="2">
        <f t="shared" si="39"/>
        <v>22.907758094074527</v>
      </c>
      <c r="S56" s="1">
        <f t="shared" si="40"/>
        <v>1.832620647525962</v>
      </c>
      <c r="T56" s="1">
        <f t="shared" si="41"/>
        <v>0.12217470983506415</v>
      </c>
      <c r="U56" s="1">
        <f t="shared" si="42"/>
        <v>2.0769700671960907</v>
      </c>
      <c r="V56" s="1">
        <f t="shared" si="43"/>
        <v>0</v>
      </c>
      <c r="W56" s="2">
        <f t="shared" si="44"/>
        <v>100</v>
      </c>
      <c r="Z56" s="9">
        <v>1992</v>
      </c>
      <c r="AA56" s="2">
        <f t="shared" si="45"/>
        <v>2684524</v>
      </c>
      <c r="AB56" s="2">
        <f t="shared" si="45"/>
        <v>49913</v>
      </c>
      <c r="AC56" s="1">
        <f t="shared" si="45"/>
        <v>6953</v>
      </c>
      <c r="AD56" s="1">
        <f t="shared" si="45"/>
        <v>28323</v>
      </c>
      <c r="AE56" s="1">
        <f t="shared" si="45"/>
        <v>37210</v>
      </c>
      <c r="AF56" s="1"/>
      <c r="AG56" s="2">
        <f t="shared" si="45"/>
        <v>2806923</v>
      </c>
      <c r="AJ56" s="9">
        <v>1992</v>
      </c>
      <c r="AK56" s="1">
        <f t="shared" si="46"/>
        <v>44.55165981008179</v>
      </c>
      <c r="AL56" s="1">
        <f t="shared" si="47"/>
        <v>751.3072746579047</v>
      </c>
      <c r="AM56" s="1">
        <f t="shared" si="48"/>
        <v>431.4684308931396</v>
      </c>
      <c r="AN56" s="1">
        <f t="shared" si="49"/>
        <v>7.061398863114784</v>
      </c>
      <c r="AO56" s="1">
        <f t="shared" si="50"/>
        <v>91.37328675087342</v>
      </c>
      <c r="AP56" s="1"/>
      <c r="AQ56" s="1">
        <f t="shared" si="51"/>
        <v>58.320089293507515</v>
      </c>
      <c r="AR56" s="1">
        <f t="shared" si="52"/>
        <v>91.05206522638855</v>
      </c>
    </row>
    <row r="57" spans="1:44" ht="12.75">
      <c r="A57" s="9">
        <v>1993</v>
      </c>
      <c r="B57" s="2">
        <f aca="true" t="shared" si="53" ref="B57:H64">B14-B35</f>
        <v>1272</v>
      </c>
      <c r="C57" s="2">
        <f t="shared" si="53"/>
        <v>461</v>
      </c>
      <c r="D57">
        <f t="shared" si="53"/>
        <v>32</v>
      </c>
      <c r="E57">
        <f t="shared" si="53"/>
        <v>4</v>
      </c>
      <c r="F57">
        <f t="shared" si="53"/>
        <v>37</v>
      </c>
      <c r="G57" s="2"/>
      <c r="H57" s="2">
        <f t="shared" si="53"/>
        <v>1806</v>
      </c>
      <c r="J57" s="9">
        <v>1993</v>
      </c>
      <c r="K57" s="2">
        <f t="shared" si="37"/>
        <v>1272</v>
      </c>
      <c r="L57" s="2">
        <f t="shared" si="37"/>
        <v>461</v>
      </c>
      <c r="M57" s="2">
        <f t="shared" si="37"/>
        <v>73</v>
      </c>
      <c r="N57" s="2">
        <f t="shared" si="37"/>
        <v>1806</v>
      </c>
      <c r="O57" s="2"/>
      <c r="P57" s="9">
        <f t="shared" si="35"/>
        <v>1993</v>
      </c>
      <c r="Q57" s="2">
        <f t="shared" si="38"/>
        <v>70.43189368770764</v>
      </c>
      <c r="R57" s="2">
        <f t="shared" si="39"/>
        <v>25.526024363233667</v>
      </c>
      <c r="S57" s="1">
        <f t="shared" si="40"/>
        <v>1.7718715393133997</v>
      </c>
      <c r="T57" s="1">
        <f t="shared" si="41"/>
        <v>0.22148394241417496</v>
      </c>
      <c r="U57" s="1">
        <f t="shared" si="42"/>
        <v>2.0487264673311185</v>
      </c>
      <c r="V57" s="1">
        <f t="shared" si="43"/>
        <v>0</v>
      </c>
      <c r="W57" s="2">
        <f t="shared" si="44"/>
        <v>100</v>
      </c>
      <c r="Z57" s="9">
        <v>1993</v>
      </c>
      <c r="AA57" s="2">
        <f t="shared" si="45"/>
        <v>2692675</v>
      </c>
      <c r="AB57" s="2">
        <f t="shared" si="45"/>
        <v>50856</v>
      </c>
      <c r="AC57" s="1">
        <f t="shared" si="45"/>
        <v>7004</v>
      </c>
      <c r="AD57" s="1">
        <f t="shared" si="45"/>
        <v>30046</v>
      </c>
      <c r="AE57" s="1">
        <f t="shared" si="45"/>
        <v>39944</v>
      </c>
      <c r="AF57" s="1"/>
      <c r="AG57" s="2">
        <f t="shared" si="45"/>
        <v>2820525</v>
      </c>
      <c r="AJ57" s="9">
        <v>1993</v>
      </c>
      <c r="AK57" s="1">
        <f t="shared" si="46"/>
        <v>47.23926949966112</v>
      </c>
      <c r="AL57" s="1">
        <f t="shared" si="47"/>
        <v>906.4810445178543</v>
      </c>
      <c r="AM57" s="1">
        <f t="shared" si="48"/>
        <v>456.88178183894917</v>
      </c>
      <c r="AN57" s="1">
        <f t="shared" si="49"/>
        <v>13.312920189043465</v>
      </c>
      <c r="AO57" s="1">
        <f t="shared" si="50"/>
        <v>92.62968155417585</v>
      </c>
      <c r="AP57" s="1"/>
      <c r="AQ57" s="1">
        <f t="shared" si="51"/>
        <v>64.03063259499561</v>
      </c>
      <c r="AR57" s="1">
        <f t="shared" si="52"/>
        <v>94.81258279865963</v>
      </c>
    </row>
    <row r="58" spans="1:44" ht="12.75">
      <c r="A58" s="9">
        <v>1994</v>
      </c>
      <c r="B58" s="2">
        <f t="shared" si="53"/>
        <v>858</v>
      </c>
      <c r="C58" s="2">
        <f t="shared" si="53"/>
        <v>283</v>
      </c>
      <c r="D58">
        <f t="shared" si="53"/>
        <v>29</v>
      </c>
      <c r="E58">
        <f t="shared" si="53"/>
        <v>4</v>
      </c>
      <c r="F58">
        <f t="shared" si="53"/>
        <v>18</v>
      </c>
      <c r="G58" s="2"/>
      <c r="H58" s="2">
        <f t="shared" si="53"/>
        <v>1192</v>
      </c>
      <c r="J58" s="9">
        <v>1994</v>
      </c>
      <c r="K58" s="2">
        <f t="shared" si="37"/>
        <v>858</v>
      </c>
      <c r="L58" s="2">
        <f t="shared" si="37"/>
        <v>283</v>
      </c>
      <c r="M58" s="2">
        <f t="shared" si="37"/>
        <v>51</v>
      </c>
      <c r="N58" s="2">
        <f t="shared" si="37"/>
        <v>1192</v>
      </c>
      <c r="O58" s="2"/>
      <c r="P58" s="9">
        <f t="shared" si="35"/>
        <v>1994</v>
      </c>
      <c r="Q58" s="2">
        <f t="shared" si="38"/>
        <v>71.97986577181209</v>
      </c>
      <c r="R58" s="2">
        <f t="shared" si="39"/>
        <v>23.741610738255034</v>
      </c>
      <c r="S58" s="1">
        <f t="shared" si="40"/>
        <v>2.4328859060402683</v>
      </c>
      <c r="T58" s="1">
        <f t="shared" si="41"/>
        <v>0.33557046979865773</v>
      </c>
      <c r="U58" s="1">
        <f t="shared" si="42"/>
        <v>1.5100671140939599</v>
      </c>
      <c r="V58" s="1">
        <f t="shared" si="43"/>
        <v>0</v>
      </c>
      <c r="W58" s="2">
        <f t="shared" si="44"/>
        <v>100</v>
      </c>
      <c r="Z58" s="9">
        <v>1994</v>
      </c>
      <c r="AA58" s="2">
        <f t="shared" si="45"/>
        <v>2696136</v>
      </c>
      <c r="AB58" s="2">
        <f t="shared" si="45"/>
        <v>51813</v>
      </c>
      <c r="AC58" s="1">
        <f t="shared" si="45"/>
        <v>7126</v>
      </c>
      <c r="AD58" s="1">
        <f t="shared" si="45"/>
        <v>31390</v>
      </c>
      <c r="AE58" s="1">
        <f t="shared" si="45"/>
        <v>42957</v>
      </c>
      <c r="AF58" s="1"/>
      <c r="AG58" s="2">
        <f t="shared" si="45"/>
        <v>2829422</v>
      </c>
      <c r="AJ58" s="9">
        <v>1994</v>
      </c>
      <c r="AK58" s="1">
        <f t="shared" si="46"/>
        <v>31.823320485316763</v>
      </c>
      <c r="AL58" s="1">
        <f t="shared" si="47"/>
        <v>546.1949703742304</v>
      </c>
      <c r="AM58" s="1">
        <f t="shared" si="48"/>
        <v>406.96042660679205</v>
      </c>
      <c r="AN58" s="1">
        <f t="shared" si="49"/>
        <v>12.742911755336095</v>
      </c>
      <c r="AO58" s="1">
        <f t="shared" si="50"/>
        <v>41.90236748376283</v>
      </c>
      <c r="AP58" s="1"/>
      <c r="AQ58" s="1">
        <f t="shared" si="51"/>
        <v>42.12874572969321</v>
      </c>
      <c r="AR58" s="1">
        <f t="shared" si="52"/>
        <v>62.59742491377512</v>
      </c>
    </row>
    <row r="59" spans="1:44" ht="12.75">
      <c r="A59" s="9">
        <v>1995</v>
      </c>
      <c r="B59" s="2">
        <f t="shared" si="53"/>
        <v>732</v>
      </c>
      <c r="C59" s="2">
        <f t="shared" si="53"/>
        <v>238</v>
      </c>
      <c r="D59">
        <f t="shared" si="53"/>
        <v>17</v>
      </c>
      <c r="E59">
        <f t="shared" si="53"/>
        <v>0</v>
      </c>
      <c r="F59">
        <f t="shared" si="53"/>
        <v>26</v>
      </c>
      <c r="G59" s="2"/>
      <c r="H59" s="2">
        <f t="shared" si="53"/>
        <v>1013</v>
      </c>
      <c r="J59" s="9">
        <v>1995</v>
      </c>
      <c r="K59" s="2">
        <f t="shared" si="37"/>
        <v>732</v>
      </c>
      <c r="L59" s="2">
        <f t="shared" si="37"/>
        <v>238</v>
      </c>
      <c r="M59" s="2">
        <f t="shared" si="37"/>
        <v>43</v>
      </c>
      <c r="N59" s="2">
        <f t="shared" si="37"/>
        <v>1013</v>
      </c>
      <c r="O59" s="2"/>
      <c r="P59" s="9">
        <f t="shared" si="35"/>
        <v>1995</v>
      </c>
      <c r="Q59" s="2">
        <f t="shared" si="38"/>
        <v>72.26061204343534</v>
      </c>
      <c r="R59" s="2">
        <f t="shared" si="39"/>
        <v>23.49457058242843</v>
      </c>
      <c r="S59" s="1">
        <f t="shared" si="40"/>
        <v>1.678183613030602</v>
      </c>
      <c r="T59" s="1">
        <f t="shared" si="41"/>
        <v>0</v>
      </c>
      <c r="U59" s="1">
        <f t="shared" si="42"/>
        <v>2.566633761105627</v>
      </c>
      <c r="V59" s="1">
        <f t="shared" si="43"/>
        <v>0</v>
      </c>
      <c r="W59" s="2">
        <f t="shared" si="44"/>
        <v>100</v>
      </c>
      <c r="Z59" s="9">
        <v>1995</v>
      </c>
      <c r="AA59" s="2">
        <f t="shared" si="45"/>
        <v>2702260</v>
      </c>
      <c r="AB59" s="2">
        <f t="shared" si="45"/>
        <v>52320</v>
      </c>
      <c r="AC59" s="1">
        <f t="shared" si="45"/>
        <v>7207</v>
      </c>
      <c r="AD59" s="1">
        <f t="shared" si="45"/>
        <v>32846</v>
      </c>
      <c r="AE59" s="1">
        <f t="shared" si="45"/>
        <v>46227</v>
      </c>
      <c r="AF59" s="1"/>
      <c r="AG59" s="2">
        <f t="shared" si="45"/>
        <v>2840860</v>
      </c>
      <c r="AJ59" s="9">
        <v>1995</v>
      </c>
      <c r="AK59" s="1">
        <f t="shared" si="46"/>
        <v>27.088437085994684</v>
      </c>
      <c r="AL59" s="1">
        <f t="shared" si="47"/>
        <v>454.89296636085624</v>
      </c>
      <c r="AM59" s="1">
        <f t="shared" si="48"/>
        <v>235.88178160122106</v>
      </c>
      <c r="AN59" s="1">
        <f t="shared" si="49"/>
        <v>0</v>
      </c>
      <c r="AO59" s="1">
        <f t="shared" si="50"/>
        <v>56.24418629805092</v>
      </c>
      <c r="AP59" s="1"/>
      <c r="AQ59" s="1">
        <f t="shared" si="51"/>
        <v>35.65821617397549</v>
      </c>
      <c r="AR59" s="1">
        <f t="shared" si="52"/>
        <v>49.83773759851646</v>
      </c>
    </row>
    <row r="60" spans="1:44" ht="12.75">
      <c r="A60" s="9">
        <v>1996</v>
      </c>
      <c r="B60" s="2">
        <f t="shared" si="53"/>
        <v>664</v>
      </c>
      <c r="C60" s="2">
        <f t="shared" si="53"/>
        <v>222</v>
      </c>
      <c r="D60">
        <f t="shared" si="53"/>
        <v>19</v>
      </c>
      <c r="E60">
        <f t="shared" si="53"/>
        <v>0</v>
      </c>
      <c r="F60">
        <f t="shared" si="53"/>
        <v>18</v>
      </c>
      <c r="G60" s="2"/>
      <c r="H60" s="2">
        <f t="shared" si="53"/>
        <v>923</v>
      </c>
      <c r="J60" s="9">
        <v>1996</v>
      </c>
      <c r="K60" s="2">
        <f t="shared" si="37"/>
        <v>664</v>
      </c>
      <c r="L60" s="2">
        <f t="shared" si="37"/>
        <v>222</v>
      </c>
      <c r="M60" s="2">
        <f t="shared" si="37"/>
        <v>37</v>
      </c>
      <c r="N60" s="2">
        <f t="shared" si="37"/>
        <v>923</v>
      </c>
      <c r="O60" s="2"/>
      <c r="P60" s="9">
        <f t="shared" si="35"/>
        <v>1996</v>
      </c>
      <c r="Q60" s="2">
        <f t="shared" si="38"/>
        <v>71.93932827735645</v>
      </c>
      <c r="R60" s="2">
        <f t="shared" si="39"/>
        <v>24.052004333694473</v>
      </c>
      <c r="S60" s="1">
        <f t="shared" si="40"/>
        <v>2.058504875406284</v>
      </c>
      <c r="T60" s="1">
        <f t="shared" si="41"/>
        <v>0</v>
      </c>
      <c r="U60" s="1">
        <f t="shared" si="42"/>
        <v>1.9501625135427951</v>
      </c>
      <c r="V60" s="1">
        <f t="shared" si="43"/>
        <v>0</v>
      </c>
      <c r="W60" s="2">
        <f t="shared" si="44"/>
        <v>100</v>
      </c>
      <c r="Z60" s="9">
        <v>1996</v>
      </c>
      <c r="AA60" s="2">
        <f t="shared" si="45"/>
        <v>2704861</v>
      </c>
      <c r="AB60" s="2">
        <f t="shared" si="45"/>
        <v>52988</v>
      </c>
      <c r="AC60" s="1">
        <f t="shared" si="45"/>
        <v>7179</v>
      </c>
      <c r="AD60" s="1">
        <f t="shared" si="45"/>
        <v>33613</v>
      </c>
      <c r="AE60" s="1">
        <f t="shared" si="45"/>
        <v>49832</v>
      </c>
      <c r="AF60" s="1"/>
      <c r="AG60" s="2">
        <f t="shared" si="45"/>
        <v>2848473</v>
      </c>
      <c r="AJ60" s="9">
        <v>1996</v>
      </c>
      <c r="AK60" s="1">
        <f t="shared" si="46"/>
        <v>24.548396387097153</v>
      </c>
      <c r="AL60" s="1">
        <f t="shared" si="47"/>
        <v>418.962784026572</v>
      </c>
      <c r="AM60" s="1">
        <f t="shared" si="48"/>
        <v>264.6608162696754</v>
      </c>
      <c r="AN60" s="1">
        <f t="shared" si="49"/>
        <v>0</v>
      </c>
      <c r="AO60" s="1">
        <f t="shared" si="50"/>
        <v>36.121367795793866</v>
      </c>
      <c r="AP60" s="1"/>
      <c r="AQ60" s="1">
        <f t="shared" si="51"/>
        <v>32.40332627341035</v>
      </c>
      <c r="AR60" s="1">
        <f t="shared" si="52"/>
        <v>40.82803672316384</v>
      </c>
    </row>
    <row r="61" spans="1:44" ht="12.75">
      <c r="A61" s="9">
        <v>1997</v>
      </c>
      <c r="B61" s="2">
        <f t="shared" si="53"/>
        <v>1413</v>
      </c>
      <c r="C61" s="2">
        <f t="shared" si="53"/>
        <v>422</v>
      </c>
      <c r="D61">
        <f t="shared" si="53"/>
        <v>35</v>
      </c>
      <c r="E61">
        <f t="shared" si="53"/>
        <v>7</v>
      </c>
      <c r="F61">
        <f t="shared" si="53"/>
        <v>0</v>
      </c>
      <c r="G61" s="2"/>
      <c r="H61" s="2">
        <f t="shared" si="53"/>
        <v>1877</v>
      </c>
      <c r="J61" s="9">
        <v>1997</v>
      </c>
      <c r="K61" s="2">
        <f t="shared" si="37"/>
        <v>1413</v>
      </c>
      <c r="L61" s="2">
        <f t="shared" si="37"/>
        <v>422</v>
      </c>
      <c r="M61" s="2">
        <f t="shared" si="37"/>
        <v>42</v>
      </c>
      <c r="N61" s="2">
        <f t="shared" si="37"/>
        <v>1877</v>
      </c>
      <c r="O61" s="2"/>
      <c r="P61" s="9">
        <f t="shared" si="35"/>
        <v>1997</v>
      </c>
      <c r="Q61" s="2">
        <f t="shared" si="38"/>
        <v>75.27970165157166</v>
      </c>
      <c r="R61" s="2">
        <f t="shared" si="39"/>
        <v>22.48268513585509</v>
      </c>
      <c r="S61" s="1">
        <f t="shared" si="40"/>
        <v>1.8646776771443794</v>
      </c>
      <c r="T61" s="1">
        <f t="shared" si="41"/>
        <v>0.37293553542887586</v>
      </c>
      <c r="U61" s="1">
        <f t="shared" si="42"/>
        <v>0</v>
      </c>
      <c r="V61" s="1">
        <f t="shared" si="43"/>
        <v>0</v>
      </c>
      <c r="W61" s="2">
        <f t="shared" si="44"/>
        <v>100</v>
      </c>
      <c r="Z61" s="9">
        <v>1997</v>
      </c>
      <c r="AA61" s="2">
        <f t="shared" si="45"/>
        <v>2706536</v>
      </c>
      <c r="AB61" s="2">
        <f t="shared" si="45"/>
        <v>53468</v>
      </c>
      <c r="AC61" s="1">
        <f t="shared" si="45"/>
        <v>7342</v>
      </c>
      <c r="AD61" s="1">
        <f t="shared" si="45"/>
        <v>34274</v>
      </c>
      <c r="AE61" s="1">
        <f t="shared" si="45"/>
        <v>52776</v>
      </c>
      <c r="AF61" s="1"/>
      <c r="AG61" s="2">
        <f t="shared" si="45"/>
        <v>2854396</v>
      </c>
      <c r="AJ61" s="9">
        <v>1997</v>
      </c>
      <c r="AK61" s="1">
        <f t="shared" si="46"/>
        <v>52.20695383323925</v>
      </c>
      <c r="AL61" s="1">
        <f t="shared" si="47"/>
        <v>789.2571257574624</v>
      </c>
      <c r="AM61" s="1">
        <f t="shared" si="48"/>
        <v>476.7093435031327</v>
      </c>
      <c r="AN61" s="1">
        <f t="shared" si="49"/>
        <v>20.423644745287973</v>
      </c>
      <c r="AO61" s="1">
        <f t="shared" si="50"/>
        <v>0</v>
      </c>
      <c r="AP61" s="1"/>
      <c r="AQ61" s="1">
        <f t="shared" si="51"/>
        <v>65.75821995266249</v>
      </c>
      <c r="AR61" s="1">
        <f t="shared" si="52"/>
        <v>44.495296211543355</v>
      </c>
    </row>
    <row r="62" spans="1:44" ht="12.75">
      <c r="A62" s="9">
        <v>1998</v>
      </c>
      <c r="B62" s="2">
        <f t="shared" si="53"/>
        <v>1341</v>
      </c>
      <c r="C62" s="2">
        <f t="shared" si="53"/>
        <v>369</v>
      </c>
      <c r="D62">
        <f t="shared" si="53"/>
        <v>32</v>
      </c>
      <c r="E62">
        <f t="shared" si="53"/>
        <v>5</v>
      </c>
      <c r="F62">
        <f t="shared" si="53"/>
        <v>0</v>
      </c>
      <c r="G62" s="2"/>
      <c r="H62" s="2">
        <f t="shared" si="53"/>
        <v>1747</v>
      </c>
      <c r="J62" s="9">
        <v>1998</v>
      </c>
      <c r="K62" s="2">
        <f t="shared" si="37"/>
        <v>1341</v>
      </c>
      <c r="L62" s="2">
        <f t="shared" si="37"/>
        <v>369</v>
      </c>
      <c r="M62" s="2">
        <f t="shared" si="37"/>
        <v>37</v>
      </c>
      <c r="N62" s="2">
        <f t="shared" si="37"/>
        <v>1747</v>
      </c>
      <c r="O62" s="2"/>
      <c r="P62" s="9">
        <f t="shared" si="35"/>
        <v>1998</v>
      </c>
      <c r="Q62" s="2">
        <f t="shared" si="38"/>
        <v>76.76016027475673</v>
      </c>
      <c r="R62" s="2">
        <f t="shared" si="39"/>
        <v>21.12192329708071</v>
      </c>
      <c r="S62" s="1">
        <f t="shared" si="40"/>
        <v>1.8317115054378934</v>
      </c>
      <c r="T62" s="1">
        <f t="shared" si="41"/>
        <v>0.28620492272467085</v>
      </c>
      <c r="U62" s="1">
        <f t="shared" si="42"/>
        <v>0</v>
      </c>
      <c r="V62" s="1">
        <f t="shared" si="43"/>
        <v>0</v>
      </c>
      <c r="W62" s="2">
        <f t="shared" si="44"/>
        <v>100</v>
      </c>
      <c r="Z62" s="9">
        <v>1998</v>
      </c>
      <c r="AA62" s="2">
        <f t="shared" si="45"/>
        <v>2708046</v>
      </c>
      <c r="AB62" s="2">
        <f t="shared" si="45"/>
        <v>54322</v>
      </c>
      <c r="AC62" s="1">
        <f t="shared" si="45"/>
        <v>7370</v>
      </c>
      <c r="AD62" s="1">
        <f t="shared" si="45"/>
        <v>34607</v>
      </c>
      <c r="AE62" s="1">
        <f t="shared" si="45"/>
        <v>56680</v>
      </c>
      <c r="AF62" s="1"/>
      <c r="AG62" s="2">
        <f t="shared" si="45"/>
        <v>2861025</v>
      </c>
      <c r="AJ62" s="9">
        <v>1998</v>
      </c>
      <c r="AK62" s="1">
        <f t="shared" si="46"/>
        <v>49.519099749413414</v>
      </c>
      <c r="AL62" s="1">
        <f t="shared" si="47"/>
        <v>679.2827951842715</v>
      </c>
      <c r="AM62" s="1">
        <f t="shared" si="48"/>
        <v>434.19267299864316</v>
      </c>
      <c r="AN62" s="1">
        <f t="shared" si="49"/>
        <v>14.447944057560608</v>
      </c>
      <c r="AO62" s="1">
        <f t="shared" si="50"/>
        <v>0</v>
      </c>
      <c r="AP62" s="1"/>
      <c r="AQ62" s="1">
        <f t="shared" si="51"/>
        <v>61.06203196406882</v>
      </c>
      <c r="AR62" s="1">
        <f t="shared" si="52"/>
        <v>37.50367434647313</v>
      </c>
    </row>
    <row r="63" spans="1:44" ht="12.75">
      <c r="A63" s="9">
        <v>1999</v>
      </c>
      <c r="B63" s="2">
        <f t="shared" si="53"/>
        <v>1222</v>
      </c>
      <c r="C63" s="2">
        <f t="shared" si="53"/>
        <v>382</v>
      </c>
      <c r="D63">
        <f t="shared" si="53"/>
        <v>44</v>
      </c>
      <c r="E63">
        <f t="shared" si="53"/>
        <v>7</v>
      </c>
      <c r="F63">
        <f t="shared" si="53"/>
        <v>0</v>
      </c>
      <c r="G63" s="2"/>
      <c r="H63" s="2">
        <f t="shared" si="53"/>
        <v>1655</v>
      </c>
      <c r="J63" s="9">
        <v>1999</v>
      </c>
      <c r="K63" s="2">
        <f t="shared" si="37"/>
        <v>1222</v>
      </c>
      <c r="L63" s="2">
        <f t="shared" si="37"/>
        <v>382</v>
      </c>
      <c r="M63" s="2">
        <f t="shared" si="37"/>
        <v>51</v>
      </c>
      <c r="N63" s="2">
        <f t="shared" si="37"/>
        <v>1655</v>
      </c>
      <c r="O63" s="2"/>
      <c r="P63" s="9">
        <f t="shared" si="35"/>
        <v>1999</v>
      </c>
      <c r="Q63" s="2">
        <f t="shared" si="38"/>
        <v>73.83685800604229</v>
      </c>
      <c r="R63" s="2">
        <f t="shared" si="39"/>
        <v>23.08157099697885</v>
      </c>
      <c r="S63" s="1">
        <f t="shared" si="40"/>
        <v>2.6586102719033233</v>
      </c>
      <c r="T63" s="1">
        <f t="shared" si="41"/>
        <v>0.4229607250755287</v>
      </c>
      <c r="U63" s="1">
        <f t="shared" si="42"/>
        <v>0</v>
      </c>
      <c r="V63" s="1">
        <f t="shared" si="43"/>
        <v>0</v>
      </c>
      <c r="W63" s="2">
        <f t="shared" si="44"/>
        <v>100</v>
      </c>
      <c r="Z63" s="9">
        <v>1999</v>
      </c>
      <c r="AA63" s="2">
        <f t="shared" si="45"/>
        <v>2709920</v>
      </c>
      <c r="AB63" s="2">
        <f t="shared" si="45"/>
        <v>55028</v>
      </c>
      <c r="AC63" s="1">
        <f t="shared" si="45"/>
        <v>7388</v>
      </c>
      <c r="AD63" s="1">
        <f t="shared" si="45"/>
        <v>35507</v>
      </c>
      <c r="AE63" s="1">
        <f t="shared" si="45"/>
        <v>61570</v>
      </c>
      <c r="AF63" s="1"/>
      <c r="AG63" s="2">
        <f t="shared" si="45"/>
        <v>2869413</v>
      </c>
      <c r="AJ63" s="9">
        <v>1999</v>
      </c>
      <c r="AK63" s="1">
        <f t="shared" si="46"/>
        <v>45.09358209836453</v>
      </c>
      <c r="AL63" s="1">
        <f>(C63/AB63)*100000</f>
        <v>694.1920476848151</v>
      </c>
      <c r="AM63" s="1">
        <f>(D63/AC63)*100000</f>
        <v>595.5603681645912</v>
      </c>
      <c r="AN63" s="1">
        <f>(E63/AD63)*100000</f>
        <v>19.714422508237814</v>
      </c>
      <c r="AO63" s="1">
        <f>(F63/AE63)*100000</f>
        <v>0</v>
      </c>
      <c r="AP63" s="1"/>
      <c r="AQ63" s="1">
        <f t="shared" si="51"/>
        <v>57.67730194294094</v>
      </c>
      <c r="AR63" s="1">
        <f t="shared" si="52"/>
        <v>48.82017900732303</v>
      </c>
    </row>
    <row r="64" spans="1:23" s="4" customFormat="1" ht="12.75">
      <c r="A64" s="13" t="s">
        <v>27</v>
      </c>
      <c r="B64" s="21">
        <f t="shared" si="53"/>
        <v>14232</v>
      </c>
      <c r="C64" s="21">
        <f t="shared" si="53"/>
        <v>4158</v>
      </c>
      <c r="D64" s="4">
        <f t="shared" si="53"/>
        <v>336</v>
      </c>
      <c r="E64" s="4">
        <f t="shared" si="53"/>
        <v>38</v>
      </c>
      <c r="F64" s="4">
        <f t="shared" si="53"/>
        <v>239</v>
      </c>
      <c r="G64" s="4">
        <f t="shared" si="53"/>
        <v>0</v>
      </c>
      <c r="H64" s="21">
        <f t="shared" si="53"/>
        <v>19003</v>
      </c>
      <c r="J64" s="13" t="s">
        <v>27</v>
      </c>
      <c r="K64" s="21">
        <f t="shared" si="37"/>
        <v>14232</v>
      </c>
      <c r="L64" s="21">
        <f t="shared" si="37"/>
        <v>4158</v>
      </c>
      <c r="M64" s="21">
        <f t="shared" si="37"/>
        <v>613</v>
      </c>
      <c r="N64" s="21">
        <f t="shared" si="37"/>
        <v>19003</v>
      </c>
      <c r="O64" s="21"/>
      <c r="P64" s="13" t="str">
        <f t="shared" si="35"/>
        <v>Total</v>
      </c>
      <c r="Q64" s="21">
        <f t="shared" si="38"/>
        <v>74.89343787822975</v>
      </c>
      <c r="R64" s="21">
        <f t="shared" si="39"/>
        <v>21.880755670157342</v>
      </c>
      <c r="S64" s="23">
        <f t="shared" si="40"/>
        <v>1.768141872335947</v>
      </c>
      <c r="T64" s="23">
        <f t="shared" si="41"/>
        <v>0.199968426037994</v>
      </c>
      <c r="U64" s="23">
        <f t="shared" si="42"/>
        <v>1.2576961532389623</v>
      </c>
      <c r="V64" s="23">
        <f t="shared" si="43"/>
        <v>0</v>
      </c>
      <c r="W64" s="21">
        <f t="shared" si="44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IOWA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IOWA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IOWA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IOWA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39</v>
      </c>
      <c r="B68" s="19" t="s">
        <v>25</v>
      </c>
      <c r="C68" s="19" t="s">
        <v>26</v>
      </c>
      <c r="D68" s="19" t="s">
        <v>42</v>
      </c>
      <c r="E68" s="19" t="s">
        <v>43</v>
      </c>
      <c r="F68" s="19" t="s">
        <v>40</v>
      </c>
      <c r="G68" s="19" t="s">
        <v>41</v>
      </c>
      <c r="H68" s="19" t="s">
        <v>27</v>
      </c>
      <c r="J68" s="20" t="s">
        <v>39</v>
      </c>
      <c r="K68" s="19" t="s">
        <v>25</v>
      </c>
      <c r="L68" s="19" t="s">
        <v>26</v>
      </c>
      <c r="M68" s="19" t="s">
        <v>44</v>
      </c>
      <c r="N68" s="19" t="s">
        <v>27</v>
      </c>
      <c r="O68" s="2"/>
      <c r="Z68" s="20" t="s">
        <v>39</v>
      </c>
      <c r="AA68" s="19" t="s">
        <v>25</v>
      </c>
      <c r="AB68" s="19" t="s">
        <v>26</v>
      </c>
      <c r="AC68" s="19" t="s">
        <v>42</v>
      </c>
      <c r="AD68" s="19" t="s">
        <v>43</v>
      </c>
      <c r="AE68" s="19" t="s">
        <v>40</v>
      </c>
      <c r="AF68" s="19" t="s">
        <v>41</v>
      </c>
      <c r="AG68" s="19" t="s">
        <v>27</v>
      </c>
      <c r="AJ68" s="20" t="s">
        <v>39</v>
      </c>
      <c r="AK68" s="19" t="s">
        <v>25</v>
      </c>
      <c r="AL68" s="19" t="s">
        <v>26</v>
      </c>
      <c r="AM68" s="19" t="s">
        <v>42</v>
      </c>
      <c r="AN68" s="19" t="s">
        <v>43</v>
      </c>
      <c r="AO68" s="19" t="s">
        <v>40</v>
      </c>
      <c r="AP68" s="19" t="s">
        <v>41</v>
      </c>
      <c r="AQ68" s="19" t="s">
        <v>27</v>
      </c>
      <c r="AR68" s="19" t="s">
        <v>44</v>
      </c>
    </row>
    <row r="69" spans="1:44" ht="12.75">
      <c r="A69" s="9">
        <v>1983</v>
      </c>
      <c r="C69" s="2"/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/>
      <c r="AB69" s="2"/>
      <c r="AC69" s="1"/>
      <c r="AD69" s="1"/>
      <c r="AE69" s="1"/>
      <c r="AF69" s="1"/>
      <c r="AG69" s="2"/>
      <c r="AJ69" s="9">
        <v>1983</v>
      </c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9">
        <v>1984</v>
      </c>
      <c r="C70" s="2"/>
      <c r="G70" s="2"/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/>
      <c r="AB70" s="2"/>
      <c r="AC70" s="1"/>
      <c r="AD70" s="1"/>
      <c r="AE70" s="1"/>
      <c r="AF70" s="1"/>
      <c r="AG70" s="2"/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C71" s="2"/>
      <c r="G71" s="2"/>
      <c r="H71" s="2"/>
      <c r="J71" s="9">
        <v>1985</v>
      </c>
      <c r="K71" s="2"/>
      <c r="L71" s="2"/>
      <c r="M71" s="2"/>
      <c r="N71" s="2"/>
      <c r="Z71" s="9">
        <v>1985</v>
      </c>
      <c r="AA71" s="2"/>
      <c r="AB71" s="2"/>
      <c r="AC71" s="1"/>
      <c r="AD71" s="1"/>
      <c r="AE71" s="1"/>
      <c r="AF71" s="1"/>
      <c r="AG71" s="2"/>
      <c r="AJ71" s="9">
        <v>1985</v>
      </c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9">
        <v>1986</v>
      </c>
      <c r="B72" s="2"/>
      <c r="C72" s="2"/>
      <c r="G72" s="2"/>
      <c r="H72" s="2"/>
      <c r="J72" s="9">
        <v>1986</v>
      </c>
      <c r="K72" s="2"/>
      <c r="L72" s="2"/>
      <c r="M72" s="2"/>
      <c r="N72" s="2"/>
      <c r="Z72" s="9">
        <v>1986</v>
      </c>
      <c r="AA72" s="2"/>
      <c r="AB72" s="2"/>
      <c r="AC72" s="1"/>
      <c r="AD72" s="1"/>
      <c r="AE72" s="1"/>
      <c r="AF72" s="1"/>
      <c r="AG72" s="2"/>
      <c r="AJ72" s="9">
        <v>1986</v>
      </c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9">
        <v>1987</v>
      </c>
      <c r="B73">
        <v>857</v>
      </c>
      <c r="C73">
        <v>188</v>
      </c>
      <c r="D73">
        <v>14</v>
      </c>
      <c r="E73">
        <v>0</v>
      </c>
      <c r="F73">
        <v>12</v>
      </c>
      <c r="G73" s="2"/>
      <c r="H73" s="2">
        <f aca="true" t="shared" si="54" ref="H73:H86">SUM(B73:G73)</f>
        <v>1071</v>
      </c>
      <c r="J73" s="9">
        <v>1987</v>
      </c>
      <c r="K73" s="2">
        <f aca="true" t="shared" si="55" ref="K73:K85">B73</f>
        <v>857</v>
      </c>
      <c r="L73" s="2">
        <f aca="true" t="shared" si="56" ref="L73:L85">C73</f>
        <v>188</v>
      </c>
      <c r="M73" s="2">
        <f aca="true" t="shared" si="57" ref="M73:M86">N73-K73-L73</f>
        <v>26</v>
      </c>
      <c r="N73" s="2">
        <f aca="true" t="shared" si="58" ref="N73:N85">H73</f>
        <v>1071</v>
      </c>
      <c r="Z73" s="9">
        <v>1987</v>
      </c>
      <c r="AA73" s="2">
        <f aca="true" t="shared" si="59" ref="AA73:AG85">AA51</f>
        <v>2664847</v>
      </c>
      <c r="AB73" s="2">
        <f t="shared" si="59"/>
        <v>44467</v>
      </c>
      <c r="AC73" s="1">
        <f t="shared" si="59"/>
        <v>6134</v>
      </c>
      <c r="AD73" s="1">
        <f t="shared" si="59"/>
        <v>21653</v>
      </c>
      <c r="AE73" s="1">
        <f t="shared" si="59"/>
        <v>29907</v>
      </c>
      <c r="AF73" s="1"/>
      <c r="AG73" s="2">
        <f t="shared" si="59"/>
        <v>2767008</v>
      </c>
      <c r="AJ73" s="9">
        <v>1987</v>
      </c>
      <c r="AK73" s="1">
        <f aca="true" t="shared" si="60" ref="AK73:AK85">(B73/AA73)*100000</f>
        <v>32.159444801146186</v>
      </c>
      <c r="AL73" s="1">
        <f aca="true" t="shared" si="61" ref="AL73:AL84">(C73/AB73)*100000</f>
        <v>422.78543639103157</v>
      </c>
      <c r="AM73" s="1">
        <f aca="true" t="shared" si="62" ref="AM73:AM84">(D73/AC73)*100000</f>
        <v>228.23606129768504</v>
      </c>
      <c r="AN73" s="1">
        <f aca="true" t="shared" si="63" ref="AN73:AN84">(E73/AD73)*100000</f>
        <v>0</v>
      </c>
      <c r="AO73" s="1">
        <f aca="true" t="shared" si="64" ref="AO73:AO84">(F73/AE73)*100000</f>
        <v>40.12438559534557</v>
      </c>
      <c r="AP73" s="1"/>
      <c r="AQ73" s="1">
        <f aca="true" t="shared" si="65" ref="AQ73:AQ85">(H73/AG73)*100000</f>
        <v>38.70606807063803</v>
      </c>
      <c r="AR73" s="1">
        <f aca="true" t="shared" si="66" ref="AR73:AR85">(SUM(D73:F73)/SUM(AC73:AE73))*100000</f>
        <v>45.06534474988734</v>
      </c>
    </row>
    <row r="74" spans="1:44" ht="12.75">
      <c r="A74" s="9">
        <v>1988</v>
      </c>
      <c r="B74">
        <v>901</v>
      </c>
      <c r="C74">
        <v>236</v>
      </c>
      <c r="D74">
        <v>10</v>
      </c>
      <c r="E74">
        <v>2</v>
      </c>
      <c r="F74">
        <v>16</v>
      </c>
      <c r="G74" s="2"/>
      <c r="H74" s="2">
        <f t="shared" si="54"/>
        <v>1165</v>
      </c>
      <c r="J74" s="9">
        <v>1988</v>
      </c>
      <c r="K74" s="2">
        <f t="shared" si="55"/>
        <v>901</v>
      </c>
      <c r="L74" s="2">
        <f t="shared" si="56"/>
        <v>236</v>
      </c>
      <c r="M74" s="2">
        <f t="shared" si="57"/>
        <v>28</v>
      </c>
      <c r="N74" s="2">
        <f t="shared" si="58"/>
        <v>1165</v>
      </c>
      <c r="Z74" s="9">
        <v>1988</v>
      </c>
      <c r="AA74" s="2">
        <f t="shared" si="59"/>
        <v>2663119</v>
      </c>
      <c r="AB74" s="2">
        <f t="shared" si="59"/>
        <v>45323</v>
      </c>
      <c r="AC74" s="1">
        <f t="shared" si="59"/>
        <v>6352</v>
      </c>
      <c r="AD74" s="1">
        <f t="shared" si="59"/>
        <v>22764</v>
      </c>
      <c r="AE74" s="1">
        <f t="shared" si="59"/>
        <v>30839</v>
      </c>
      <c r="AF74" s="1"/>
      <c r="AG74" s="2">
        <f t="shared" si="59"/>
        <v>2768397</v>
      </c>
      <c r="AJ74" s="9">
        <v>1988</v>
      </c>
      <c r="AK74" s="1">
        <f t="shared" si="60"/>
        <v>33.83250992539199</v>
      </c>
      <c r="AL74" s="1">
        <f t="shared" si="61"/>
        <v>520.7069258433908</v>
      </c>
      <c r="AM74" s="1">
        <f t="shared" si="62"/>
        <v>157.43073047858942</v>
      </c>
      <c r="AN74" s="1">
        <f t="shared" si="63"/>
        <v>8.785802143735722</v>
      </c>
      <c r="AO74" s="1">
        <f t="shared" si="64"/>
        <v>51.88235675605564</v>
      </c>
      <c r="AP74" s="1"/>
      <c r="AQ74" s="1">
        <f t="shared" si="65"/>
        <v>42.08211466780234</v>
      </c>
      <c r="AR74" s="1">
        <f t="shared" si="66"/>
        <v>46.70169293636894</v>
      </c>
    </row>
    <row r="75" spans="1:44" ht="12.75">
      <c r="A75" s="9">
        <v>1989</v>
      </c>
      <c r="B75">
        <v>961</v>
      </c>
      <c r="C75">
        <v>242</v>
      </c>
      <c r="D75">
        <v>9</v>
      </c>
      <c r="E75">
        <v>2</v>
      </c>
      <c r="F75">
        <v>16</v>
      </c>
      <c r="G75" s="2"/>
      <c r="H75" s="2">
        <f t="shared" si="54"/>
        <v>1230</v>
      </c>
      <c r="J75" s="9">
        <v>1989</v>
      </c>
      <c r="K75" s="2">
        <f t="shared" si="55"/>
        <v>961</v>
      </c>
      <c r="L75" s="2">
        <f t="shared" si="56"/>
        <v>242</v>
      </c>
      <c r="M75" s="2">
        <f t="shared" si="57"/>
        <v>27</v>
      </c>
      <c r="N75" s="2">
        <f t="shared" si="58"/>
        <v>1230</v>
      </c>
      <c r="Z75" s="9">
        <v>1989</v>
      </c>
      <c r="AA75" s="2">
        <f t="shared" si="59"/>
        <v>2661598</v>
      </c>
      <c r="AB75" s="2">
        <f t="shared" si="59"/>
        <v>46567</v>
      </c>
      <c r="AC75" s="1">
        <f t="shared" si="59"/>
        <v>6598</v>
      </c>
      <c r="AD75" s="1">
        <f t="shared" si="59"/>
        <v>24016</v>
      </c>
      <c r="AE75" s="1">
        <f t="shared" si="59"/>
        <v>31809</v>
      </c>
      <c r="AF75" s="1"/>
      <c r="AG75" s="2">
        <f t="shared" si="59"/>
        <v>2770588</v>
      </c>
      <c r="AJ75" s="9">
        <v>1989</v>
      </c>
      <c r="AK75" s="1">
        <f t="shared" si="60"/>
        <v>36.10612872417247</v>
      </c>
      <c r="AL75" s="1">
        <f t="shared" si="61"/>
        <v>519.6813193892671</v>
      </c>
      <c r="AM75" s="1">
        <f t="shared" si="62"/>
        <v>136.40497120339495</v>
      </c>
      <c r="AN75" s="1">
        <f t="shared" si="63"/>
        <v>8.327781479013991</v>
      </c>
      <c r="AO75" s="1">
        <f t="shared" si="64"/>
        <v>50.300229494797065</v>
      </c>
      <c r="AP75" s="1"/>
      <c r="AQ75" s="1">
        <f t="shared" si="65"/>
        <v>44.39490822886694</v>
      </c>
      <c r="AR75" s="1">
        <f t="shared" si="66"/>
        <v>43.25328805087868</v>
      </c>
    </row>
    <row r="76" spans="1:44" ht="12.75">
      <c r="A76" s="9">
        <v>1990</v>
      </c>
      <c r="B76">
        <v>974</v>
      </c>
      <c r="C76">
        <v>256</v>
      </c>
      <c r="D76">
        <v>21</v>
      </c>
      <c r="E76">
        <v>2</v>
      </c>
      <c r="F76">
        <v>14</v>
      </c>
      <c r="G76" s="2"/>
      <c r="H76" s="2">
        <f t="shared" si="54"/>
        <v>1267</v>
      </c>
      <c r="J76" s="9">
        <v>1990</v>
      </c>
      <c r="K76" s="2">
        <f t="shared" si="55"/>
        <v>974</v>
      </c>
      <c r="L76" s="2">
        <f t="shared" si="56"/>
        <v>256</v>
      </c>
      <c r="M76" s="2">
        <f t="shared" si="57"/>
        <v>37</v>
      </c>
      <c r="N76" s="2">
        <f t="shared" si="58"/>
        <v>1267</v>
      </c>
      <c r="Z76" s="9">
        <v>1990</v>
      </c>
      <c r="AA76" s="2">
        <f t="shared" si="59"/>
        <v>2667227</v>
      </c>
      <c r="AB76" s="2">
        <f t="shared" si="59"/>
        <v>47706</v>
      </c>
      <c r="AC76" s="1">
        <f t="shared" si="59"/>
        <v>6782</v>
      </c>
      <c r="AD76" s="1">
        <f t="shared" si="59"/>
        <v>25232</v>
      </c>
      <c r="AE76" s="1">
        <f t="shared" si="59"/>
        <v>32822</v>
      </c>
      <c r="AF76" s="1"/>
      <c r="AG76" s="2">
        <f t="shared" si="59"/>
        <v>2779769</v>
      </c>
      <c r="AJ76" s="9">
        <v>1990</v>
      </c>
      <c r="AK76" s="1">
        <f t="shared" si="60"/>
        <v>36.51732679670684</v>
      </c>
      <c r="AL76" s="1">
        <f t="shared" si="61"/>
        <v>536.620131639626</v>
      </c>
      <c r="AM76" s="1">
        <f t="shared" si="62"/>
        <v>309.64317310527866</v>
      </c>
      <c r="AN76" s="1">
        <f t="shared" si="63"/>
        <v>7.926442612555485</v>
      </c>
      <c r="AO76" s="1">
        <f t="shared" si="64"/>
        <v>42.65431722625069</v>
      </c>
      <c r="AP76" s="1"/>
      <c r="AQ76" s="1">
        <f t="shared" si="65"/>
        <v>45.57932691529404</v>
      </c>
      <c r="AR76" s="1">
        <f t="shared" si="66"/>
        <v>57.06706150903818</v>
      </c>
    </row>
    <row r="77" spans="1:44" ht="12.75">
      <c r="A77" s="9">
        <v>1991</v>
      </c>
      <c r="B77">
        <v>882</v>
      </c>
      <c r="C77">
        <v>299</v>
      </c>
      <c r="D77">
        <v>16</v>
      </c>
      <c r="E77">
        <v>1</v>
      </c>
      <c r="F77">
        <v>30</v>
      </c>
      <c r="G77" s="2"/>
      <c r="H77" s="2">
        <f t="shared" si="54"/>
        <v>1228</v>
      </c>
      <c r="J77" s="9">
        <v>1991</v>
      </c>
      <c r="K77" s="2">
        <f t="shared" si="55"/>
        <v>882</v>
      </c>
      <c r="L77" s="2">
        <f t="shared" si="56"/>
        <v>299</v>
      </c>
      <c r="M77" s="2">
        <f t="shared" si="57"/>
        <v>47</v>
      </c>
      <c r="N77" s="2">
        <f t="shared" si="58"/>
        <v>1228</v>
      </c>
      <c r="Z77" s="9">
        <v>1991</v>
      </c>
      <c r="AA77" s="2">
        <f t="shared" si="59"/>
        <v>2672963</v>
      </c>
      <c r="AB77" s="2">
        <f t="shared" si="59"/>
        <v>48714</v>
      </c>
      <c r="AC77" s="1">
        <f t="shared" si="59"/>
        <v>6908</v>
      </c>
      <c r="AD77" s="1">
        <f t="shared" si="59"/>
        <v>26727</v>
      </c>
      <c r="AE77" s="1">
        <f t="shared" si="59"/>
        <v>35915</v>
      </c>
      <c r="AF77" s="1"/>
      <c r="AG77" s="2">
        <f t="shared" si="59"/>
        <v>2791227</v>
      </c>
      <c r="AJ77" s="9">
        <v>1991</v>
      </c>
      <c r="AK77" s="1">
        <f t="shared" si="60"/>
        <v>32.99708974647236</v>
      </c>
      <c r="AL77" s="1">
        <f t="shared" si="61"/>
        <v>613.7865911237016</v>
      </c>
      <c r="AM77" s="1">
        <f t="shared" si="62"/>
        <v>231.61551823972204</v>
      </c>
      <c r="AN77" s="1">
        <f t="shared" si="63"/>
        <v>3.7415347775657577</v>
      </c>
      <c r="AO77" s="1">
        <f t="shared" si="64"/>
        <v>83.53055826256438</v>
      </c>
      <c r="AP77" s="1"/>
      <c r="AQ77" s="1">
        <f t="shared" si="65"/>
        <v>43.994988583873685</v>
      </c>
      <c r="AR77" s="1">
        <f t="shared" si="66"/>
        <v>67.57728253055356</v>
      </c>
    </row>
    <row r="78" spans="1:44" ht="12.75">
      <c r="A78" s="9">
        <v>1992</v>
      </c>
      <c r="B78">
        <v>987</v>
      </c>
      <c r="C78">
        <v>322</v>
      </c>
      <c r="D78">
        <v>24</v>
      </c>
      <c r="E78">
        <v>2</v>
      </c>
      <c r="F78">
        <v>27</v>
      </c>
      <c r="G78" s="2"/>
      <c r="H78" s="2">
        <f t="shared" si="54"/>
        <v>1362</v>
      </c>
      <c r="J78" s="9">
        <v>1992</v>
      </c>
      <c r="K78" s="2">
        <f t="shared" si="55"/>
        <v>987</v>
      </c>
      <c r="L78" s="2">
        <f t="shared" si="56"/>
        <v>322</v>
      </c>
      <c r="M78" s="2">
        <f t="shared" si="57"/>
        <v>53</v>
      </c>
      <c r="N78" s="2">
        <f t="shared" si="58"/>
        <v>1362</v>
      </c>
      <c r="Z78" s="9">
        <v>1992</v>
      </c>
      <c r="AA78" s="2">
        <f t="shared" si="59"/>
        <v>2684524</v>
      </c>
      <c r="AB78" s="2">
        <f t="shared" si="59"/>
        <v>49913</v>
      </c>
      <c r="AC78" s="1">
        <f t="shared" si="59"/>
        <v>6953</v>
      </c>
      <c r="AD78" s="1">
        <f t="shared" si="59"/>
        <v>28323</v>
      </c>
      <c r="AE78" s="1">
        <f t="shared" si="59"/>
        <v>37210</v>
      </c>
      <c r="AF78" s="1"/>
      <c r="AG78" s="2">
        <f t="shared" si="59"/>
        <v>2806923</v>
      </c>
      <c r="AJ78" s="9">
        <v>1992</v>
      </c>
      <c r="AK78" s="1">
        <f t="shared" si="60"/>
        <v>36.76629450882168</v>
      </c>
      <c r="AL78" s="1">
        <f t="shared" si="61"/>
        <v>645.1225131729209</v>
      </c>
      <c r="AM78" s="1">
        <f t="shared" si="62"/>
        <v>345.1747447145117</v>
      </c>
      <c r="AN78" s="1">
        <f t="shared" si="63"/>
        <v>7.061398863114784</v>
      </c>
      <c r="AO78" s="1">
        <f t="shared" si="64"/>
        <v>72.56113947863477</v>
      </c>
      <c r="AP78" s="1"/>
      <c r="AQ78" s="1">
        <f t="shared" si="65"/>
        <v>48.52288431139721</v>
      </c>
      <c r="AR78" s="1">
        <f t="shared" si="66"/>
        <v>73.1175675302817</v>
      </c>
    </row>
    <row r="79" spans="1:44" ht="12.75">
      <c r="A79" s="9">
        <v>1993</v>
      </c>
      <c r="B79">
        <v>1077</v>
      </c>
      <c r="C79">
        <v>407</v>
      </c>
      <c r="D79">
        <v>21</v>
      </c>
      <c r="E79">
        <v>4</v>
      </c>
      <c r="F79">
        <v>28</v>
      </c>
      <c r="G79" s="2"/>
      <c r="H79" s="2">
        <f t="shared" si="54"/>
        <v>1537</v>
      </c>
      <c r="J79" s="9">
        <v>1993</v>
      </c>
      <c r="K79" s="2">
        <f t="shared" si="55"/>
        <v>1077</v>
      </c>
      <c r="L79" s="2">
        <f t="shared" si="56"/>
        <v>407</v>
      </c>
      <c r="M79" s="2">
        <f t="shared" si="57"/>
        <v>53</v>
      </c>
      <c r="N79" s="2">
        <f t="shared" si="58"/>
        <v>1537</v>
      </c>
      <c r="Z79" s="9">
        <v>1993</v>
      </c>
      <c r="AA79" s="2">
        <f t="shared" si="59"/>
        <v>2692675</v>
      </c>
      <c r="AB79" s="2">
        <f t="shared" si="59"/>
        <v>50856</v>
      </c>
      <c r="AC79" s="1">
        <f t="shared" si="59"/>
        <v>7004</v>
      </c>
      <c r="AD79" s="1">
        <f t="shared" si="59"/>
        <v>30046</v>
      </c>
      <c r="AE79" s="1">
        <f t="shared" si="59"/>
        <v>39944</v>
      </c>
      <c r="AF79" s="1"/>
      <c r="AG79" s="2">
        <f t="shared" si="59"/>
        <v>2820525</v>
      </c>
      <c r="AJ79" s="9">
        <v>1993</v>
      </c>
      <c r="AK79" s="1">
        <f t="shared" si="60"/>
        <v>39.9974003546659</v>
      </c>
      <c r="AL79" s="1">
        <f t="shared" si="61"/>
        <v>800.2988831209691</v>
      </c>
      <c r="AM79" s="1">
        <f t="shared" si="62"/>
        <v>299.82866933181043</v>
      </c>
      <c r="AN79" s="1">
        <f t="shared" si="63"/>
        <v>13.312920189043465</v>
      </c>
      <c r="AO79" s="1">
        <f t="shared" si="64"/>
        <v>70.09813739234929</v>
      </c>
      <c r="AP79" s="1"/>
      <c r="AQ79" s="1">
        <f t="shared" si="65"/>
        <v>54.49340105122273</v>
      </c>
      <c r="AR79" s="1">
        <f t="shared" si="66"/>
        <v>68.83653271683508</v>
      </c>
    </row>
    <row r="80" spans="1:44" ht="12.75">
      <c r="A80" s="9">
        <v>1994</v>
      </c>
      <c r="B80">
        <v>632</v>
      </c>
      <c r="C80">
        <v>217</v>
      </c>
      <c r="D80">
        <v>18</v>
      </c>
      <c r="E80">
        <v>1</v>
      </c>
      <c r="F80">
        <v>10</v>
      </c>
      <c r="G80" s="2"/>
      <c r="H80" s="2">
        <f t="shared" si="54"/>
        <v>878</v>
      </c>
      <c r="J80" s="9">
        <v>1994</v>
      </c>
      <c r="K80" s="2">
        <f t="shared" si="55"/>
        <v>632</v>
      </c>
      <c r="L80" s="2">
        <f t="shared" si="56"/>
        <v>217</v>
      </c>
      <c r="M80" s="2">
        <f t="shared" si="57"/>
        <v>29</v>
      </c>
      <c r="N80" s="2">
        <f t="shared" si="58"/>
        <v>878</v>
      </c>
      <c r="Z80" s="9">
        <v>1994</v>
      </c>
      <c r="AA80" s="2">
        <f t="shared" si="59"/>
        <v>2696136</v>
      </c>
      <c r="AB80" s="2">
        <f t="shared" si="59"/>
        <v>51813</v>
      </c>
      <c r="AC80" s="1">
        <f t="shared" si="59"/>
        <v>7126</v>
      </c>
      <c r="AD80" s="1">
        <f t="shared" si="59"/>
        <v>31390</v>
      </c>
      <c r="AE80" s="1">
        <f t="shared" si="59"/>
        <v>42957</v>
      </c>
      <c r="AF80" s="1"/>
      <c r="AG80" s="2">
        <f t="shared" si="59"/>
        <v>2829422</v>
      </c>
      <c r="AJ80" s="9">
        <v>1994</v>
      </c>
      <c r="AK80" s="1">
        <f t="shared" si="60"/>
        <v>23.440954017156404</v>
      </c>
      <c r="AL80" s="1">
        <f t="shared" si="61"/>
        <v>418.813811205682</v>
      </c>
      <c r="AM80" s="1">
        <f t="shared" si="62"/>
        <v>252.59612685938816</v>
      </c>
      <c r="AN80" s="1">
        <f t="shared" si="63"/>
        <v>3.185727938834024</v>
      </c>
      <c r="AO80" s="1">
        <f t="shared" si="64"/>
        <v>23.279093046534907</v>
      </c>
      <c r="AP80" s="1"/>
      <c r="AQ80" s="1">
        <f t="shared" si="65"/>
        <v>31.031072777408248</v>
      </c>
      <c r="AR80" s="1">
        <f t="shared" si="66"/>
        <v>35.59461416665644</v>
      </c>
    </row>
    <row r="81" spans="1:44" ht="12.75">
      <c r="A81" s="9">
        <v>1995</v>
      </c>
      <c r="B81">
        <v>549</v>
      </c>
      <c r="C81">
        <v>187</v>
      </c>
      <c r="D81">
        <v>9</v>
      </c>
      <c r="E81">
        <v>0</v>
      </c>
      <c r="F81">
        <v>16</v>
      </c>
      <c r="G81" s="2"/>
      <c r="H81" s="2">
        <f t="shared" si="54"/>
        <v>761</v>
      </c>
      <c r="J81" s="9">
        <v>1995</v>
      </c>
      <c r="K81" s="2">
        <f t="shared" si="55"/>
        <v>549</v>
      </c>
      <c r="L81" s="2">
        <f t="shared" si="56"/>
        <v>187</v>
      </c>
      <c r="M81" s="2">
        <f t="shared" si="57"/>
        <v>25</v>
      </c>
      <c r="N81" s="2">
        <f t="shared" si="58"/>
        <v>761</v>
      </c>
      <c r="Z81" s="9">
        <v>1995</v>
      </c>
      <c r="AA81" s="2">
        <f t="shared" si="59"/>
        <v>2702260</v>
      </c>
      <c r="AB81" s="2">
        <f t="shared" si="59"/>
        <v>52320</v>
      </c>
      <c r="AC81" s="1">
        <f t="shared" si="59"/>
        <v>7207</v>
      </c>
      <c r="AD81" s="1">
        <f t="shared" si="59"/>
        <v>32846</v>
      </c>
      <c r="AE81" s="1">
        <f t="shared" si="59"/>
        <v>46227</v>
      </c>
      <c r="AF81" s="1"/>
      <c r="AG81" s="2">
        <f t="shared" si="59"/>
        <v>2840860</v>
      </c>
      <c r="AJ81" s="9">
        <v>1995</v>
      </c>
      <c r="AK81" s="1">
        <f t="shared" si="60"/>
        <v>20.316327814496017</v>
      </c>
      <c r="AL81" s="1">
        <f t="shared" si="61"/>
        <v>357.4159021406728</v>
      </c>
      <c r="AM81" s="1">
        <f t="shared" si="62"/>
        <v>124.87859025946996</v>
      </c>
      <c r="AN81" s="1">
        <f t="shared" si="63"/>
        <v>0</v>
      </c>
      <c r="AO81" s="1">
        <f t="shared" si="64"/>
        <v>34.611806952646724</v>
      </c>
      <c r="AP81" s="1"/>
      <c r="AQ81" s="1">
        <f t="shared" si="65"/>
        <v>26.78766289081475</v>
      </c>
      <c r="AR81" s="1">
        <f t="shared" si="66"/>
        <v>28.97542883634678</v>
      </c>
    </row>
    <row r="82" spans="1:44" ht="12.75">
      <c r="A82" s="9">
        <v>1996</v>
      </c>
      <c r="B82">
        <v>490</v>
      </c>
      <c r="C82">
        <v>154</v>
      </c>
      <c r="D82">
        <v>5</v>
      </c>
      <c r="E82">
        <v>0</v>
      </c>
      <c r="F82">
        <v>12</v>
      </c>
      <c r="G82" s="2"/>
      <c r="H82" s="2">
        <f t="shared" si="54"/>
        <v>661</v>
      </c>
      <c r="J82" s="9">
        <v>1996</v>
      </c>
      <c r="K82" s="2">
        <f t="shared" si="55"/>
        <v>490</v>
      </c>
      <c r="L82" s="2">
        <f t="shared" si="56"/>
        <v>154</v>
      </c>
      <c r="M82" s="2">
        <f t="shared" si="57"/>
        <v>17</v>
      </c>
      <c r="N82" s="2">
        <f t="shared" si="58"/>
        <v>661</v>
      </c>
      <c r="Z82" s="9">
        <v>1996</v>
      </c>
      <c r="AA82" s="2">
        <f t="shared" si="59"/>
        <v>2704861</v>
      </c>
      <c r="AB82" s="2">
        <f t="shared" si="59"/>
        <v>52988</v>
      </c>
      <c r="AC82" s="1">
        <f t="shared" si="59"/>
        <v>7179</v>
      </c>
      <c r="AD82" s="1">
        <f t="shared" si="59"/>
        <v>33613</v>
      </c>
      <c r="AE82" s="1">
        <f t="shared" si="59"/>
        <v>49832</v>
      </c>
      <c r="AF82" s="1"/>
      <c r="AG82" s="2">
        <f t="shared" si="59"/>
        <v>2848473</v>
      </c>
      <c r="AJ82" s="9">
        <v>1996</v>
      </c>
      <c r="AK82" s="1">
        <f t="shared" si="60"/>
        <v>18.11553347843013</v>
      </c>
      <c r="AL82" s="1">
        <f t="shared" si="61"/>
        <v>290.631841171586</v>
      </c>
      <c r="AM82" s="1">
        <f t="shared" si="62"/>
        <v>69.64758322886195</v>
      </c>
      <c r="AN82" s="1">
        <f t="shared" si="63"/>
        <v>0</v>
      </c>
      <c r="AO82" s="1">
        <f t="shared" si="64"/>
        <v>24.08091186386258</v>
      </c>
      <c r="AP82" s="1"/>
      <c r="AQ82" s="1">
        <f t="shared" si="65"/>
        <v>23.20541567359073</v>
      </c>
      <c r="AR82" s="1">
        <f t="shared" si="66"/>
        <v>18.75882768361582</v>
      </c>
    </row>
    <row r="83" spans="1:44" ht="12.75">
      <c r="A83" s="9">
        <v>1997</v>
      </c>
      <c r="B83">
        <v>1238</v>
      </c>
      <c r="C83">
        <v>358</v>
      </c>
      <c r="D83">
        <v>26</v>
      </c>
      <c r="E83">
        <v>6</v>
      </c>
      <c r="F83">
        <v>0</v>
      </c>
      <c r="G83" s="2"/>
      <c r="H83" s="2">
        <f t="shared" si="54"/>
        <v>1628</v>
      </c>
      <c r="J83" s="9">
        <v>1997</v>
      </c>
      <c r="K83" s="2">
        <f t="shared" si="55"/>
        <v>1238</v>
      </c>
      <c r="L83" s="2">
        <f t="shared" si="56"/>
        <v>358</v>
      </c>
      <c r="M83" s="2">
        <f t="shared" si="57"/>
        <v>32</v>
      </c>
      <c r="N83" s="2">
        <f t="shared" si="58"/>
        <v>1628</v>
      </c>
      <c r="Z83" s="9">
        <v>1997</v>
      </c>
      <c r="AA83" s="2">
        <f t="shared" si="59"/>
        <v>2706536</v>
      </c>
      <c r="AB83" s="2">
        <f t="shared" si="59"/>
        <v>53468</v>
      </c>
      <c r="AC83" s="1">
        <f t="shared" si="59"/>
        <v>7342</v>
      </c>
      <c r="AD83" s="1">
        <f t="shared" si="59"/>
        <v>34274</v>
      </c>
      <c r="AE83" s="1">
        <f t="shared" si="59"/>
        <v>52776</v>
      </c>
      <c r="AF83" s="1"/>
      <c r="AG83" s="2">
        <f t="shared" si="59"/>
        <v>2854396</v>
      </c>
      <c r="AJ83" s="9">
        <v>1997</v>
      </c>
      <c r="AK83" s="1">
        <f t="shared" si="60"/>
        <v>45.74112444837239</v>
      </c>
      <c r="AL83" s="1">
        <f t="shared" si="61"/>
        <v>669.5593626094112</v>
      </c>
      <c r="AM83" s="1">
        <f t="shared" si="62"/>
        <v>354.1269408880414</v>
      </c>
      <c r="AN83" s="1">
        <f t="shared" si="63"/>
        <v>17.505981210246834</v>
      </c>
      <c r="AO83" s="1">
        <f t="shared" si="64"/>
        <v>0</v>
      </c>
      <c r="AP83" s="1"/>
      <c r="AQ83" s="1">
        <f t="shared" si="65"/>
        <v>57.034833288723775</v>
      </c>
      <c r="AR83" s="1">
        <f t="shared" si="66"/>
        <v>33.90117806593779</v>
      </c>
    </row>
    <row r="84" spans="1:44" ht="12.75">
      <c r="A84" s="9">
        <v>1998</v>
      </c>
      <c r="B84">
        <v>1200</v>
      </c>
      <c r="C84">
        <v>319</v>
      </c>
      <c r="D84">
        <v>24</v>
      </c>
      <c r="E84">
        <v>5</v>
      </c>
      <c r="F84">
        <v>0</v>
      </c>
      <c r="G84" s="2"/>
      <c r="H84" s="2">
        <f t="shared" si="54"/>
        <v>1548</v>
      </c>
      <c r="J84" s="9">
        <v>1998</v>
      </c>
      <c r="K84" s="2">
        <f t="shared" si="55"/>
        <v>1200</v>
      </c>
      <c r="L84" s="2">
        <f t="shared" si="56"/>
        <v>319</v>
      </c>
      <c r="M84" s="2">
        <f t="shared" si="57"/>
        <v>29</v>
      </c>
      <c r="N84" s="2">
        <f t="shared" si="58"/>
        <v>1548</v>
      </c>
      <c r="Z84" s="9">
        <v>1998</v>
      </c>
      <c r="AA84" s="2">
        <f t="shared" si="59"/>
        <v>2708046</v>
      </c>
      <c r="AB84" s="2">
        <f t="shared" si="59"/>
        <v>54322</v>
      </c>
      <c r="AC84" s="1">
        <f t="shared" si="59"/>
        <v>7370</v>
      </c>
      <c r="AD84" s="1">
        <f t="shared" si="59"/>
        <v>34607</v>
      </c>
      <c r="AE84" s="1">
        <f t="shared" si="59"/>
        <v>56680</v>
      </c>
      <c r="AF84" s="1"/>
      <c r="AG84" s="2">
        <f t="shared" si="59"/>
        <v>2861025</v>
      </c>
      <c r="AJ84" s="9">
        <v>1998</v>
      </c>
      <c r="AK84" s="1">
        <f t="shared" si="60"/>
        <v>44.31239351177934</v>
      </c>
      <c r="AL84" s="1">
        <f t="shared" si="61"/>
        <v>587.2390559994109</v>
      </c>
      <c r="AM84" s="1">
        <f t="shared" si="62"/>
        <v>325.64450474898234</v>
      </c>
      <c r="AN84" s="1">
        <f t="shared" si="63"/>
        <v>14.447944057560608</v>
      </c>
      <c r="AO84" s="1">
        <f t="shared" si="64"/>
        <v>0</v>
      </c>
      <c r="AP84" s="1"/>
      <c r="AQ84" s="1">
        <f t="shared" si="65"/>
        <v>54.10648281647312</v>
      </c>
      <c r="AR84" s="1">
        <f t="shared" si="66"/>
        <v>29.394771785073537</v>
      </c>
    </row>
    <row r="85" spans="1:44" ht="12.75">
      <c r="A85" s="9">
        <v>1999</v>
      </c>
      <c r="B85">
        <v>1004</v>
      </c>
      <c r="C85">
        <v>297</v>
      </c>
      <c r="D85">
        <v>30</v>
      </c>
      <c r="E85">
        <v>7</v>
      </c>
      <c r="F85">
        <v>0</v>
      </c>
      <c r="G85" s="2"/>
      <c r="H85" s="2">
        <f t="shared" si="54"/>
        <v>1338</v>
      </c>
      <c r="J85" s="9">
        <v>1999</v>
      </c>
      <c r="K85" s="2">
        <f t="shared" si="55"/>
        <v>1004</v>
      </c>
      <c r="L85" s="2">
        <f t="shared" si="56"/>
        <v>297</v>
      </c>
      <c r="M85" s="2">
        <f t="shared" si="57"/>
        <v>37</v>
      </c>
      <c r="N85" s="2">
        <f t="shared" si="58"/>
        <v>1338</v>
      </c>
      <c r="Z85" s="9">
        <v>1999</v>
      </c>
      <c r="AA85" s="2">
        <f t="shared" si="59"/>
        <v>2709920</v>
      </c>
      <c r="AB85" s="2">
        <f t="shared" si="59"/>
        <v>55028</v>
      </c>
      <c r="AC85" s="1">
        <f t="shared" si="59"/>
        <v>7388</v>
      </c>
      <c r="AD85" s="1">
        <f t="shared" si="59"/>
        <v>35507</v>
      </c>
      <c r="AE85" s="1">
        <f t="shared" si="59"/>
        <v>61570</v>
      </c>
      <c r="AF85" s="1"/>
      <c r="AG85" s="2">
        <f t="shared" si="59"/>
        <v>2869413</v>
      </c>
      <c r="AJ85" s="9">
        <v>1999</v>
      </c>
      <c r="AK85" s="1">
        <f t="shared" si="60"/>
        <v>37.049064179016355</v>
      </c>
      <c r="AL85" s="1">
        <f>(C85/AB85)*100000</f>
        <v>539.725230791597</v>
      </c>
      <c r="AM85" s="1">
        <f>(D85/AC85)*100000</f>
        <v>406.0638873849486</v>
      </c>
      <c r="AN85" s="1">
        <f>(E85/AD85)*100000</f>
        <v>19.714422508237814</v>
      </c>
      <c r="AO85" s="1">
        <f>(F85/AE85)*100000</f>
        <v>0</v>
      </c>
      <c r="AP85" s="1"/>
      <c r="AQ85" s="1">
        <f t="shared" si="65"/>
        <v>46.629746223356484</v>
      </c>
      <c r="AR85" s="1">
        <f t="shared" si="66"/>
        <v>35.418561240606905</v>
      </c>
    </row>
    <row r="86" spans="1:14" s="4" customFormat="1" ht="12.75">
      <c r="A86" s="13" t="s">
        <v>27</v>
      </c>
      <c r="B86" s="21">
        <f aca="true" t="shared" si="67" ref="B86:G86">SUM(B69:B85)</f>
        <v>11752</v>
      </c>
      <c r="C86" s="21">
        <f t="shared" si="67"/>
        <v>3482</v>
      </c>
      <c r="D86" s="4">
        <f t="shared" si="67"/>
        <v>227</v>
      </c>
      <c r="E86" s="4">
        <f t="shared" si="67"/>
        <v>32</v>
      </c>
      <c r="F86" s="4">
        <f t="shared" si="67"/>
        <v>181</v>
      </c>
      <c r="G86" s="4">
        <f t="shared" si="67"/>
        <v>0</v>
      </c>
      <c r="H86" s="21">
        <f t="shared" si="54"/>
        <v>15674</v>
      </c>
      <c r="J86" s="13" t="s">
        <v>27</v>
      </c>
      <c r="K86" s="21">
        <f>B86</f>
        <v>11752</v>
      </c>
      <c r="L86" s="21">
        <f>C86</f>
        <v>3482</v>
      </c>
      <c r="M86" s="21">
        <f t="shared" si="57"/>
        <v>440</v>
      </c>
      <c r="N86" s="21">
        <f>H86</f>
        <v>15674</v>
      </c>
    </row>
    <row r="88" spans="1:44" s="27" customFormat="1" ht="29.25" customHeight="1">
      <c r="A88" s="31" t="str">
        <f>CONCATENATE("Other &amp; Not Known Admissions, All Races: ",$A$1)</f>
        <v>Other &amp; Not Known Admissions, All Races: IOWA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IOWA</v>
      </c>
      <c r="K88" s="31"/>
      <c r="L88" s="31"/>
      <c r="M88" s="31"/>
      <c r="N88" s="31"/>
      <c r="Z88" s="30" t="str">
        <f>CONCATENATE("Total Population, By Race: ",$A$1)</f>
        <v>Total Population, By Race: IOWA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IOWA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39</v>
      </c>
      <c r="B89" s="19" t="s">
        <v>25</v>
      </c>
      <c r="C89" s="19" t="s">
        <v>26</v>
      </c>
      <c r="D89" s="19" t="s">
        <v>42</v>
      </c>
      <c r="E89" s="19" t="s">
        <v>43</v>
      </c>
      <c r="F89" s="19" t="s">
        <v>40</v>
      </c>
      <c r="G89" s="19" t="s">
        <v>41</v>
      </c>
      <c r="H89" s="19" t="s">
        <v>27</v>
      </c>
      <c r="J89" s="20" t="s">
        <v>39</v>
      </c>
      <c r="K89" s="19" t="s">
        <v>25</v>
      </c>
      <c r="L89" s="19" t="s">
        <v>26</v>
      </c>
      <c r="M89" s="19" t="s">
        <v>44</v>
      </c>
      <c r="N89" s="19" t="s">
        <v>27</v>
      </c>
      <c r="Z89" s="20" t="s">
        <v>39</v>
      </c>
      <c r="AA89" s="19" t="s">
        <v>25</v>
      </c>
      <c r="AB89" s="19" t="s">
        <v>26</v>
      </c>
      <c r="AC89" s="19" t="s">
        <v>42</v>
      </c>
      <c r="AD89" s="19" t="s">
        <v>43</v>
      </c>
      <c r="AE89" s="19" t="s">
        <v>40</v>
      </c>
      <c r="AF89" s="19" t="s">
        <v>41</v>
      </c>
      <c r="AG89" s="19" t="s">
        <v>27</v>
      </c>
      <c r="AJ89" s="20" t="s">
        <v>39</v>
      </c>
      <c r="AK89" s="19" t="s">
        <v>25</v>
      </c>
      <c r="AL89" s="19" t="s">
        <v>26</v>
      </c>
      <c r="AM89" s="19" t="s">
        <v>42</v>
      </c>
      <c r="AN89" s="19" t="s">
        <v>43</v>
      </c>
      <c r="AO89" s="19" t="s">
        <v>40</v>
      </c>
      <c r="AP89" s="19" t="s">
        <v>41</v>
      </c>
      <c r="AQ89" s="19" t="s">
        <v>27</v>
      </c>
      <c r="AR89" s="19" t="s">
        <v>44</v>
      </c>
    </row>
    <row r="90" spans="1:44" ht="12.75">
      <c r="A90" s="9">
        <v>1983</v>
      </c>
      <c r="B90" s="2"/>
      <c r="D90" s="2"/>
      <c r="E90" s="2"/>
      <c r="F90" s="2"/>
      <c r="G90" s="2"/>
      <c r="H90" s="2"/>
      <c r="J90" s="9">
        <v>1983</v>
      </c>
      <c r="K90" s="2"/>
      <c r="L90" s="2"/>
      <c r="M90" s="2"/>
      <c r="N90" s="2"/>
      <c r="Z90" s="9">
        <v>1983</v>
      </c>
      <c r="AA90" s="2"/>
      <c r="AB90" s="2"/>
      <c r="AC90" s="1"/>
      <c r="AD90" s="1"/>
      <c r="AE90" s="1"/>
      <c r="AF90" s="1"/>
      <c r="AG90" s="2"/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 s="2"/>
      <c r="C91" s="2"/>
      <c r="D91" s="2"/>
      <c r="E91" s="2"/>
      <c r="F91" s="2"/>
      <c r="G91" s="2"/>
      <c r="H91" s="2"/>
      <c r="J91" s="9">
        <v>1984</v>
      </c>
      <c r="K91" s="2"/>
      <c r="L91" s="2"/>
      <c r="M91" s="2"/>
      <c r="N91" s="2"/>
      <c r="Z91" s="9">
        <v>1984</v>
      </c>
      <c r="AA91" s="2"/>
      <c r="AB91" s="2"/>
      <c r="AC91" s="1"/>
      <c r="AD91" s="1"/>
      <c r="AE91" s="1"/>
      <c r="AF91" s="1"/>
      <c r="AG91" s="2"/>
      <c r="AJ91" s="9">
        <v>1984</v>
      </c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9">
        <v>1985</v>
      </c>
      <c r="B92" s="2"/>
      <c r="C92" s="2"/>
      <c r="D92" s="2"/>
      <c r="E92" s="2"/>
      <c r="F92" s="2"/>
      <c r="G92" s="2"/>
      <c r="H92" s="2"/>
      <c r="J92" s="9">
        <v>1985</v>
      </c>
      <c r="K92" s="2"/>
      <c r="L92" s="2"/>
      <c r="M92" s="2"/>
      <c r="N92" s="2"/>
      <c r="Z92" s="9">
        <v>1985</v>
      </c>
      <c r="AA92" s="2"/>
      <c r="AB92" s="2"/>
      <c r="AC92" s="1"/>
      <c r="AD92" s="1"/>
      <c r="AE92" s="1"/>
      <c r="AF92" s="1"/>
      <c r="AG92" s="2"/>
      <c r="AJ92" s="9">
        <v>1985</v>
      </c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9">
        <v>1986</v>
      </c>
      <c r="B93" s="2"/>
      <c r="C93" s="2"/>
      <c r="D93" s="2"/>
      <c r="E93" s="2"/>
      <c r="F93" s="2"/>
      <c r="G93" s="2"/>
      <c r="H93" s="2"/>
      <c r="J93" s="9">
        <v>1986</v>
      </c>
      <c r="K93" s="2"/>
      <c r="L93" s="2"/>
      <c r="M93" s="2"/>
      <c r="N93" s="2"/>
      <c r="Z93" s="9">
        <v>1986</v>
      </c>
      <c r="AA93" s="2"/>
      <c r="AB93" s="2"/>
      <c r="AC93" s="1"/>
      <c r="AD93" s="1"/>
      <c r="AE93" s="1"/>
      <c r="AF93" s="1"/>
      <c r="AG93" s="2"/>
      <c r="AJ93" s="9">
        <v>1986</v>
      </c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9">
        <v>1987</v>
      </c>
      <c r="B94">
        <v>160</v>
      </c>
      <c r="C94">
        <v>34</v>
      </c>
      <c r="D94">
        <v>5</v>
      </c>
      <c r="E94">
        <v>0</v>
      </c>
      <c r="F94">
        <v>3</v>
      </c>
      <c r="H94" s="2">
        <f aca="true" t="shared" si="68" ref="H94:H107">SUM(B94:G94)</f>
        <v>202</v>
      </c>
      <c r="J94" s="9">
        <v>1987</v>
      </c>
      <c r="K94" s="2">
        <f aca="true" t="shared" si="69" ref="K94:K106">B94</f>
        <v>160</v>
      </c>
      <c r="L94" s="2">
        <f aca="true" t="shared" si="70" ref="L94:L106">C94</f>
        <v>34</v>
      </c>
      <c r="M94" s="2">
        <f aca="true" t="shared" si="71" ref="M94:M107">N94-K94-L94</f>
        <v>8</v>
      </c>
      <c r="N94" s="2">
        <f aca="true" t="shared" si="72" ref="N94:N106">H94</f>
        <v>202</v>
      </c>
      <c r="Z94" s="9">
        <v>1987</v>
      </c>
      <c r="AA94" s="2">
        <f aca="true" t="shared" si="73" ref="AA94:AG106">AA73</f>
        <v>2664847</v>
      </c>
      <c r="AB94" s="2">
        <f t="shared" si="73"/>
        <v>44467</v>
      </c>
      <c r="AC94" s="1">
        <f t="shared" si="73"/>
        <v>6134</v>
      </c>
      <c r="AD94" s="1">
        <f t="shared" si="73"/>
        <v>21653</v>
      </c>
      <c r="AE94" s="1">
        <f t="shared" si="73"/>
        <v>29907</v>
      </c>
      <c r="AF94" s="1"/>
      <c r="AG94" s="2">
        <f t="shared" si="73"/>
        <v>2767008</v>
      </c>
      <c r="AJ94" s="9">
        <v>1987</v>
      </c>
      <c r="AK94" s="1">
        <f aca="true" t="shared" si="74" ref="AK94:AK106">(B94/AA94)*100000</f>
        <v>6.004097045721574</v>
      </c>
      <c r="AL94" s="1">
        <f aca="true" t="shared" si="75" ref="AL94:AL105">(C94/AB94)*100000</f>
        <v>76.4611959430589</v>
      </c>
      <c r="AM94" s="1">
        <f aca="true" t="shared" si="76" ref="AM94:AM105">(D94/AC94)*100000</f>
        <v>81.51287903488752</v>
      </c>
      <c r="AN94" s="1">
        <f aca="true" t="shared" si="77" ref="AN94:AN105">(E94/AD94)*100000</f>
        <v>0</v>
      </c>
      <c r="AO94" s="1">
        <f aca="true" t="shared" si="78" ref="AO94:AO105">(F94/AE94)*100000</f>
        <v>10.031096398836393</v>
      </c>
      <c r="AP94" s="1"/>
      <c r="AQ94" s="1">
        <f aca="true" t="shared" si="79" ref="AQ94:AQ106">(H94/AG94)*100000</f>
        <v>7.30030415524639</v>
      </c>
      <c r="AR94" s="1">
        <f aca="true" t="shared" si="80" ref="AR94:AR106">(SUM(D94:F94)/SUM(AC94:AE94))*100000</f>
        <v>13.866259923042259</v>
      </c>
    </row>
    <row r="95" spans="1:44" ht="12.75">
      <c r="A95" s="9">
        <v>1988</v>
      </c>
      <c r="B95">
        <v>213</v>
      </c>
      <c r="C95">
        <v>35</v>
      </c>
      <c r="D95">
        <v>7</v>
      </c>
      <c r="E95">
        <v>0</v>
      </c>
      <c r="F95">
        <v>2</v>
      </c>
      <c r="H95" s="2">
        <f t="shared" si="68"/>
        <v>257</v>
      </c>
      <c r="J95" s="9">
        <v>1988</v>
      </c>
      <c r="K95" s="2">
        <f t="shared" si="69"/>
        <v>213</v>
      </c>
      <c r="L95" s="2">
        <f t="shared" si="70"/>
        <v>35</v>
      </c>
      <c r="M95" s="2">
        <f t="shared" si="71"/>
        <v>9</v>
      </c>
      <c r="N95" s="2">
        <f t="shared" si="72"/>
        <v>257</v>
      </c>
      <c r="Z95" s="9">
        <v>1988</v>
      </c>
      <c r="AA95" s="2">
        <f t="shared" si="73"/>
        <v>2663119</v>
      </c>
      <c r="AB95" s="2">
        <f t="shared" si="73"/>
        <v>45323</v>
      </c>
      <c r="AC95" s="1">
        <f t="shared" si="73"/>
        <v>6352</v>
      </c>
      <c r="AD95" s="1">
        <f t="shared" si="73"/>
        <v>22764</v>
      </c>
      <c r="AE95" s="1">
        <f t="shared" si="73"/>
        <v>30839</v>
      </c>
      <c r="AF95" s="1"/>
      <c r="AG95" s="2">
        <f t="shared" si="73"/>
        <v>2768397</v>
      </c>
      <c r="AJ95" s="9">
        <v>1988</v>
      </c>
      <c r="AK95" s="1">
        <f t="shared" si="74"/>
        <v>7.998140526202547</v>
      </c>
      <c r="AL95" s="1">
        <f t="shared" si="75"/>
        <v>77.22348476490966</v>
      </c>
      <c r="AM95" s="1">
        <f t="shared" si="76"/>
        <v>110.2015113350126</v>
      </c>
      <c r="AN95" s="1">
        <f t="shared" si="77"/>
        <v>0</v>
      </c>
      <c r="AO95" s="1">
        <f t="shared" si="78"/>
        <v>6.485294594506955</v>
      </c>
      <c r="AP95" s="1"/>
      <c r="AQ95" s="1">
        <f t="shared" si="79"/>
        <v>9.283350617704036</v>
      </c>
      <c r="AR95" s="1">
        <f t="shared" si="80"/>
        <v>15.011258443832874</v>
      </c>
    </row>
    <row r="96" spans="1:44" ht="12.75">
      <c r="A96" s="9">
        <v>1989</v>
      </c>
      <c r="B96">
        <v>200</v>
      </c>
      <c r="C96">
        <v>32</v>
      </c>
      <c r="D96">
        <v>2</v>
      </c>
      <c r="E96">
        <v>0</v>
      </c>
      <c r="F96">
        <v>4</v>
      </c>
      <c r="H96" s="2">
        <f t="shared" si="68"/>
        <v>238</v>
      </c>
      <c r="J96" s="9">
        <v>1989</v>
      </c>
      <c r="K96" s="2">
        <f t="shared" si="69"/>
        <v>200</v>
      </c>
      <c r="L96" s="2">
        <f t="shared" si="70"/>
        <v>32</v>
      </c>
      <c r="M96" s="2">
        <f t="shared" si="71"/>
        <v>6</v>
      </c>
      <c r="N96" s="2">
        <f t="shared" si="72"/>
        <v>238</v>
      </c>
      <c r="Z96" s="9">
        <v>1989</v>
      </c>
      <c r="AA96" s="2">
        <f t="shared" si="73"/>
        <v>2661598</v>
      </c>
      <c r="AB96" s="2">
        <f t="shared" si="73"/>
        <v>46567</v>
      </c>
      <c r="AC96" s="1">
        <f t="shared" si="73"/>
        <v>6598</v>
      </c>
      <c r="AD96" s="1">
        <f t="shared" si="73"/>
        <v>24016</v>
      </c>
      <c r="AE96" s="1">
        <f t="shared" si="73"/>
        <v>31809</v>
      </c>
      <c r="AF96" s="1"/>
      <c r="AG96" s="2">
        <f t="shared" si="73"/>
        <v>2770588</v>
      </c>
      <c r="AJ96" s="9">
        <v>1989</v>
      </c>
      <c r="AK96" s="1">
        <f t="shared" si="74"/>
        <v>7.514282772980743</v>
      </c>
      <c r="AL96" s="1">
        <f t="shared" si="75"/>
        <v>68.71819099362209</v>
      </c>
      <c r="AM96" s="1">
        <f t="shared" si="76"/>
        <v>30.31221582297666</v>
      </c>
      <c r="AN96" s="1">
        <f t="shared" si="77"/>
        <v>0</v>
      </c>
      <c r="AO96" s="1">
        <f t="shared" si="78"/>
        <v>12.575057373699266</v>
      </c>
      <c r="AP96" s="1"/>
      <c r="AQ96" s="1">
        <f t="shared" si="79"/>
        <v>8.590234275179132</v>
      </c>
      <c r="AR96" s="1">
        <f t="shared" si="80"/>
        <v>9.611841789084153</v>
      </c>
    </row>
    <row r="97" spans="1:44" ht="12.75">
      <c r="A97" s="9">
        <v>1990</v>
      </c>
      <c r="B97">
        <v>186</v>
      </c>
      <c r="C97">
        <v>38</v>
      </c>
      <c r="D97">
        <v>6</v>
      </c>
      <c r="E97">
        <v>0</v>
      </c>
      <c r="F97">
        <v>5</v>
      </c>
      <c r="H97" s="2">
        <f t="shared" si="68"/>
        <v>235</v>
      </c>
      <c r="J97" s="9">
        <v>1990</v>
      </c>
      <c r="K97" s="2">
        <f t="shared" si="69"/>
        <v>186</v>
      </c>
      <c r="L97" s="2">
        <f t="shared" si="70"/>
        <v>38</v>
      </c>
      <c r="M97" s="2">
        <f t="shared" si="71"/>
        <v>11</v>
      </c>
      <c r="N97" s="2">
        <f t="shared" si="72"/>
        <v>235</v>
      </c>
      <c r="Z97" s="9">
        <v>1990</v>
      </c>
      <c r="AA97" s="2">
        <f t="shared" si="73"/>
        <v>2667227</v>
      </c>
      <c r="AB97" s="2">
        <f t="shared" si="73"/>
        <v>47706</v>
      </c>
      <c r="AC97" s="1">
        <f t="shared" si="73"/>
        <v>6782</v>
      </c>
      <c r="AD97" s="1">
        <f t="shared" si="73"/>
        <v>25232</v>
      </c>
      <c r="AE97" s="1">
        <f t="shared" si="73"/>
        <v>32822</v>
      </c>
      <c r="AF97" s="1"/>
      <c r="AG97" s="2">
        <f t="shared" si="73"/>
        <v>2779769</v>
      </c>
      <c r="AJ97" s="9">
        <v>1990</v>
      </c>
      <c r="AK97" s="1">
        <f t="shared" si="74"/>
        <v>6.973534686024099</v>
      </c>
      <c r="AL97" s="1">
        <f t="shared" si="75"/>
        <v>79.65455079025699</v>
      </c>
      <c r="AM97" s="1">
        <f t="shared" si="76"/>
        <v>88.46947803007961</v>
      </c>
      <c r="AN97" s="1">
        <f t="shared" si="77"/>
        <v>0</v>
      </c>
      <c r="AO97" s="1">
        <f t="shared" si="78"/>
        <v>15.23368472366096</v>
      </c>
      <c r="AP97" s="1"/>
      <c r="AQ97" s="1">
        <f t="shared" si="79"/>
        <v>8.453939877738042</v>
      </c>
      <c r="AR97" s="1">
        <f t="shared" si="80"/>
        <v>16.965883151335678</v>
      </c>
    </row>
    <row r="98" spans="1:44" ht="12.75">
      <c r="A98" s="9">
        <v>1991</v>
      </c>
      <c r="B98">
        <v>200</v>
      </c>
      <c r="C98">
        <v>46</v>
      </c>
      <c r="D98">
        <v>8</v>
      </c>
      <c r="E98">
        <v>2</v>
      </c>
      <c r="F98">
        <v>4</v>
      </c>
      <c r="H98" s="2">
        <f t="shared" si="68"/>
        <v>260</v>
      </c>
      <c r="J98" s="9">
        <v>1991</v>
      </c>
      <c r="K98" s="2">
        <f t="shared" si="69"/>
        <v>200</v>
      </c>
      <c r="L98" s="2">
        <f t="shared" si="70"/>
        <v>46</v>
      </c>
      <c r="M98" s="2">
        <f t="shared" si="71"/>
        <v>14</v>
      </c>
      <c r="N98" s="2">
        <f t="shared" si="72"/>
        <v>260</v>
      </c>
      <c r="Z98" s="9">
        <v>1991</v>
      </c>
      <c r="AA98" s="2">
        <f t="shared" si="73"/>
        <v>2672963</v>
      </c>
      <c r="AB98" s="2">
        <f t="shared" si="73"/>
        <v>48714</v>
      </c>
      <c r="AC98" s="1">
        <f t="shared" si="73"/>
        <v>6908</v>
      </c>
      <c r="AD98" s="1">
        <f t="shared" si="73"/>
        <v>26727</v>
      </c>
      <c r="AE98" s="1">
        <f t="shared" si="73"/>
        <v>35915</v>
      </c>
      <c r="AF98" s="1"/>
      <c r="AG98" s="2">
        <f t="shared" si="73"/>
        <v>2791227</v>
      </c>
      <c r="AJ98" s="9">
        <v>1991</v>
      </c>
      <c r="AK98" s="1">
        <f t="shared" si="74"/>
        <v>7.482333275844073</v>
      </c>
      <c r="AL98" s="1">
        <f t="shared" si="75"/>
        <v>94.42870632672333</v>
      </c>
      <c r="AM98" s="1">
        <f t="shared" si="76"/>
        <v>115.80775911986102</v>
      </c>
      <c r="AN98" s="1">
        <f t="shared" si="77"/>
        <v>7.483069555131515</v>
      </c>
      <c r="AO98" s="1">
        <f t="shared" si="78"/>
        <v>11.137407768341918</v>
      </c>
      <c r="AP98" s="1"/>
      <c r="AQ98" s="1">
        <f t="shared" si="79"/>
        <v>9.314899863035144</v>
      </c>
      <c r="AR98" s="1">
        <f t="shared" si="80"/>
        <v>20.129403306973398</v>
      </c>
    </row>
    <row r="99" spans="1:44" ht="12.75">
      <c r="A99" s="9">
        <v>1992</v>
      </c>
      <c r="B99">
        <v>209</v>
      </c>
      <c r="C99">
        <v>53</v>
      </c>
      <c r="D99">
        <v>6</v>
      </c>
      <c r="E99">
        <v>0</v>
      </c>
      <c r="F99">
        <v>7</v>
      </c>
      <c r="H99" s="2">
        <f t="shared" si="68"/>
        <v>275</v>
      </c>
      <c r="J99" s="9">
        <v>1992</v>
      </c>
      <c r="K99" s="2">
        <f t="shared" si="69"/>
        <v>209</v>
      </c>
      <c r="L99" s="2">
        <f t="shared" si="70"/>
        <v>53</v>
      </c>
      <c r="M99" s="2">
        <f t="shared" si="71"/>
        <v>13</v>
      </c>
      <c r="N99" s="2">
        <f t="shared" si="72"/>
        <v>275</v>
      </c>
      <c r="Z99" s="9">
        <v>1992</v>
      </c>
      <c r="AA99" s="2">
        <f t="shared" si="73"/>
        <v>2684524</v>
      </c>
      <c r="AB99" s="2">
        <f t="shared" si="73"/>
        <v>49913</v>
      </c>
      <c r="AC99" s="1">
        <f t="shared" si="73"/>
        <v>6953</v>
      </c>
      <c r="AD99" s="1">
        <f t="shared" si="73"/>
        <v>28323</v>
      </c>
      <c r="AE99" s="1">
        <f t="shared" si="73"/>
        <v>37210</v>
      </c>
      <c r="AF99" s="1"/>
      <c r="AG99" s="2">
        <f t="shared" si="73"/>
        <v>2806923</v>
      </c>
      <c r="AJ99" s="9">
        <v>1992</v>
      </c>
      <c r="AK99" s="1">
        <f t="shared" si="74"/>
        <v>7.785365301260112</v>
      </c>
      <c r="AL99" s="1">
        <f t="shared" si="75"/>
        <v>106.18476148498387</v>
      </c>
      <c r="AM99" s="1">
        <f t="shared" si="76"/>
        <v>86.29368617862792</v>
      </c>
      <c r="AN99" s="1">
        <f t="shared" si="77"/>
        <v>0</v>
      </c>
      <c r="AO99" s="1">
        <f t="shared" si="78"/>
        <v>18.812147272238647</v>
      </c>
      <c r="AP99" s="1"/>
      <c r="AQ99" s="1">
        <f t="shared" si="79"/>
        <v>9.797204982110305</v>
      </c>
      <c r="AR99" s="1">
        <f t="shared" si="80"/>
        <v>17.934497696106835</v>
      </c>
    </row>
    <row r="100" spans="1:44" ht="12.75">
      <c r="A100" s="9">
        <v>1993</v>
      </c>
      <c r="B100">
        <v>195</v>
      </c>
      <c r="C100">
        <v>54</v>
      </c>
      <c r="D100">
        <v>11</v>
      </c>
      <c r="E100">
        <v>0</v>
      </c>
      <c r="F100">
        <v>9</v>
      </c>
      <c r="H100" s="2">
        <f t="shared" si="68"/>
        <v>269</v>
      </c>
      <c r="J100" s="9">
        <v>1993</v>
      </c>
      <c r="K100" s="2">
        <f t="shared" si="69"/>
        <v>195</v>
      </c>
      <c r="L100" s="2">
        <f t="shared" si="70"/>
        <v>54</v>
      </c>
      <c r="M100" s="2">
        <f t="shared" si="71"/>
        <v>20</v>
      </c>
      <c r="N100" s="2">
        <f t="shared" si="72"/>
        <v>269</v>
      </c>
      <c r="Z100" s="9">
        <v>1993</v>
      </c>
      <c r="AA100" s="2">
        <f t="shared" si="73"/>
        <v>2692675</v>
      </c>
      <c r="AB100" s="2">
        <f t="shared" si="73"/>
        <v>50856</v>
      </c>
      <c r="AC100" s="1">
        <f t="shared" si="73"/>
        <v>7004</v>
      </c>
      <c r="AD100" s="1">
        <f t="shared" si="73"/>
        <v>30046</v>
      </c>
      <c r="AE100" s="1">
        <f t="shared" si="73"/>
        <v>39944</v>
      </c>
      <c r="AF100" s="1"/>
      <c r="AG100" s="2">
        <f t="shared" si="73"/>
        <v>2820525</v>
      </c>
      <c r="AJ100" s="9">
        <v>1993</v>
      </c>
      <c r="AK100" s="1">
        <f t="shared" si="74"/>
        <v>7.241869144995218</v>
      </c>
      <c r="AL100" s="1">
        <f t="shared" si="75"/>
        <v>106.18216139688533</v>
      </c>
      <c r="AM100" s="1">
        <f t="shared" si="76"/>
        <v>157.05311250713876</v>
      </c>
      <c r="AN100" s="1">
        <f t="shared" si="77"/>
        <v>0</v>
      </c>
      <c r="AO100" s="1">
        <f t="shared" si="78"/>
        <v>22.531544161826556</v>
      </c>
      <c r="AP100" s="1"/>
      <c r="AQ100" s="1">
        <f t="shared" si="79"/>
        <v>9.53723154377288</v>
      </c>
      <c r="AR100" s="1">
        <f t="shared" si="80"/>
        <v>25.97605008182456</v>
      </c>
    </row>
    <row r="101" spans="1:44" ht="12.75">
      <c r="A101" s="9">
        <v>1994</v>
      </c>
      <c r="B101">
        <v>226</v>
      </c>
      <c r="C101">
        <v>66</v>
      </c>
      <c r="D101">
        <v>11</v>
      </c>
      <c r="E101">
        <v>3</v>
      </c>
      <c r="F101">
        <v>8</v>
      </c>
      <c r="H101" s="2">
        <f t="shared" si="68"/>
        <v>314</v>
      </c>
      <c r="J101" s="9">
        <v>1994</v>
      </c>
      <c r="K101" s="2">
        <f t="shared" si="69"/>
        <v>226</v>
      </c>
      <c r="L101" s="2">
        <f t="shared" si="70"/>
        <v>66</v>
      </c>
      <c r="M101" s="2">
        <f t="shared" si="71"/>
        <v>22</v>
      </c>
      <c r="N101" s="2">
        <f t="shared" si="72"/>
        <v>314</v>
      </c>
      <c r="Z101" s="9">
        <v>1994</v>
      </c>
      <c r="AA101" s="2">
        <f t="shared" si="73"/>
        <v>2696136</v>
      </c>
      <c r="AB101" s="2">
        <f t="shared" si="73"/>
        <v>51813</v>
      </c>
      <c r="AC101" s="1">
        <f t="shared" si="73"/>
        <v>7126</v>
      </c>
      <c r="AD101" s="1">
        <f t="shared" si="73"/>
        <v>31390</v>
      </c>
      <c r="AE101" s="1">
        <f t="shared" si="73"/>
        <v>42957</v>
      </c>
      <c r="AF101" s="1"/>
      <c r="AG101" s="2">
        <f t="shared" si="73"/>
        <v>2829422</v>
      </c>
      <c r="AJ101" s="9">
        <v>1994</v>
      </c>
      <c r="AK101" s="1">
        <f t="shared" si="74"/>
        <v>8.38236646816036</v>
      </c>
      <c r="AL101" s="1">
        <f t="shared" si="75"/>
        <v>127.38115916854844</v>
      </c>
      <c r="AM101" s="1">
        <f t="shared" si="76"/>
        <v>154.36429974740386</v>
      </c>
      <c r="AN101" s="1">
        <f t="shared" si="77"/>
        <v>9.55718381650207</v>
      </c>
      <c r="AO101" s="1">
        <f t="shared" si="78"/>
        <v>18.623274437227924</v>
      </c>
      <c r="AP101" s="1"/>
      <c r="AQ101" s="1">
        <f t="shared" si="79"/>
        <v>11.097672952284954</v>
      </c>
      <c r="AR101" s="1">
        <f t="shared" si="80"/>
        <v>27.00281074711868</v>
      </c>
    </row>
    <row r="102" spans="1:44" ht="12.75">
      <c r="A102" s="9">
        <v>1995</v>
      </c>
      <c r="B102">
        <v>183</v>
      </c>
      <c r="C102">
        <v>51</v>
      </c>
      <c r="D102">
        <v>8</v>
      </c>
      <c r="E102">
        <v>0</v>
      </c>
      <c r="F102">
        <v>10</v>
      </c>
      <c r="H102" s="2">
        <f t="shared" si="68"/>
        <v>252</v>
      </c>
      <c r="J102" s="9">
        <v>1995</v>
      </c>
      <c r="K102" s="2">
        <f t="shared" si="69"/>
        <v>183</v>
      </c>
      <c r="L102" s="2">
        <f t="shared" si="70"/>
        <v>51</v>
      </c>
      <c r="M102" s="2">
        <f t="shared" si="71"/>
        <v>18</v>
      </c>
      <c r="N102" s="2">
        <f t="shared" si="72"/>
        <v>252</v>
      </c>
      <c r="Z102" s="9">
        <v>1995</v>
      </c>
      <c r="AA102" s="2">
        <f t="shared" si="73"/>
        <v>2702260</v>
      </c>
      <c r="AB102" s="2">
        <f t="shared" si="73"/>
        <v>52320</v>
      </c>
      <c r="AC102" s="1">
        <f t="shared" si="73"/>
        <v>7207</v>
      </c>
      <c r="AD102" s="1">
        <f t="shared" si="73"/>
        <v>32846</v>
      </c>
      <c r="AE102" s="1">
        <f t="shared" si="73"/>
        <v>46227</v>
      </c>
      <c r="AF102" s="1"/>
      <c r="AG102" s="2">
        <f t="shared" si="73"/>
        <v>2840860</v>
      </c>
      <c r="AJ102" s="9">
        <v>1995</v>
      </c>
      <c r="AK102" s="1">
        <f t="shared" si="74"/>
        <v>6.772109271498671</v>
      </c>
      <c r="AL102" s="1">
        <f t="shared" si="75"/>
        <v>97.4770642201835</v>
      </c>
      <c r="AM102" s="1">
        <f t="shared" si="76"/>
        <v>111.00319134175108</v>
      </c>
      <c r="AN102" s="1">
        <f t="shared" si="77"/>
        <v>0</v>
      </c>
      <c r="AO102" s="1">
        <f t="shared" si="78"/>
        <v>21.6323793454042</v>
      </c>
      <c r="AP102" s="1"/>
      <c r="AQ102" s="1">
        <f t="shared" si="79"/>
        <v>8.870553283160733</v>
      </c>
      <c r="AR102" s="1">
        <f t="shared" si="80"/>
        <v>20.86230876216968</v>
      </c>
    </row>
    <row r="103" spans="1:44" ht="12.75">
      <c r="A103" s="9">
        <v>1996</v>
      </c>
      <c r="B103">
        <v>174</v>
      </c>
      <c r="C103">
        <v>68</v>
      </c>
      <c r="D103">
        <v>14</v>
      </c>
      <c r="E103">
        <v>0</v>
      </c>
      <c r="F103">
        <v>6</v>
      </c>
      <c r="H103" s="2">
        <f t="shared" si="68"/>
        <v>262</v>
      </c>
      <c r="J103" s="9">
        <v>1996</v>
      </c>
      <c r="K103" s="2">
        <f t="shared" si="69"/>
        <v>174</v>
      </c>
      <c r="L103" s="2">
        <f t="shared" si="70"/>
        <v>68</v>
      </c>
      <c r="M103" s="2">
        <f t="shared" si="71"/>
        <v>20</v>
      </c>
      <c r="N103" s="2">
        <f t="shared" si="72"/>
        <v>262</v>
      </c>
      <c r="Z103" s="9">
        <v>1996</v>
      </c>
      <c r="AA103" s="2">
        <f t="shared" si="73"/>
        <v>2704861</v>
      </c>
      <c r="AB103" s="2">
        <f t="shared" si="73"/>
        <v>52988</v>
      </c>
      <c r="AC103" s="1">
        <f t="shared" si="73"/>
        <v>7179</v>
      </c>
      <c r="AD103" s="1">
        <f t="shared" si="73"/>
        <v>33613</v>
      </c>
      <c r="AE103" s="1">
        <f t="shared" si="73"/>
        <v>49832</v>
      </c>
      <c r="AF103" s="1"/>
      <c r="AG103" s="2">
        <f t="shared" si="73"/>
        <v>2848473</v>
      </c>
      <c r="AJ103" s="9">
        <v>1996</v>
      </c>
      <c r="AK103" s="1">
        <f t="shared" si="74"/>
        <v>6.432862908667026</v>
      </c>
      <c r="AL103" s="1">
        <f t="shared" si="75"/>
        <v>128.33094285498603</v>
      </c>
      <c r="AM103" s="1">
        <f t="shared" si="76"/>
        <v>195.0132330408135</v>
      </c>
      <c r="AN103" s="1">
        <f t="shared" si="77"/>
        <v>0</v>
      </c>
      <c r="AO103" s="1">
        <f t="shared" si="78"/>
        <v>12.04045593193129</v>
      </c>
      <c r="AP103" s="1"/>
      <c r="AQ103" s="1">
        <f t="shared" si="79"/>
        <v>9.197910599819624</v>
      </c>
      <c r="AR103" s="1">
        <f t="shared" si="80"/>
        <v>22.069209039548024</v>
      </c>
    </row>
    <row r="104" spans="1:44" ht="12.75">
      <c r="A104" s="9">
        <v>1997</v>
      </c>
      <c r="B104">
        <v>175</v>
      </c>
      <c r="C104">
        <v>64</v>
      </c>
      <c r="D104">
        <v>9</v>
      </c>
      <c r="E104">
        <v>1</v>
      </c>
      <c r="F104">
        <v>0</v>
      </c>
      <c r="H104" s="2">
        <f t="shared" si="68"/>
        <v>249</v>
      </c>
      <c r="J104" s="9">
        <v>1997</v>
      </c>
      <c r="K104" s="2">
        <f t="shared" si="69"/>
        <v>175</v>
      </c>
      <c r="L104" s="2">
        <f t="shared" si="70"/>
        <v>64</v>
      </c>
      <c r="M104" s="2">
        <f t="shared" si="71"/>
        <v>10</v>
      </c>
      <c r="N104" s="2">
        <f t="shared" si="72"/>
        <v>249</v>
      </c>
      <c r="Z104" s="9">
        <v>1997</v>
      </c>
      <c r="AA104" s="2">
        <f t="shared" si="73"/>
        <v>2706536</v>
      </c>
      <c r="AB104" s="2">
        <f t="shared" si="73"/>
        <v>53468</v>
      </c>
      <c r="AC104" s="1">
        <f t="shared" si="73"/>
        <v>7342</v>
      </c>
      <c r="AD104" s="1">
        <f t="shared" si="73"/>
        <v>34274</v>
      </c>
      <c r="AE104" s="1">
        <f t="shared" si="73"/>
        <v>52776</v>
      </c>
      <c r="AF104" s="1"/>
      <c r="AG104" s="2">
        <f t="shared" si="73"/>
        <v>2854396</v>
      </c>
      <c r="AJ104" s="9">
        <v>1997</v>
      </c>
      <c r="AK104" s="1">
        <f t="shared" si="74"/>
        <v>6.465829384866856</v>
      </c>
      <c r="AL104" s="1">
        <f t="shared" si="75"/>
        <v>119.69776314805117</v>
      </c>
      <c r="AM104" s="1">
        <f t="shared" si="76"/>
        <v>122.58240261509125</v>
      </c>
      <c r="AN104" s="1">
        <f t="shared" si="77"/>
        <v>2.917663535041139</v>
      </c>
      <c r="AO104" s="1">
        <f t="shared" si="78"/>
        <v>0</v>
      </c>
      <c r="AP104" s="1"/>
      <c r="AQ104" s="1">
        <f t="shared" si="79"/>
        <v>8.723386663938712</v>
      </c>
      <c r="AR104" s="1">
        <f t="shared" si="80"/>
        <v>10.59411814560556</v>
      </c>
    </row>
    <row r="105" spans="1:44" ht="12.75">
      <c r="A105" s="9">
        <v>1998</v>
      </c>
      <c r="B105">
        <v>141</v>
      </c>
      <c r="C105">
        <v>50</v>
      </c>
      <c r="D105">
        <v>8</v>
      </c>
      <c r="E105">
        <v>0</v>
      </c>
      <c r="F105">
        <v>0</v>
      </c>
      <c r="H105" s="2">
        <f t="shared" si="68"/>
        <v>199</v>
      </c>
      <c r="J105" s="9">
        <v>1998</v>
      </c>
      <c r="K105" s="2">
        <f t="shared" si="69"/>
        <v>141</v>
      </c>
      <c r="L105" s="2">
        <f t="shared" si="70"/>
        <v>50</v>
      </c>
      <c r="M105" s="2">
        <f t="shared" si="71"/>
        <v>8</v>
      </c>
      <c r="N105" s="2">
        <f t="shared" si="72"/>
        <v>199</v>
      </c>
      <c r="Z105" s="9">
        <v>1998</v>
      </c>
      <c r="AA105" s="2">
        <f t="shared" si="73"/>
        <v>2708046</v>
      </c>
      <c r="AB105" s="2">
        <f t="shared" si="73"/>
        <v>54322</v>
      </c>
      <c r="AC105" s="1">
        <f t="shared" si="73"/>
        <v>7370</v>
      </c>
      <c r="AD105" s="1">
        <f t="shared" si="73"/>
        <v>34607</v>
      </c>
      <c r="AE105" s="1">
        <f t="shared" si="73"/>
        <v>56680</v>
      </c>
      <c r="AF105" s="1"/>
      <c r="AG105" s="2">
        <f t="shared" si="73"/>
        <v>2861025</v>
      </c>
      <c r="AJ105" s="9">
        <v>1998</v>
      </c>
      <c r="AK105" s="1">
        <f t="shared" si="74"/>
        <v>5.206706237634073</v>
      </c>
      <c r="AL105" s="1">
        <f t="shared" si="75"/>
        <v>92.04373918486066</v>
      </c>
      <c r="AM105" s="1">
        <f t="shared" si="76"/>
        <v>108.54816824966079</v>
      </c>
      <c r="AN105" s="1">
        <f t="shared" si="77"/>
        <v>0</v>
      </c>
      <c r="AO105" s="1">
        <f t="shared" si="78"/>
        <v>0</v>
      </c>
      <c r="AP105" s="1"/>
      <c r="AQ105" s="1">
        <f t="shared" si="79"/>
        <v>6.955549147595704</v>
      </c>
      <c r="AR105" s="1">
        <f t="shared" si="80"/>
        <v>8.108902561399596</v>
      </c>
    </row>
    <row r="106" spans="1:44" ht="12.75">
      <c r="A106" s="9">
        <v>1999</v>
      </c>
      <c r="B106">
        <v>218</v>
      </c>
      <c r="C106">
        <v>85</v>
      </c>
      <c r="D106">
        <v>14</v>
      </c>
      <c r="E106">
        <v>0</v>
      </c>
      <c r="F106">
        <v>0</v>
      </c>
      <c r="H106" s="2">
        <f t="shared" si="68"/>
        <v>317</v>
      </c>
      <c r="J106" s="9">
        <v>1999</v>
      </c>
      <c r="K106" s="2">
        <f t="shared" si="69"/>
        <v>218</v>
      </c>
      <c r="L106" s="2">
        <f t="shared" si="70"/>
        <v>85</v>
      </c>
      <c r="M106" s="2">
        <f t="shared" si="71"/>
        <v>14</v>
      </c>
      <c r="N106" s="2">
        <f t="shared" si="72"/>
        <v>317</v>
      </c>
      <c r="Z106" s="9">
        <v>1999</v>
      </c>
      <c r="AA106" s="2">
        <f t="shared" si="73"/>
        <v>2709920</v>
      </c>
      <c r="AB106" s="2">
        <f t="shared" si="73"/>
        <v>55028</v>
      </c>
      <c r="AC106" s="1">
        <f t="shared" si="73"/>
        <v>7388</v>
      </c>
      <c r="AD106" s="1">
        <f t="shared" si="73"/>
        <v>35507</v>
      </c>
      <c r="AE106" s="1">
        <f t="shared" si="73"/>
        <v>61570</v>
      </c>
      <c r="AF106" s="1"/>
      <c r="AG106" s="2">
        <f t="shared" si="73"/>
        <v>2869413</v>
      </c>
      <c r="AJ106" s="9">
        <v>1999</v>
      </c>
      <c r="AK106" s="1">
        <f t="shared" si="74"/>
        <v>8.044517919348174</v>
      </c>
      <c r="AL106" s="1">
        <f>(C106/AB106)*100000</f>
        <v>154.466816893218</v>
      </c>
      <c r="AM106" s="1">
        <f>(D106/AC106)*100000</f>
        <v>189.49648077964267</v>
      </c>
      <c r="AN106" s="1">
        <f>(E106/AD106)*100000</f>
        <v>0</v>
      </c>
      <c r="AO106" s="1">
        <f>(F106/AE106)*100000</f>
        <v>0</v>
      </c>
      <c r="AP106" s="1"/>
      <c r="AQ106" s="1">
        <f t="shared" si="79"/>
        <v>11.047555719584459</v>
      </c>
      <c r="AR106" s="1">
        <f t="shared" si="80"/>
        <v>13.401617766716123</v>
      </c>
    </row>
    <row r="107" spans="1:14" s="4" customFormat="1" ht="12.75">
      <c r="A107" s="13" t="s">
        <v>27</v>
      </c>
      <c r="B107" s="21">
        <f aca="true" t="shared" si="81" ref="B107:G107">SUM(B90:B106)</f>
        <v>2480</v>
      </c>
      <c r="C107" s="21">
        <f t="shared" si="81"/>
        <v>676</v>
      </c>
      <c r="D107" s="4">
        <f t="shared" si="81"/>
        <v>109</v>
      </c>
      <c r="E107" s="4">
        <f t="shared" si="81"/>
        <v>6</v>
      </c>
      <c r="F107" s="4">
        <f t="shared" si="81"/>
        <v>58</v>
      </c>
      <c r="G107" s="4">
        <f t="shared" si="81"/>
        <v>0</v>
      </c>
      <c r="H107" s="21">
        <f t="shared" si="68"/>
        <v>3329</v>
      </c>
      <c r="J107" s="13" t="s">
        <v>27</v>
      </c>
      <c r="K107" s="21">
        <f>B107</f>
        <v>2480</v>
      </c>
      <c r="L107" s="21">
        <f>C107</f>
        <v>676</v>
      </c>
      <c r="M107" s="21">
        <f t="shared" si="71"/>
        <v>173</v>
      </c>
      <c r="N107" s="21">
        <f>H107</f>
        <v>3329</v>
      </c>
    </row>
    <row r="109" spans="26:33" ht="12.75">
      <c r="Z109" s="30" t="str">
        <f>CONCATENATE("Percent of Total Population, By Race: ",$A$1)</f>
        <v>Percent of Total Population, By Race: IOWA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39</v>
      </c>
      <c r="AA110" s="19" t="s">
        <v>25</v>
      </c>
      <c r="AB110" s="19" t="s">
        <v>26</v>
      </c>
      <c r="AC110" s="19" t="s">
        <v>42</v>
      </c>
      <c r="AD110" s="19" t="s">
        <v>43</v>
      </c>
      <c r="AE110" s="19" t="s">
        <v>40</v>
      </c>
      <c r="AF110" s="19" t="s">
        <v>44</v>
      </c>
      <c r="AG110" s="19" t="s">
        <v>47</v>
      </c>
    </row>
    <row r="111" spans="26:33" ht="12.75">
      <c r="Z111" s="9">
        <v>1983</v>
      </c>
      <c r="AA111" s="2"/>
      <c r="AB111" s="2"/>
      <c r="AC111" s="1"/>
      <c r="AD111" s="1"/>
      <c r="AE111" s="1"/>
      <c r="AF111" s="1"/>
      <c r="AG111" s="26"/>
    </row>
    <row r="112" spans="26:33" ht="12.75">
      <c r="Z112" s="9">
        <v>1984</v>
      </c>
      <c r="AA112" s="2"/>
      <c r="AB112" s="2"/>
      <c r="AC112" s="1"/>
      <c r="AD112" s="1"/>
      <c r="AE112" s="1"/>
      <c r="AF112" s="1"/>
      <c r="AG112" s="26"/>
    </row>
    <row r="113" spans="26:33" ht="12.75">
      <c r="Z113" s="9">
        <v>1985</v>
      </c>
      <c r="AA113" s="2"/>
      <c r="AB113" s="2"/>
      <c r="AC113" s="1"/>
      <c r="AD113" s="1"/>
      <c r="AE113" s="1"/>
      <c r="AF113" s="1"/>
      <c r="AG113" s="26"/>
    </row>
    <row r="114" spans="26:33" ht="12.75">
      <c r="Z114" s="9">
        <v>1986</v>
      </c>
      <c r="AA114" s="2"/>
      <c r="AB114" s="2"/>
      <c r="AC114" s="1"/>
      <c r="AD114" s="1"/>
      <c r="AE114" s="1"/>
      <c r="AF114" s="1"/>
      <c r="AG114" s="26"/>
    </row>
    <row r="115" spans="26:33" ht="12.75">
      <c r="Z115" s="9">
        <v>1987</v>
      </c>
      <c r="AA115" s="2">
        <f aca="true" t="shared" si="82" ref="AA115:AE120">(AA94/$AG94)*100</f>
        <v>96.30788924354393</v>
      </c>
      <c r="AB115" s="2">
        <f t="shared" si="82"/>
        <v>1.607042697382877</v>
      </c>
      <c r="AC115" s="1">
        <f t="shared" si="82"/>
        <v>0.22168349350634328</v>
      </c>
      <c r="AD115" s="1">
        <f t="shared" si="82"/>
        <v>0.7825420092750004</v>
      </c>
      <c r="AE115" s="1">
        <f t="shared" si="82"/>
        <v>1.0808425562918502</v>
      </c>
      <c r="AF115" s="1">
        <f aca="true" t="shared" si="83" ref="AF115:AF127">100-AA115-AB115</f>
        <v>2.085068059073197</v>
      </c>
      <c r="AG115" s="26">
        <f aca="true" t="shared" si="84" ref="AG115:AG127">AB115/AA115</f>
        <v>0.016686511458256326</v>
      </c>
    </row>
    <row r="116" spans="26:33" ht="12.75">
      <c r="Z116" s="9">
        <v>1988</v>
      </c>
      <c r="AA116" s="2">
        <f t="shared" si="82"/>
        <v>96.19714946953056</v>
      </c>
      <c r="AB116" s="2">
        <f t="shared" si="82"/>
        <v>1.6371568095182878</v>
      </c>
      <c r="AC116" s="1">
        <f t="shared" si="82"/>
        <v>0.22944686040333087</v>
      </c>
      <c r="AD116" s="1">
        <f t="shared" si="82"/>
        <v>0.8222809084101739</v>
      </c>
      <c r="AE116" s="1">
        <f t="shared" si="82"/>
        <v>1.113965952137645</v>
      </c>
      <c r="AF116" s="1">
        <f t="shared" si="83"/>
        <v>2.165693720951154</v>
      </c>
      <c r="AG116" s="26">
        <f t="shared" si="84"/>
        <v>0.017018766341271266</v>
      </c>
    </row>
    <row r="117" spans="26:33" ht="12.75">
      <c r="Z117" s="9">
        <v>1989</v>
      </c>
      <c r="AA117" s="2">
        <f t="shared" si="82"/>
        <v>96.0661780098665</v>
      </c>
      <c r="AB117" s="2">
        <f t="shared" si="82"/>
        <v>1.680762350807843</v>
      </c>
      <c r="AC117" s="1">
        <f t="shared" si="82"/>
        <v>0.23814439389761308</v>
      </c>
      <c r="AD117" s="1">
        <f t="shared" si="82"/>
        <v>0.8668196065239581</v>
      </c>
      <c r="AE117" s="1">
        <f t="shared" si="82"/>
        <v>1.1480956389040882</v>
      </c>
      <c r="AF117" s="1">
        <f t="shared" si="83"/>
        <v>2.2530596393256523</v>
      </c>
      <c r="AG117" s="26">
        <f t="shared" si="84"/>
        <v>0.017495880294469714</v>
      </c>
    </row>
    <row r="118" spans="26:33" ht="12.75">
      <c r="Z118" s="9">
        <v>1990</v>
      </c>
      <c r="AA118" s="2">
        <f t="shared" si="82"/>
        <v>95.95139020544514</v>
      </c>
      <c r="AB118" s="2">
        <f t="shared" si="82"/>
        <v>1.7161857693930682</v>
      </c>
      <c r="AC118" s="1">
        <f t="shared" si="82"/>
        <v>0.24397710745029533</v>
      </c>
      <c r="AD118" s="1">
        <f t="shared" si="82"/>
        <v>0.907701323383346</v>
      </c>
      <c r="AE118" s="1">
        <f t="shared" si="82"/>
        <v>1.1807455943281617</v>
      </c>
      <c r="AF118" s="1">
        <f t="shared" si="83"/>
        <v>2.3324240251617954</v>
      </c>
      <c r="AG118" s="26">
        <f t="shared" si="84"/>
        <v>0.017885991705992775</v>
      </c>
    </row>
    <row r="119" spans="26:33" ht="12.75">
      <c r="Z119" s="9">
        <v>1991</v>
      </c>
      <c r="AA119" s="2">
        <f t="shared" si="82"/>
        <v>95.76301031768466</v>
      </c>
      <c r="AB119" s="2">
        <f t="shared" si="82"/>
        <v>1.7452539689534388</v>
      </c>
      <c r="AC119" s="1">
        <f t="shared" si="82"/>
        <v>0.24748972405325684</v>
      </c>
      <c r="AD119" s="1">
        <f t="shared" si="82"/>
        <v>0.9575358793820783</v>
      </c>
      <c r="AE119" s="1">
        <f t="shared" si="82"/>
        <v>1.2867101099265663</v>
      </c>
      <c r="AF119" s="1">
        <f t="shared" si="83"/>
        <v>2.491735713361901</v>
      </c>
      <c r="AG119" s="26">
        <f t="shared" si="84"/>
        <v>0.018224719159973406</v>
      </c>
    </row>
    <row r="120" spans="26:33" ht="12.75">
      <c r="Z120" s="9">
        <v>1992</v>
      </c>
      <c r="AA120" s="2">
        <f t="shared" si="82"/>
        <v>95.63938875416248</v>
      </c>
      <c r="AB120" s="2">
        <f t="shared" si="82"/>
        <v>1.7782105173529876</v>
      </c>
      <c r="AC120" s="1">
        <f t="shared" si="82"/>
        <v>0.24770896814768342</v>
      </c>
      <c r="AD120" s="1">
        <f t="shared" si="82"/>
        <v>1.0090408607574914</v>
      </c>
      <c r="AE120" s="1">
        <f t="shared" si="82"/>
        <v>1.3256508995793614</v>
      </c>
      <c r="AF120" s="1">
        <f t="shared" si="83"/>
        <v>2.5824007284845303</v>
      </c>
      <c r="AG120" s="26">
        <f t="shared" si="84"/>
        <v>0.01859286786037301</v>
      </c>
    </row>
    <row r="121" spans="26:33" ht="12.75">
      <c r="Z121" s="9">
        <v>1993</v>
      </c>
      <c r="AA121" s="2">
        <f aca="true" t="shared" si="85" ref="AA121:AE127">(AA100/$AG100)*100</f>
        <v>95.46715593728118</v>
      </c>
      <c r="AB121" s="2">
        <f t="shared" si="85"/>
        <v>1.8030685776584146</v>
      </c>
      <c r="AC121" s="1">
        <f t="shared" si="85"/>
        <v>0.2483225640616552</v>
      </c>
      <c r="AD121" s="1">
        <f t="shared" si="85"/>
        <v>1.0652626727293677</v>
      </c>
      <c r="AE121" s="1">
        <f t="shared" si="85"/>
        <v>1.4161902482693824</v>
      </c>
      <c r="AF121" s="1">
        <f t="shared" si="83"/>
        <v>2.7297754850604083</v>
      </c>
      <c r="AG121" s="26">
        <f t="shared" si="84"/>
        <v>0.018886794730147528</v>
      </c>
    </row>
    <row r="122" spans="26:33" ht="12.75">
      <c r="Z122" s="9">
        <v>1994</v>
      </c>
      <c r="AA122" s="2">
        <f t="shared" si="85"/>
        <v>95.28928523210747</v>
      </c>
      <c r="AB122" s="2">
        <f t="shared" si="85"/>
        <v>1.8312220658494915</v>
      </c>
      <c r="AC122" s="1">
        <f t="shared" si="85"/>
        <v>0.25185355878338406</v>
      </c>
      <c r="AD122" s="1">
        <f t="shared" si="85"/>
        <v>1.109413866153582</v>
      </c>
      <c r="AE122" s="1">
        <f t="shared" si="85"/>
        <v>1.5182252771060663</v>
      </c>
      <c r="AF122" s="1">
        <f t="shared" si="83"/>
        <v>2.8794927020430343</v>
      </c>
      <c r="AG122" s="26">
        <f t="shared" si="84"/>
        <v>0.019217502381185518</v>
      </c>
    </row>
    <row r="123" spans="26:33" ht="12.75">
      <c r="Z123" s="9">
        <v>1995</v>
      </c>
      <c r="AA123" s="2">
        <f t="shared" si="85"/>
        <v>95.1211956942616</v>
      </c>
      <c r="AB123" s="2">
        <f t="shared" si="85"/>
        <v>1.8416958245038473</v>
      </c>
      <c r="AC123" s="1">
        <f t="shared" si="85"/>
        <v>0.2536907837767437</v>
      </c>
      <c r="AD123" s="1">
        <f t="shared" si="85"/>
        <v>1.1561991791218151</v>
      </c>
      <c r="AE123" s="1">
        <f t="shared" si="85"/>
        <v>1.6272185183359968</v>
      </c>
      <c r="AF123" s="1">
        <f t="shared" si="83"/>
        <v>3.0371084812345517</v>
      </c>
      <c r="AG123" s="26">
        <f t="shared" si="84"/>
        <v>0.019361571425399477</v>
      </c>
    </row>
    <row r="124" spans="26:33" ht="12.75">
      <c r="Z124" s="9">
        <v>1996</v>
      </c>
      <c r="AA124" s="2">
        <f t="shared" si="85"/>
        <v>94.9582811562546</v>
      </c>
      <c r="AB124" s="2">
        <f t="shared" si="85"/>
        <v>1.8602247590200083</v>
      </c>
      <c r="AC124" s="1">
        <f t="shared" si="85"/>
        <v>0.25202977174085905</v>
      </c>
      <c r="AD124" s="1">
        <f t="shared" si="85"/>
        <v>1.1800357595104465</v>
      </c>
      <c r="AE124" s="1">
        <f t="shared" si="85"/>
        <v>1.7494285534740897</v>
      </c>
      <c r="AF124" s="1">
        <f t="shared" si="83"/>
        <v>3.181494084725392</v>
      </c>
      <c r="AG124" s="26">
        <f t="shared" si="84"/>
        <v>0.019589916080715423</v>
      </c>
    </row>
    <row r="125" spans="26:33" ht="12.75">
      <c r="Z125" s="9">
        <v>1997</v>
      </c>
      <c r="AA125" s="2">
        <f t="shared" si="85"/>
        <v>94.81991987096394</v>
      </c>
      <c r="AB125" s="2">
        <f t="shared" si="85"/>
        <v>1.873180876094277</v>
      </c>
      <c r="AC125" s="1">
        <f t="shared" si="85"/>
        <v>0.25721728870135746</v>
      </c>
      <c r="AD125" s="1">
        <f t="shared" si="85"/>
        <v>1.2007443956619894</v>
      </c>
      <c r="AE125" s="1">
        <f t="shared" si="85"/>
        <v>1.8489375685784313</v>
      </c>
      <c r="AF125" s="1">
        <f t="shared" si="83"/>
        <v>3.30689925294178</v>
      </c>
      <c r="AG125" s="26">
        <f t="shared" si="84"/>
        <v>0.019755140888574916</v>
      </c>
    </row>
    <row r="126" spans="26:33" ht="12.75">
      <c r="Z126" s="9">
        <v>1998</v>
      </c>
      <c r="AA126" s="2">
        <f t="shared" si="85"/>
        <v>94.65300023592943</v>
      </c>
      <c r="AB126" s="2">
        <f t="shared" si="85"/>
        <v>1.8986901547522306</v>
      </c>
      <c r="AC126" s="1">
        <f t="shared" si="85"/>
        <v>0.2575999860189967</v>
      </c>
      <c r="AD126" s="1">
        <f t="shared" si="85"/>
        <v>1.2096014540243445</v>
      </c>
      <c r="AE126" s="1">
        <f t="shared" si="85"/>
        <v>1.9811081692749977</v>
      </c>
      <c r="AF126" s="1">
        <f t="shared" si="83"/>
        <v>3.4483096093183434</v>
      </c>
      <c r="AG126" s="26">
        <f t="shared" si="84"/>
        <v>0.02005948200289065</v>
      </c>
    </row>
    <row r="127" spans="26:33" ht="12.75">
      <c r="Z127" s="9">
        <v>1999</v>
      </c>
      <c r="AA127" s="2">
        <f t="shared" si="85"/>
        <v>94.44161575904201</v>
      </c>
      <c r="AB127" s="2">
        <f t="shared" si="85"/>
        <v>1.917744151852661</v>
      </c>
      <c r="AC127" s="1">
        <f t="shared" si="85"/>
        <v>0.2574742638999684</v>
      </c>
      <c r="AD127" s="1">
        <f t="shared" si="85"/>
        <v>1.2374307915939602</v>
      </c>
      <c r="AE127" s="1">
        <f t="shared" si="85"/>
        <v>2.1457350336114045</v>
      </c>
      <c r="AF127" s="1">
        <f t="shared" si="83"/>
        <v>3.6406400891053305</v>
      </c>
      <c r="AG127" s="26">
        <f t="shared" si="84"/>
        <v>0.020306134498435376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64">
      <selection activeCell="B109" sqref="B109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56</v>
      </c>
    </row>
    <row r="2" spans="1:14" ht="28.5" customHeight="1">
      <c r="A2" s="31" t="str">
        <f>CONCATENATE("New Admissions for Violent Offenses, BW Only: ",$A$1)</f>
        <v>New Admissions for Violent Offenses, BW Only: IOWA</v>
      </c>
      <c r="B2" s="31"/>
      <c r="C2" s="31"/>
      <c r="D2" s="31"/>
      <c r="F2" s="31" t="str">
        <f>CONCATENATE("Total Population, BW Only: ",$A$1)</f>
        <v>Total Population, BW Only: IOWA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IOWA</v>
      </c>
      <c r="L2" s="31"/>
      <c r="M2" s="31"/>
      <c r="N2" s="31"/>
    </row>
    <row r="3" spans="1:14" ht="12.75">
      <c r="A3" s="24" t="s">
        <v>39</v>
      </c>
      <c r="B3" s="25" t="s">
        <v>25</v>
      </c>
      <c r="C3" s="25" t="s">
        <v>26</v>
      </c>
      <c r="D3" s="25" t="s">
        <v>27</v>
      </c>
      <c r="F3" s="24" t="s">
        <v>39</v>
      </c>
      <c r="G3" s="25" t="s">
        <v>25</v>
      </c>
      <c r="H3" s="25" t="s">
        <v>26</v>
      </c>
      <c r="I3" s="25" t="s">
        <v>27</v>
      </c>
      <c r="K3" s="24" t="s">
        <v>39</v>
      </c>
      <c r="L3" s="25" t="s">
        <v>25</v>
      </c>
      <c r="M3" s="25" t="s">
        <v>26</v>
      </c>
      <c r="N3" s="25" t="s">
        <v>27</v>
      </c>
    </row>
    <row r="4" spans="1:19" ht="12.75">
      <c r="A4" s="9">
        <v>1983</v>
      </c>
      <c r="B4" s="2"/>
      <c r="C4" s="2"/>
      <c r="D4" s="2"/>
      <c r="F4" s="9">
        <v>1983</v>
      </c>
      <c r="G4" s="2"/>
      <c r="I4" s="1"/>
      <c r="J4" s="1"/>
      <c r="K4" s="9">
        <f>F4</f>
        <v>1983</v>
      </c>
      <c r="L4" s="1"/>
      <c r="M4" s="1"/>
      <c r="N4" s="1"/>
      <c r="P4" s="6"/>
      <c r="Q4" s="6"/>
      <c r="R4" s="6"/>
      <c r="S4" s="6"/>
    </row>
    <row r="5" spans="1:19" ht="12.75">
      <c r="A5" s="9">
        <v>1984</v>
      </c>
      <c r="B5" s="2"/>
      <c r="C5" s="2"/>
      <c r="D5" s="2"/>
      <c r="F5" s="9">
        <v>1984</v>
      </c>
      <c r="G5" s="2"/>
      <c r="I5" s="1"/>
      <c r="K5" s="9">
        <f aca="true" t="shared" si="0" ref="K5:K20">F5</f>
        <v>1984</v>
      </c>
      <c r="L5" s="1"/>
      <c r="M5" s="1"/>
      <c r="N5" s="1"/>
      <c r="P5" s="6"/>
      <c r="Q5" s="6"/>
      <c r="R5" s="6"/>
      <c r="S5" s="6"/>
    </row>
    <row r="6" spans="1:19" ht="12.75">
      <c r="A6" s="9">
        <v>1985</v>
      </c>
      <c r="B6" s="2"/>
      <c r="C6" s="2"/>
      <c r="D6" s="2"/>
      <c r="F6" s="9">
        <v>1985</v>
      </c>
      <c r="G6" s="2"/>
      <c r="I6" s="1"/>
      <c r="K6" s="9">
        <f t="shared" si="0"/>
        <v>1985</v>
      </c>
      <c r="L6" s="1"/>
      <c r="M6" s="1"/>
      <c r="N6" s="1"/>
      <c r="P6" s="6"/>
      <c r="Q6" s="6"/>
      <c r="R6" s="6"/>
      <c r="S6" s="6"/>
    </row>
    <row r="7" spans="1:19" ht="12.75">
      <c r="A7" s="9">
        <v>1986</v>
      </c>
      <c r="B7" s="2"/>
      <c r="C7" s="2"/>
      <c r="D7" s="2"/>
      <c r="F7" s="9">
        <v>1986</v>
      </c>
      <c r="G7" s="2"/>
      <c r="I7" s="1"/>
      <c r="K7" s="9">
        <f t="shared" si="0"/>
        <v>1986</v>
      </c>
      <c r="L7" s="1"/>
      <c r="M7" s="1"/>
      <c r="N7" s="1"/>
      <c r="P7" s="6"/>
      <c r="Q7" s="6"/>
      <c r="R7" s="6"/>
      <c r="S7" s="6"/>
    </row>
    <row r="8" spans="1:19" ht="12.75">
      <c r="A8" s="9">
        <v>1987</v>
      </c>
      <c r="B8">
        <v>181</v>
      </c>
      <c r="C8">
        <v>34</v>
      </c>
      <c r="D8">
        <v>215</v>
      </c>
      <c r="F8" s="9">
        <v>1987</v>
      </c>
      <c r="G8" s="2">
        <v>2664847</v>
      </c>
      <c r="H8" s="2">
        <v>44467</v>
      </c>
      <c r="I8" s="1">
        <f aca="true" t="shared" si="1" ref="I8:I20">G8+H8</f>
        <v>2709314</v>
      </c>
      <c r="K8" s="9">
        <f t="shared" si="0"/>
        <v>1987</v>
      </c>
      <c r="L8" s="1">
        <f aca="true" t="shared" si="2" ref="L8:L20">(B8/G8)*100000</f>
        <v>6.792134782972531</v>
      </c>
      <c r="M8" s="1">
        <f aca="true" t="shared" si="3" ref="M8:N19">(C8/H8)*100000</f>
        <v>76.4611959430589</v>
      </c>
      <c r="N8" s="1">
        <f t="shared" si="3"/>
        <v>7.935588123045169</v>
      </c>
      <c r="P8" s="6"/>
      <c r="Q8" s="6"/>
      <c r="R8" s="6"/>
      <c r="S8" s="6"/>
    </row>
    <row r="9" spans="1:19" ht="12.75">
      <c r="A9" s="9">
        <v>1988</v>
      </c>
      <c r="B9">
        <v>201</v>
      </c>
      <c r="C9">
        <v>34</v>
      </c>
      <c r="D9">
        <v>235</v>
      </c>
      <c r="F9" s="9">
        <v>1988</v>
      </c>
      <c r="G9" s="2">
        <v>2663119</v>
      </c>
      <c r="H9" s="2">
        <v>45323</v>
      </c>
      <c r="I9" s="1">
        <f t="shared" si="1"/>
        <v>2708442</v>
      </c>
      <c r="K9" s="9">
        <f t="shared" si="0"/>
        <v>1988</v>
      </c>
      <c r="L9" s="1">
        <f t="shared" si="2"/>
        <v>7.547541059937615</v>
      </c>
      <c r="M9" s="1">
        <f t="shared" si="3"/>
        <v>75.01709948591223</v>
      </c>
      <c r="N9" s="1">
        <f t="shared" si="3"/>
        <v>8.676574946039088</v>
      </c>
      <c r="P9" s="6"/>
      <c r="Q9" s="6"/>
      <c r="R9" s="6"/>
      <c r="S9" s="6"/>
    </row>
    <row r="10" spans="1:19" ht="12.75">
      <c r="A10" s="9">
        <v>1989</v>
      </c>
      <c r="B10">
        <v>208</v>
      </c>
      <c r="C10">
        <v>37</v>
      </c>
      <c r="D10">
        <v>245</v>
      </c>
      <c r="F10" s="9">
        <v>1989</v>
      </c>
      <c r="G10" s="2">
        <v>2661598</v>
      </c>
      <c r="H10" s="2">
        <v>46567</v>
      </c>
      <c r="I10" s="1">
        <f t="shared" si="1"/>
        <v>2708165</v>
      </c>
      <c r="K10" s="9">
        <f t="shared" si="0"/>
        <v>1989</v>
      </c>
      <c r="L10" s="1">
        <f t="shared" si="2"/>
        <v>7.814854083899972</v>
      </c>
      <c r="M10" s="1">
        <f t="shared" si="3"/>
        <v>79.45540833637554</v>
      </c>
      <c r="N10" s="1">
        <f t="shared" si="3"/>
        <v>9.046716134356659</v>
      </c>
      <c r="P10" s="6"/>
      <c r="Q10" s="6"/>
      <c r="R10" s="6"/>
      <c r="S10" s="6"/>
    </row>
    <row r="11" spans="1:19" ht="12.75">
      <c r="A11" s="9">
        <v>1990</v>
      </c>
      <c r="B11">
        <v>233</v>
      </c>
      <c r="C11">
        <v>45</v>
      </c>
      <c r="D11">
        <v>278</v>
      </c>
      <c r="F11" s="9">
        <v>1990</v>
      </c>
      <c r="G11" s="2">
        <v>2667227</v>
      </c>
      <c r="H11" s="2">
        <v>47706</v>
      </c>
      <c r="I11" s="1">
        <f t="shared" si="1"/>
        <v>2714933</v>
      </c>
      <c r="K11" s="9">
        <f t="shared" si="0"/>
        <v>1990</v>
      </c>
      <c r="L11" s="1">
        <f t="shared" si="2"/>
        <v>8.735664418514059</v>
      </c>
      <c r="M11" s="1">
        <f t="shared" si="3"/>
        <v>94.32775751477801</v>
      </c>
      <c r="N11" s="1">
        <f t="shared" si="3"/>
        <v>10.239663372908282</v>
      </c>
      <c r="P11" s="6"/>
      <c r="Q11" s="6"/>
      <c r="R11" s="6"/>
      <c r="S11" s="6"/>
    </row>
    <row r="12" spans="1:19" ht="12.75">
      <c r="A12" s="9">
        <v>1991</v>
      </c>
      <c r="B12">
        <v>137</v>
      </c>
      <c r="C12">
        <v>36</v>
      </c>
      <c r="D12">
        <v>173</v>
      </c>
      <c r="F12" s="9">
        <v>1991</v>
      </c>
      <c r="G12" s="2">
        <v>2672963</v>
      </c>
      <c r="H12" s="2">
        <v>48714</v>
      </c>
      <c r="I12" s="1">
        <f t="shared" si="1"/>
        <v>2721677</v>
      </c>
      <c r="K12" s="9">
        <f t="shared" si="0"/>
        <v>1991</v>
      </c>
      <c r="L12" s="1">
        <f t="shared" si="2"/>
        <v>5.1253982939531895</v>
      </c>
      <c r="M12" s="1">
        <f t="shared" si="3"/>
        <v>73.90072669047912</v>
      </c>
      <c r="N12" s="1">
        <f t="shared" si="3"/>
        <v>6.356375131949896</v>
      </c>
      <c r="P12" s="6"/>
      <c r="Q12" s="6"/>
      <c r="R12" s="6"/>
      <c r="S12" s="6"/>
    </row>
    <row r="13" spans="1:19" ht="12.75">
      <c r="A13" s="9">
        <v>1992</v>
      </c>
      <c r="B13">
        <v>229</v>
      </c>
      <c r="C13">
        <v>62</v>
      </c>
      <c r="D13">
        <v>291</v>
      </c>
      <c r="F13" s="9">
        <v>1992</v>
      </c>
      <c r="G13" s="2">
        <v>2684524</v>
      </c>
      <c r="H13" s="2">
        <v>49913</v>
      </c>
      <c r="I13" s="1">
        <f t="shared" si="1"/>
        <v>2734437</v>
      </c>
      <c r="K13" s="9">
        <f t="shared" si="0"/>
        <v>1992</v>
      </c>
      <c r="L13" s="1">
        <f t="shared" si="2"/>
        <v>8.53037633487352</v>
      </c>
      <c r="M13" s="1">
        <f t="shared" si="3"/>
        <v>124.21613607677358</v>
      </c>
      <c r="N13" s="1">
        <f t="shared" si="3"/>
        <v>10.642044413530098</v>
      </c>
      <c r="P13" s="6"/>
      <c r="Q13" s="6"/>
      <c r="R13" s="6"/>
      <c r="S13" s="6"/>
    </row>
    <row r="14" spans="1:19" ht="12.75">
      <c r="A14" s="9">
        <v>1993</v>
      </c>
      <c r="B14">
        <v>241</v>
      </c>
      <c r="C14">
        <v>64</v>
      </c>
      <c r="D14">
        <v>305</v>
      </c>
      <c r="F14" s="9">
        <v>1993</v>
      </c>
      <c r="G14" s="2">
        <v>2692675</v>
      </c>
      <c r="H14" s="2">
        <v>50856</v>
      </c>
      <c r="I14" s="1">
        <f t="shared" si="1"/>
        <v>2743531</v>
      </c>
      <c r="K14" s="9">
        <f t="shared" si="0"/>
        <v>1993</v>
      </c>
      <c r="L14" s="1">
        <f t="shared" si="2"/>
        <v>8.950207507404347</v>
      </c>
      <c r="M14" s="1">
        <f t="shared" si="3"/>
        <v>125.84552461853075</v>
      </c>
      <c r="N14" s="1">
        <f t="shared" si="3"/>
        <v>11.117060459677692</v>
      </c>
      <c r="P14" s="6"/>
      <c r="Q14" s="6"/>
      <c r="R14" s="6"/>
      <c r="S14" s="6"/>
    </row>
    <row r="15" spans="1:19" ht="12.75">
      <c r="A15" s="9">
        <v>1994</v>
      </c>
      <c r="B15">
        <v>326</v>
      </c>
      <c r="C15">
        <v>74</v>
      </c>
      <c r="D15">
        <v>400</v>
      </c>
      <c r="F15" s="9">
        <v>1994</v>
      </c>
      <c r="G15" s="2">
        <v>2696136</v>
      </c>
      <c r="H15" s="2">
        <v>51813</v>
      </c>
      <c r="I15" s="1">
        <f t="shared" si="1"/>
        <v>2747949</v>
      </c>
      <c r="K15" s="9">
        <f t="shared" si="0"/>
        <v>1994</v>
      </c>
      <c r="L15" s="1">
        <f t="shared" si="2"/>
        <v>12.09137817973574</v>
      </c>
      <c r="M15" s="1">
        <f t="shared" si="3"/>
        <v>142.82129967382704</v>
      </c>
      <c r="N15" s="1">
        <f t="shared" si="3"/>
        <v>14.556310906789028</v>
      </c>
      <c r="P15" s="6"/>
      <c r="Q15" s="6"/>
      <c r="R15" s="6"/>
      <c r="S15" s="6"/>
    </row>
    <row r="16" spans="1:19" ht="12.75">
      <c r="A16" s="9">
        <v>1995</v>
      </c>
      <c r="B16">
        <v>282</v>
      </c>
      <c r="C16">
        <v>88</v>
      </c>
      <c r="D16">
        <v>370</v>
      </c>
      <c r="F16" s="9">
        <v>1995</v>
      </c>
      <c r="G16" s="2">
        <v>2702260</v>
      </c>
      <c r="H16" s="2">
        <v>52320</v>
      </c>
      <c r="I16" s="1">
        <f t="shared" si="1"/>
        <v>2754580</v>
      </c>
      <c r="K16" s="9">
        <f t="shared" si="0"/>
        <v>1995</v>
      </c>
      <c r="L16" s="1">
        <f t="shared" si="2"/>
        <v>10.435709369194674</v>
      </c>
      <c r="M16" s="1">
        <f t="shared" si="3"/>
        <v>168.19571865443424</v>
      </c>
      <c r="N16" s="1">
        <f t="shared" si="3"/>
        <v>13.432174778006084</v>
      </c>
      <c r="P16" s="6"/>
      <c r="Q16" s="6"/>
      <c r="R16" s="6"/>
      <c r="S16" s="6"/>
    </row>
    <row r="17" spans="1:19" ht="12.75">
      <c r="A17" s="9">
        <v>1996</v>
      </c>
      <c r="B17">
        <v>302</v>
      </c>
      <c r="C17">
        <v>81</v>
      </c>
      <c r="D17">
        <v>383</v>
      </c>
      <c r="F17" s="9">
        <v>1996</v>
      </c>
      <c r="G17" s="2">
        <v>2704861</v>
      </c>
      <c r="H17" s="2">
        <v>52988</v>
      </c>
      <c r="I17" s="1">
        <f t="shared" si="1"/>
        <v>2757849</v>
      </c>
      <c r="K17" s="9">
        <f t="shared" si="0"/>
        <v>1996</v>
      </c>
      <c r="L17" s="1">
        <f t="shared" si="2"/>
        <v>11.165083898950815</v>
      </c>
      <c r="M17" s="1">
        <f t="shared" si="3"/>
        <v>152.86479957726277</v>
      </c>
      <c r="N17" s="1">
        <f t="shared" si="3"/>
        <v>13.887634892265677</v>
      </c>
      <c r="P17" s="6"/>
      <c r="Q17" s="6"/>
      <c r="R17" s="6"/>
      <c r="S17" s="6"/>
    </row>
    <row r="18" spans="1:19" ht="12.75">
      <c r="A18" s="9">
        <v>1997</v>
      </c>
      <c r="B18">
        <v>285</v>
      </c>
      <c r="C18">
        <v>66</v>
      </c>
      <c r="D18">
        <v>351</v>
      </c>
      <c r="F18" s="9">
        <v>1997</v>
      </c>
      <c r="G18" s="2">
        <v>2706536</v>
      </c>
      <c r="H18" s="2">
        <v>53468</v>
      </c>
      <c r="I18" s="1">
        <f t="shared" si="1"/>
        <v>2760004</v>
      </c>
      <c r="K18" s="9">
        <f t="shared" si="0"/>
        <v>1997</v>
      </c>
      <c r="L18" s="1">
        <f t="shared" si="2"/>
        <v>10.530064998211737</v>
      </c>
      <c r="M18" s="1">
        <f t="shared" si="3"/>
        <v>123.43831824642778</v>
      </c>
      <c r="N18" s="1">
        <f t="shared" si="3"/>
        <v>12.717372873372648</v>
      </c>
      <c r="P18" s="6"/>
      <c r="Q18" s="6"/>
      <c r="R18" s="6"/>
      <c r="S18" s="6"/>
    </row>
    <row r="19" spans="1:19" ht="12.75">
      <c r="A19" s="9">
        <v>1998</v>
      </c>
      <c r="B19">
        <v>289</v>
      </c>
      <c r="C19">
        <v>70</v>
      </c>
      <c r="D19">
        <v>359</v>
      </c>
      <c r="F19" s="9">
        <v>1998</v>
      </c>
      <c r="G19" s="2">
        <v>2708046</v>
      </c>
      <c r="H19" s="2">
        <v>54322</v>
      </c>
      <c r="I19" s="1">
        <f t="shared" si="1"/>
        <v>2762368</v>
      </c>
      <c r="K19" s="9">
        <f t="shared" si="0"/>
        <v>1998</v>
      </c>
      <c r="L19" s="1">
        <f t="shared" si="2"/>
        <v>10.671901437420193</v>
      </c>
      <c r="M19" s="1">
        <f t="shared" si="3"/>
        <v>128.8612348588049</v>
      </c>
      <c r="N19" s="1">
        <f t="shared" si="3"/>
        <v>12.996096103053612</v>
      </c>
      <c r="P19" s="6"/>
      <c r="Q19" s="6"/>
      <c r="R19" s="6"/>
      <c r="S19" s="6"/>
    </row>
    <row r="20" spans="1:14" ht="12.75">
      <c r="A20" s="9">
        <v>1999</v>
      </c>
      <c r="B20">
        <v>249</v>
      </c>
      <c r="C20">
        <v>79</v>
      </c>
      <c r="D20">
        <v>328</v>
      </c>
      <c r="F20" s="9">
        <v>1999</v>
      </c>
      <c r="G20" s="2">
        <v>2709920</v>
      </c>
      <c r="H20" s="2">
        <v>55028</v>
      </c>
      <c r="I20" s="1">
        <f t="shared" si="1"/>
        <v>2764948</v>
      </c>
      <c r="K20" s="9">
        <f t="shared" si="0"/>
        <v>1999</v>
      </c>
      <c r="L20" s="1">
        <f t="shared" si="2"/>
        <v>9.188463128062821</v>
      </c>
      <c r="M20" s="1">
        <f>(C20/H20)*100000</f>
        <v>143.56327687722614</v>
      </c>
      <c r="N20" s="1">
        <f>(D20/I20)*100000</f>
        <v>11.862790909630126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IOWA</v>
      </c>
      <c r="B22" s="31"/>
      <c r="C22" s="31"/>
      <c r="D22" s="31"/>
      <c r="F22" s="31" t="str">
        <f>CONCATENATE("Total Population, BW Only: ",$A$1)</f>
        <v>Total Population, BW Only: IOWA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IOWA</v>
      </c>
      <c r="L22" s="31"/>
      <c r="M22" s="31"/>
      <c r="N22" s="31"/>
    </row>
    <row r="23" spans="1:14" ht="12.75">
      <c r="A23" s="24" t="s">
        <v>39</v>
      </c>
      <c r="B23" s="25" t="s">
        <v>25</v>
      </c>
      <c r="C23" s="25" t="s">
        <v>26</v>
      </c>
      <c r="D23" s="25" t="s">
        <v>27</v>
      </c>
      <c r="F23" s="24" t="s">
        <v>39</v>
      </c>
      <c r="G23" s="25" t="s">
        <v>25</v>
      </c>
      <c r="H23" s="25" t="s">
        <v>26</v>
      </c>
      <c r="I23" s="25" t="s">
        <v>27</v>
      </c>
      <c r="K23" s="24" t="s">
        <v>39</v>
      </c>
      <c r="L23" s="25" t="s">
        <v>25</v>
      </c>
      <c r="M23" s="25" t="s">
        <v>26</v>
      </c>
      <c r="N23" s="25" t="s">
        <v>27</v>
      </c>
    </row>
    <row r="24" spans="1:14" ht="12.75">
      <c r="A24" s="9">
        <v>1983</v>
      </c>
      <c r="B24" s="2"/>
      <c r="C24" s="2"/>
      <c r="D24" s="2"/>
      <c r="F24" s="9">
        <f>F4</f>
        <v>1983</v>
      </c>
      <c r="G24" s="1">
        <f>G4</f>
        <v>0</v>
      </c>
      <c r="H24" s="1">
        <f>H4</f>
        <v>0</v>
      </c>
      <c r="I24" s="1">
        <f>I4</f>
        <v>0</v>
      </c>
      <c r="K24" s="9">
        <f>F24</f>
        <v>1983</v>
      </c>
      <c r="L24" s="1"/>
      <c r="M24" s="1"/>
      <c r="N24" s="1"/>
    </row>
    <row r="25" spans="1:14" ht="12.75">
      <c r="A25" s="9">
        <v>1984</v>
      </c>
      <c r="B25" s="2"/>
      <c r="C25" s="2"/>
      <c r="D25" s="2"/>
      <c r="F25" s="9">
        <f aca="true" t="shared" si="4" ref="F25:F40">F5</f>
        <v>1984</v>
      </c>
      <c r="G25" s="1">
        <f aca="true" t="shared" si="5" ref="G25:I40">G5</f>
        <v>0</v>
      </c>
      <c r="H25" s="1">
        <f t="shared" si="5"/>
        <v>0</v>
      </c>
      <c r="I25" s="1">
        <f t="shared" si="5"/>
        <v>0</v>
      </c>
      <c r="K25" s="9">
        <f aca="true" t="shared" si="6" ref="K25:K40">F25</f>
        <v>1984</v>
      </c>
      <c r="L25" s="1"/>
      <c r="M25" s="1"/>
      <c r="N25" s="1"/>
    </row>
    <row r="26" spans="1:14" ht="12.75">
      <c r="A26" s="9">
        <v>1985</v>
      </c>
      <c r="B26" s="2"/>
      <c r="C26" s="2"/>
      <c r="D26" s="2"/>
      <c r="F26" s="9">
        <f t="shared" si="4"/>
        <v>1985</v>
      </c>
      <c r="G26" s="1">
        <f t="shared" si="5"/>
        <v>0</v>
      </c>
      <c r="H26" s="1">
        <f t="shared" si="5"/>
        <v>0</v>
      </c>
      <c r="I26" s="1">
        <f t="shared" si="5"/>
        <v>0</v>
      </c>
      <c r="K26" s="9">
        <f t="shared" si="6"/>
        <v>1985</v>
      </c>
      <c r="L26" s="1"/>
      <c r="M26" s="1"/>
      <c r="N26" s="1"/>
    </row>
    <row r="27" spans="1:14" ht="12.75">
      <c r="A27" s="9">
        <v>1986</v>
      </c>
      <c r="B27" s="2"/>
      <c r="C27" s="2"/>
      <c r="D27" s="2"/>
      <c r="F27" s="9">
        <f t="shared" si="4"/>
        <v>1986</v>
      </c>
      <c r="G27" s="1">
        <f t="shared" si="5"/>
        <v>0</v>
      </c>
      <c r="H27" s="1">
        <f t="shared" si="5"/>
        <v>0</v>
      </c>
      <c r="I27" s="1">
        <f t="shared" si="5"/>
        <v>0</v>
      </c>
      <c r="K27" s="9">
        <f t="shared" si="6"/>
        <v>1986</v>
      </c>
      <c r="L27" s="1"/>
      <c r="M27" s="1"/>
      <c r="N27" s="1"/>
    </row>
    <row r="28" spans="1:14" ht="12.75">
      <c r="A28" s="9">
        <v>1987</v>
      </c>
      <c r="B28">
        <v>189</v>
      </c>
      <c r="C28">
        <v>52</v>
      </c>
      <c r="D28">
        <v>241</v>
      </c>
      <c r="F28" s="9">
        <f t="shared" si="4"/>
        <v>1987</v>
      </c>
      <c r="G28" s="1">
        <f t="shared" si="5"/>
        <v>2664847</v>
      </c>
      <c r="H28" s="1">
        <f t="shared" si="5"/>
        <v>44467</v>
      </c>
      <c r="I28" s="1">
        <f t="shared" si="5"/>
        <v>2709314</v>
      </c>
      <c r="K28" s="9">
        <f t="shared" si="6"/>
        <v>1987</v>
      </c>
      <c r="L28" s="1">
        <f aca="true" t="shared" si="7" ref="L28:L40">(B28/G28)*100000</f>
        <v>7.09233963525861</v>
      </c>
      <c r="M28" s="1">
        <f aca="true" t="shared" si="8" ref="M28:M40">(C28/H28)*100000</f>
        <v>116.94065261879595</v>
      </c>
      <c r="N28" s="1">
        <f aca="true" t="shared" si="9" ref="N28:N40">(D28/I28)*100000</f>
        <v>8.895240640250632</v>
      </c>
    </row>
    <row r="29" spans="1:14" ht="12.75">
      <c r="A29" s="9">
        <v>1988</v>
      </c>
      <c r="B29">
        <v>147</v>
      </c>
      <c r="C29">
        <v>55</v>
      </c>
      <c r="D29">
        <v>202</v>
      </c>
      <c r="F29" s="9">
        <f t="shared" si="4"/>
        <v>1988</v>
      </c>
      <c r="G29" s="1">
        <f t="shared" si="5"/>
        <v>2663119</v>
      </c>
      <c r="H29" s="1">
        <f t="shared" si="5"/>
        <v>45323</v>
      </c>
      <c r="I29" s="1">
        <f t="shared" si="5"/>
        <v>2708442</v>
      </c>
      <c r="K29" s="9">
        <f t="shared" si="6"/>
        <v>1988</v>
      </c>
      <c r="L29" s="1">
        <f t="shared" si="7"/>
        <v>5.5198434617454195</v>
      </c>
      <c r="M29" s="1">
        <f t="shared" si="8"/>
        <v>121.35119034485803</v>
      </c>
      <c r="N29" s="1">
        <f t="shared" si="9"/>
        <v>7.4581622940421095</v>
      </c>
    </row>
    <row r="30" spans="1:14" ht="12.75">
      <c r="A30" s="9">
        <v>1989</v>
      </c>
      <c r="B30">
        <v>184</v>
      </c>
      <c r="C30">
        <v>63</v>
      </c>
      <c r="D30">
        <v>247</v>
      </c>
      <c r="F30" s="9">
        <f t="shared" si="4"/>
        <v>1989</v>
      </c>
      <c r="G30" s="1">
        <f t="shared" si="5"/>
        <v>2661598</v>
      </c>
      <c r="H30" s="1">
        <f t="shared" si="5"/>
        <v>46567</v>
      </c>
      <c r="I30" s="1">
        <f t="shared" si="5"/>
        <v>2708165</v>
      </c>
      <c r="K30" s="9">
        <f t="shared" si="6"/>
        <v>1989</v>
      </c>
      <c r="L30" s="1">
        <f t="shared" si="7"/>
        <v>6.913140151142284</v>
      </c>
      <c r="M30" s="1">
        <f t="shared" si="8"/>
        <v>135.2889385186935</v>
      </c>
      <c r="N30" s="1">
        <f t="shared" si="9"/>
        <v>9.12056687831059</v>
      </c>
    </row>
    <row r="31" spans="1:14" ht="12.75">
      <c r="A31" s="9">
        <v>1990</v>
      </c>
      <c r="B31">
        <v>199</v>
      </c>
      <c r="C31">
        <v>57</v>
      </c>
      <c r="D31">
        <v>256</v>
      </c>
      <c r="F31" s="9">
        <f t="shared" si="4"/>
        <v>1990</v>
      </c>
      <c r="G31" s="1">
        <f t="shared" si="5"/>
        <v>2667227</v>
      </c>
      <c r="H31" s="1">
        <f t="shared" si="5"/>
        <v>47706</v>
      </c>
      <c r="I31" s="1">
        <f t="shared" si="5"/>
        <v>2714933</v>
      </c>
      <c r="K31" s="9">
        <f t="shared" si="6"/>
        <v>1990</v>
      </c>
      <c r="L31" s="1">
        <f t="shared" si="7"/>
        <v>7.460932271606429</v>
      </c>
      <c r="M31" s="1">
        <f t="shared" si="8"/>
        <v>119.48182618538549</v>
      </c>
      <c r="N31" s="1">
        <f t="shared" si="9"/>
        <v>9.429330300232087</v>
      </c>
    </row>
    <row r="32" spans="1:14" ht="12.75">
      <c r="A32" s="9">
        <v>1991</v>
      </c>
      <c r="B32">
        <v>179</v>
      </c>
      <c r="C32">
        <v>51</v>
      </c>
      <c r="D32">
        <v>230</v>
      </c>
      <c r="F32" s="9">
        <f t="shared" si="4"/>
        <v>1991</v>
      </c>
      <c r="G32" s="1">
        <f t="shared" si="5"/>
        <v>2672963</v>
      </c>
      <c r="H32" s="1">
        <f t="shared" si="5"/>
        <v>48714</v>
      </c>
      <c r="I32" s="1">
        <f t="shared" si="5"/>
        <v>2721677</v>
      </c>
      <c r="K32" s="9">
        <f t="shared" si="6"/>
        <v>1991</v>
      </c>
      <c r="L32" s="1">
        <f t="shared" si="7"/>
        <v>6.696688281880445</v>
      </c>
      <c r="M32" s="1">
        <f t="shared" si="8"/>
        <v>104.69269614484541</v>
      </c>
      <c r="N32" s="1">
        <f t="shared" si="9"/>
        <v>8.450672140742636</v>
      </c>
    </row>
    <row r="33" spans="1:14" ht="12.75">
      <c r="A33" s="9">
        <v>1992</v>
      </c>
      <c r="B33">
        <v>212</v>
      </c>
      <c r="C33">
        <v>66</v>
      </c>
      <c r="D33">
        <v>278</v>
      </c>
      <c r="F33" s="9">
        <f t="shared" si="4"/>
        <v>1992</v>
      </c>
      <c r="G33" s="1">
        <f t="shared" si="5"/>
        <v>2684524</v>
      </c>
      <c r="H33" s="1">
        <f t="shared" si="5"/>
        <v>49913</v>
      </c>
      <c r="I33" s="1">
        <f t="shared" si="5"/>
        <v>2734437</v>
      </c>
      <c r="K33" s="9">
        <f t="shared" si="6"/>
        <v>1992</v>
      </c>
      <c r="L33" s="1">
        <f t="shared" si="7"/>
        <v>7.897116956302123</v>
      </c>
      <c r="M33" s="1">
        <f t="shared" si="8"/>
        <v>132.23008033979124</v>
      </c>
      <c r="N33" s="1">
        <f t="shared" si="9"/>
        <v>10.166626621860368</v>
      </c>
    </row>
    <row r="34" spans="1:14" ht="12.75">
      <c r="A34" s="9">
        <v>1993</v>
      </c>
      <c r="B34">
        <v>208</v>
      </c>
      <c r="C34">
        <v>63</v>
      </c>
      <c r="D34">
        <v>271</v>
      </c>
      <c r="F34" s="9">
        <f t="shared" si="4"/>
        <v>1993</v>
      </c>
      <c r="G34" s="1">
        <f t="shared" si="5"/>
        <v>2692675</v>
      </c>
      <c r="H34" s="1">
        <f t="shared" si="5"/>
        <v>50856</v>
      </c>
      <c r="I34" s="1">
        <f t="shared" si="5"/>
        <v>2743531</v>
      </c>
      <c r="K34" s="9">
        <f t="shared" si="6"/>
        <v>1993</v>
      </c>
      <c r="L34" s="1">
        <f t="shared" si="7"/>
        <v>7.724660421328233</v>
      </c>
      <c r="M34" s="1">
        <f t="shared" si="8"/>
        <v>123.87918829636622</v>
      </c>
      <c r="N34" s="1">
        <f t="shared" si="9"/>
        <v>9.877781588762803</v>
      </c>
    </row>
    <row r="35" spans="1:14" ht="12.75">
      <c r="A35" s="9">
        <v>1994</v>
      </c>
      <c r="B35">
        <v>327</v>
      </c>
      <c r="C35">
        <v>123</v>
      </c>
      <c r="D35">
        <v>450</v>
      </c>
      <c r="F35" s="9">
        <f t="shared" si="4"/>
        <v>1994</v>
      </c>
      <c r="G35" s="1">
        <f t="shared" si="5"/>
        <v>2696136</v>
      </c>
      <c r="H35" s="1">
        <f t="shared" si="5"/>
        <v>51813</v>
      </c>
      <c r="I35" s="1">
        <f t="shared" si="5"/>
        <v>2747949</v>
      </c>
      <c r="K35" s="9">
        <f t="shared" si="6"/>
        <v>1994</v>
      </c>
      <c r="L35" s="1">
        <f t="shared" si="7"/>
        <v>12.128468296851494</v>
      </c>
      <c r="M35" s="1">
        <f t="shared" si="8"/>
        <v>237.39216026865844</v>
      </c>
      <c r="N35" s="1">
        <f t="shared" si="9"/>
        <v>16.375849770137656</v>
      </c>
    </row>
    <row r="36" spans="1:14" ht="12.75">
      <c r="A36" s="9">
        <v>1995</v>
      </c>
      <c r="B36">
        <v>344</v>
      </c>
      <c r="C36">
        <v>106</v>
      </c>
      <c r="D36">
        <v>450</v>
      </c>
      <c r="F36" s="9">
        <f t="shared" si="4"/>
        <v>1995</v>
      </c>
      <c r="G36" s="1">
        <f t="shared" si="5"/>
        <v>2702260</v>
      </c>
      <c r="H36" s="1">
        <f t="shared" si="5"/>
        <v>52320</v>
      </c>
      <c r="I36" s="1">
        <f t="shared" si="5"/>
        <v>2754580</v>
      </c>
      <c r="K36" s="9">
        <f t="shared" si="6"/>
        <v>1995</v>
      </c>
      <c r="L36" s="1">
        <f t="shared" si="7"/>
        <v>12.730085187953787</v>
      </c>
      <c r="M36" s="1">
        <f t="shared" si="8"/>
        <v>202.5993883792049</v>
      </c>
      <c r="N36" s="1">
        <f t="shared" si="9"/>
        <v>16.336428784061454</v>
      </c>
    </row>
    <row r="37" spans="1:14" ht="12.75">
      <c r="A37" s="9">
        <v>1996</v>
      </c>
      <c r="B37">
        <v>377</v>
      </c>
      <c r="C37">
        <v>108</v>
      </c>
      <c r="D37">
        <v>485</v>
      </c>
      <c r="F37" s="9">
        <f t="shared" si="4"/>
        <v>1996</v>
      </c>
      <c r="G37" s="1">
        <f t="shared" si="5"/>
        <v>2704861</v>
      </c>
      <c r="H37" s="1">
        <f t="shared" si="5"/>
        <v>52988</v>
      </c>
      <c r="I37" s="1">
        <f t="shared" si="5"/>
        <v>2757849</v>
      </c>
      <c r="K37" s="9">
        <f t="shared" si="6"/>
        <v>1996</v>
      </c>
      <c r="L37" s="1">
        <f t="shared" si="7"/>
        <v>13.937869635445221</v>
      </c>
      <c r="M37" s="1">
        <f t="shared" si="8"/>
        <v>203.8197327696837</v>
      </c>
      <c r="N37" s="1">
        <f t="shared" si="9"/>
        <v>17.58616951109361</v>
      </c>
    </row>
    <row r="38" spans="1:14" ht="12.75">
      <c r="A38" s="9">
        <v>1997</v>
      </c>
      <c r="B38">
        <v>198</v>
      </c>
      <c r="C38">
        <v>78</v>
      </c>
      <c r="D38">
        <v>276</v>
      </c>
      <c r="F38" s="9">
        <f t="shared" si="4"/>
        <v>1997</v>
      </c>
      <c r="G38" s="1">
        <f t="shared" si="5"/>
        <v>2706536</v>
      </c>
      <c r="H38" s="1">
        <f t="shared" si="5"/>
        <v>53468</v>
      </c>
      <c r="I38" s="1">
        <f t="shared" si="5"/>
        <v>2760004</v>
      </c>
      <c r="K38" s="9">
        <f t="shared" si="6"/>
        <v>1997</v>
      </c>
      <c r="L38" s="1">
        <f t="shared" si="7"/>
        <v>7.3156241040207854</v>
      </c>
      <c r="M38" s="1">
        <f t="shared" si="8"/>
        <v>145.88164883668736</v>
      </c>
      <c r="N38" s="1">
        <f t="shared" si="9"/>
        <v>9.99998550726738</v>
      </c>
    </row>
    <row r="39" spans="1:14" ht="12.75">
      <c r="A39" s="9">
        <v>1998</v>
      </c>
      <c r="B39">
        <v>213</v>
      </c>
      <c r="C39">
        <v>71</v>
      </c>
      <c r="D39">
        <v>284</v>
      </c>
      <c r="F39" s="9">
        <f t="shared" si="4"/>
        <v>1998</v>
      </c>
      <c r="G39" s="1">
        <f t="shared" si="5"/>
        <v>2708046</v>
      </c>
      <c r="H39" s="1">
        <f t="shared" si="5"/>
        <v>54322</v>
      </c>
      <c r="I39" s="1">
        <f t="shared" si="5"/>
        <v>2762368</v>
      </c>
      <c r="K39" s="9">
        <f t="shared" si="6"/>
        <v>1998</v>
      </c>
      <c r="L39" s="1">
        <f t="shared" si="7"/>
        <v>7.865449848340833</v>
      </c>
      <c r="M39" s="1">
        <f t="shared" si="8"/>
        <v>130.7021096425021</v>
      </c>
      <c r="N39" s="1">
        <f t="shared" si="9"/>
        <v>10.281034243084195</v>
      </c>
    </row>
    <row r="40" spans="1:14" ht="12.75">
      <c r="A40" s="9">
        <v>1999</v>
      </c>
      <c r="B40">
        <v>202</v>
      </c>
      <c r="C40">
        <v>75</v>
      </c>
      <c r="D40">
        <v>277</v>
      </c>
      <c r="F40" s="9">
        <f t="shared" si="4"/>
        <v>1999</v>
      </c>
      <c r="G40" s="1">
        <f t="shared" si="5"/>
        <v>2709920</v>
      </c>
      <c r="H40" s="1">
        <f t="shared" si="5"/>
        <v>55028</v>
      </c>
      <c r="I40" s="1">
        <f t="shared" si="5"/>
        <v>2764948</v>
      </c>
      <c r="K40" s="9">
        <f t="shared" si="6"/>
        <v>1999</v>
      </c>
      <c r="L40" s="1">
        <f t="shared" si="7"/>
        <v>7.454094585818031</v>
      </c>
      <c r="M40" s="1">
        <f t="shared" si="8"/>
        <v>136.29425019989824</v>
      </c>
      <c r="N40" s="1">
        <f t="shared" si="9"/>
        <v>10.018271591364467</v>
      </c>
    </row>
    <row r="42" spans="1:14" ht="29.25" customHeight="1">
      <c r="A42" s="31" t="str">
        <f>CONCATENATE("New Admissions for Larceny / Theft Offenses, BW Only: ",$A$1)</f>
        <v>New Admissions for Larceny / Theft Offenses, BW Only: IOWA</v>
      </c>
      <c r="B42" s="31"/>
      <c r="C42" s="31"/>
      <c r="D42" s="31"/>
      <c r="F42" s="31" t="str">
        <f>CONCATENATE("Total Population, BW Only: ",$A$1)</f>
        <v>Total Population, BW Only: IOWA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IOWA</v>
      </c>
      <c r="L42" s="31"/>
      <c r="M42" s="31"/>
      <c r="N42" s="31"/>
    </row>
    <row r="43" spans="1:14" ht="12.75">
      <c r="A43" s="24" t="s">
        <v>39</v>
      </c>
      <c r="B43" s="25" t="s">
        <v>25</v>
      </c>
      <c r="C43" s="25" t="s">
        <v>26</v>
      </c>
      <c r="D43" s="25" t="s">
        <v>27</v>
      </c>
      <c r="F43" s="24" t="s">
        <v>39</v>
      </c>
      <c r="G43" s="25" t="s">
        <v>25</v>
      </c>
      <c r="H43" s="25" t="s">
        <v>26</v>
      </c>
      <c r="I43" s="25" t="s">
        <v>27</v>
      </c>
      <c r="K43" s="24" t="s">
        <v>39</v>
      </c>
      <c r="L43" s="25" t="s">
        <v>25</v>
      </c>
      <c r="M43" s="25" t="s">
        <v>26</v>
      </c>
      <c r="N43" s="25" t="s">
        <v>27</v>
      </c>
    </row>
    <row r="44" spans="1:14" ht="12.75">
      <c r="A44" s="9">
        <v>1983</v>
      </c>
      <c r="D44" s="2"/>
      <c r="F44" s="9">
        <f>F4</f>
        <v>1983</v>
      </c>
      <c r="G44" s="1">
        <f>G4</f>
        <v>0</v>
      </c>
      <c r="H44" s="1">
        <f>H4</f>
        <v>0</v>
      </c>
      <c r="I44" s="1">
        <f>I4</f>
        <v>0</v>
      </c>
      <c r="K44" s="9">
        <f>F44</f>
        <v>1983</v>
      </c>
      <c r="L44" s="1"/>
      <c r="M44" s="1"/>
      <c r="N44" s="1"/>
    </row>
    <row r="45" spans="1:14" ht="12.75">
      <c r="A45" s="9">
        <v>1984</v>
      </c>
      <c r="C45" s="2"/>
      <c r="D45" s="2"/>
      <c r="F45" s="9">
        <f aca="true" t="shared" si="10" ref="F45:F60">F5</f>
        <v>1984</v>
      </c>
      <c r="G45" s="1">
        <f aca="true" t="shared" si="11" ref="G45:I60">G5</f>
        <v>0</v>
      </c>
      <c r="H45" s="1">
        <f t="shared" si="11"/>
        <v>0</v>
      </c>
      <c r="I45" s="1">
        <f t="shared" si="11"/>
        <v>0</v>
      </c>
      <c r="K45" s="9">
        <f aca="true" t="shared" si="12" ref="K45:K60">F45</f>
        <v>1984</v>
      </c>
      <c r="L45" s="1"/>
      <c r="M45" s="1"/>
      <c r="N45" s="1"/>
    </row>
    <row r="46" spans="1:14" ht="12.75">
      <c r="A46" s="9">
        <v>1985</v>
      </c>
      <c r="C46" s="2"/>
      <c r="D46" s="2"/>
      <c r="F46" s="9">
        <f t="shared" si="10"/>
        <v>1985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K46" s="9">
        <f t="shared" si="12"/>
        <v>1985</v>
      </c>
      <c r="L46" s="1"/>
      <c r="M46" s="1"/>
      <c r="N46" s="1"/>
    </row>
    <row r="47" spans="1:14" ht="12.75">
      <c r="A47" s="9">
        <v>1986</v>
      </c>
      <c r="C47" s="2"/>
      <c r="D47" s="2"/>
      <c r="F47" s="9">
        <f t="shared" si="10"/>
        <v>1986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K47" s="9">
        <f t="shared" si="12"/>
        <v>1986</v>
      </c>
      <c r="L47" s="1"/>
      <c r="M47" s="1"/>
      <c r="N47" s="1"/>
    </row>
    <row r="48" spans="1:14" ht="12.75">
      <c r="A48" s="9">
        <v>1987</v>
      </c>
      <c r="B48">
        <v>160</v>
      </c>
      <c r="C48">
        <v>40</v>
      </c>
      <c r="D48">
        <v>200</v>
      </c>
      <c r="F48" s="9">
        <f t="shared" si="10"/>
        <v>1987</v>
      </c>
      <c r="G48" s="1">
        <f t="shared" si="11"/>
        <v>2664847</v>
      </c>
      <c r="H48" s="1">
        <f t="shared" si="11"/>
        <v>44467</v>
      </c>
      <c r="I48" s="1">
        <f t="shared" si="11"/>
        <v>2709314</v>
      </c>
      <c r="K48" s="9">
        <f t="shared" si="12"/>
        <v>1987</v>
      </c>
      <c r="L48" s="1">
        <f aca="true" t="shared" si="13" ref="L48:L60">(B48/G48)*100000</f>
        <v>6.004097045721574</v>
      </c>
      <c r="M48" s="1">
        <f aca="true" t="shared" si="14" ref="M48:M60">(C48/H48)*100000</f>
        <v>89.95434816830458</v>
      </c>
      <c r="N48" s="1">
        <f aca="true" t="shared" si="15" ref="N48:N60">(D48/I48)*100000</f>
        <v>7.381942440042018</v>
      </c>
    </row>
    <row r="49" spans="1:14" ht="12.75">
      <c r="A49" s="9">
        <v>1988</v>
      </c>
      <c r="B49">
        <v>139</v>
      </c>
      <c r="C49">
        <v>43</v>
      </c>
      <c r="D49">
        <v>182</v>
      </c>
      <c r="F49" s="9">
        <f t="shared" si="10"/>
        <v>1988</v>
      </c>
      <c r="G49" s="1">
        <f t="shared" si="11"/>
        <v>2663119</v>
      </c>
      <c r="H49" s="1">
        <f t="shared" si="11"/>
        <v>45323</v>
      </c>
      <c r="I49" s="1">
        <f t="shared" si="11"/>
        <v>2708442</v>
      </c>
      <c r="K49" s="9">
        <f t="shared" si="12"/>
        <v>1988</v>
      </c>
      <c r="L49" s="1">
        <f t="shared" si="13"/>
        <v>5.2194438175687985</v>
      </c>
      <c r="M49" s="1">
        <f t="shared" si="14"/>
        <v>94.874566996889</v>
      </c>
      <c r="N49" s="1">
        <f t="shared" si="15"/>
        <v>6.71973038374091</v>
      </c>
    </row>
    <row r="50" spans="1:14" ht="12.75">
      <c r="A50" s="9">
        <v>1989</v>
      </c>
      <c r="B50">
        <v>181</v>
      </c>
      <c r="C50">
        <v>40</v>
      </c>
      <c r="D50">
        <v>221</v>
      </c>
      <c r="F50" s="9">
        <f t="shared" si="10"/>
        <v>1989</v>
      </c>
      <c r="G50" s="1">
        <f t="shared" si="11"/>
        <v>2661598</v>
      </c>
      <c r="H50" s="1">
        <f t="shared" si="11"/>
        <v>46567</v>
      </c>
      <c r="I50" s="1">
        <f t="shared" si="11"/>
        <v>2708165</v>
      </c>
      <c r="K50" s="9">
        <f t="shared" si="12"/>
        <v>1989</v>
      </c>
      <c r="L50" s="1">
        <f t="shared" si="13"/>
        <v>6.800425909547573</v>
      </c>
      <c r="M50" s="1">
        <f t="shared" si="14"/>
        <v>85.89773874202761</v>
      </c>
      <c r="N50" s="1">
        <f t="shared" si="15"/>
        <v>8.160507206909475</v>
      </c>
    </row>
    <row r="51" spans="1:14" ht="12.75">
      <c r="A51" s="9">
        <v>1990</v>
      </c>
      <c r="B51">
        <v>164</v>
      </c>
      <c r="C51">
        <v>53</v>
      </c>
      <c r="D51">
        <v>217</v>
      </c>
      <c r="F51" s="9">
        <f t="shared" si="10"/>
        <v>1990</v>
      </c>
      <c r="G51" s="1">
        <f t="shared" si="11"/>
        <v>2667227</v>
      </c>
      <c r="H51" s="1">
        <f t="shared" si="11"/>
        <v>47706</v>
      </c>
      <c r="I51" s="1">
        <f t="shared" si="11"/>
        <v>2714933</v>
      </c>
      <c r="K51" s="9">
        <f t="shared" si="12"/>
        <v>1990</v>
      </c>
      <c r="L51" s="1">
        <f t="shared" si="13"/>
        <v>6.148708002730926</v>
      </c>
      <c r="M51" s="1">
        <f t="shared" si="14"/>
        <v>111.09713662851634</v>
      </c>
      <c r="N51" s="1">
        <f t="shared" si="15"/>
        <v>7.992830762306104</v>
      </c>
    </row>
    <row r="52" spans="1:14" ht="12.75">
      <c r="A52" s="9">
        <v>1991</v>
      </c>
      <c r="B52">
        <v>176</v>
      </c>
      <c r="C52">
        <v>43</v>
      </c>
      <c r="D52">
        <v>219</v>
      </c>
      <c r="F52" s="9">
        <f t="shared" si="10"/>
        <v>1991</v>
      </c>
      <c r="G52" s="1">
        <f t="shared" si="11"/>
        <v>2672963</v>
      </c>
      <c r="H52" s="1">
        <f t="shared" si="11"/>
        <v>48714</v>
      </c>
      <c r="I52" s="1">
        <f t="shared" si="11"/>
        <v>2721677</v>
      </c>
      <c r="K52" s="9">
        <f t="shared" si="12"/>
        <v>1991</v>
      </c>
      <c r="L52" s="1">
        <f t="shared" si="13"/>
        <v>6.584453282742784</v>
      </c>
      <c r="M52" s="1">
        <f t="shared" si="14"/>
        <v>88.27031243585006</v>
      </c>
      <c r="N52" s="1">
        <f t="shared" si="15"/>
        <v>8.046509560098425</v>
      </c>
    </row>
    <row r="53" spans="1:14" ht="12.75">
      <c r="A53" s="9">
        <v>1992</v>
      </c>
      <c r="B53">
        <v>181</v>
      </c>
      <c r="C53">
        <v>62</v>
      </c>
      <c r="D53">
        <v>243</v>
      </c>
      <c r="F53" s="9">
        <f t="shared" si="10"/>
        <v>1992</v>
      </c>
      <c r="G53" s="1">
        <f t="shared" si="11"/>
        <v>2684524</v>
      </c>
      <c r="H53" s="1">
        <f t="shared" si="11"/>
        <v>49913</v>
      </c>
      <c r="I53" s="1">
        <f t="shared" si="11"/>
        <v>2734437</v>
      </c>
      <c r="K53" s="9">
        <f t="shared" si="12"/>
        <v>1992</v>
      </c>
      <c r="L53" s="1">
        <f t="shared" si="13"/>
        <v>6.742349854201342</v>
      </c>
      <c r="M53" s="1">
        <f t="shared" si="14"/>
        <v>124.21613607677358</v>
      </c>
      <c r="N53" s="1">
        <f t="shared" si="15"/>
        <v>8.88665564428802</v>
      </c>
    </row>
    <row r="54" spans="1:14" ht="12.75">
      <c r="A54" s="9">
        <v>1993</v>
      </c>
      <c r="B54">
        <v>203</v>
      </c>
      <c r="C54">
        <v>54</v>
      </c>
      <c r="D54">
        <v>257</v>
      </c>
      <c r="F54" s="9">
        <f t="shared" si="10"/>
        <v>1993</v>
      </c>
      <c r="G54" s="1">
        <f t="shared" si="11"/>
        <v>2692675</v>
      </c>
      <c r="H54" s="1">
        <f t="shared" si="11"/>
        <v>50856</v>
      </c>
      <c r="I54" s="1">
        <f t="shared" si="11"/>
        <v>2743531</v>
      </c>
      <c r="K54" s="9">
        <f t="shared" si="12"/>
        <v>1993</v>
      </c>
      <c r="L54" s="1">
        <f t="shared" si="13"/>
        <v>7.538971468892458</v>
      </c>
      <c r="M54" s="1">
        <f t="shared" si="14"/>
        <v>106.18216139688533</v>
      </c>
      <c r="N54" s="1">
        <f t="shared" si="15"/>
        <v>9.367490288974318</v>
      </c>
    </row>
    <row r="55" spans="1:14" ht="12.75">
      <c r="A55" s="9">
        <v>1994</v>
      </c>
      <c r="B55">
        <v>329</v>
      </c>
      <c r="C55">
        <v>100</v>
      </c>
      <c r="D55">
        <v>429</v>
      </c>
      <c r="F55" s="9">
        <f t="shared" si="10"/>
        <v>1994</v>
      </c>
      <c r="G55" s="1">
        <f t="shared" si="11"/>
        <v>2696136</v>
      </c>
      <c r="H55" s="1">
        <f t="shared" si="11"/>
        <v>51813</v>
      </c>
      <c r="I55" s="1">
        <f t="shared" si="11"/>
        <v>2747949</v>
      </c>
      <c r="K55" s="9">
        <f t="shared" si="12"/>
        <v>1994</v>
      </c>
      <c r="L55" s="1">
        <f t="shared" si="13"/>
        <v>12.202648531083002</v>
      </c>
      <c r="M55" s="1">
        <f t="shared" si="14"/>
        <v>193.00175631598248</v>
      </c>
      <c r="N55" s="1">
        <f t="shared" si="15"/>
        <v>15.611643447531232</v>
      </c>
    </row>
    <row r="56" spans="1:14" ht="12.75">
      <c r="A56" s="9">
        <v>1995</v>
      </c>
      <c r="B56">
        <v>421</v>
      </c>
      <c r="C56">
        <v>116</v>
      </c>
      <c r="D56">
        <v>537</v>
      </c>
      <c r="F56" s="9">
        <f t="shared" si="10"/>
        <v>1995</v>
      </c>
      <c r="G56" s="1">
        <f t="shared" si="11"/>
        <v>2702260</v>
      </c>
      <c r="H56" s="1">
        <f t="shared" si="11"/>
        <v>52320</v>
      </c>
      <c r="I56" s="1">
        <f t="shared" si="11"/>
        <v>2754580</v>
      </c>
      <c r="K56" s="9">
        <f t="shared" si="12"/>
        <v>1995</v>
      </c>
      <c r="L56" s="1">
        <f t="shared" si="13"/>
        <v>15.579551930606234</v>
      </c>
      <c r="M56" s="1">
        <f t="shared" si="14"/>
        <v>221.71253822629967</v>
      </c>
      <c r="N56" s="1">
        <f t="shared" si="15"/>
        <v>19.494805015646666</v>
      </c>
    </row>
    <row r="57" spans="1:14" ht="12.75">
      <c r="A57" s="9">
        <v>1996</v>
      </c>
      <c r="B57">
        <v>414</v>
      </c>
      <c r="C57">
        <v>135</v>
      </c>
      <c r="D57">
        <v>549</v>
      </c>
      <c r="F57" s="9">
        <f t="shared" si="10"/>
        <v>1996</v>
      </c>
      <c r="G57" s="1">
        <f t="shared" si="11"/>
        <v>2704861</v>
      </c>
      <c r="H57" s="1">
        <f t="shared" si="11"/>
        <v>52988</v>
      </c>
      <c r="I57" s="1">
        <f t="shared" si="11"/>
        <v>2757849</v>
      </c>
      <c r="K57" s="9">
        <f t="shared" si="12"/>
        <v>1996</v>
      </c>
      <c r="L57" s="1">
        <f t="shared" si="13"/>
        <v>15.305777265449132</v>
      </c>
      <c r="M57" s="1">
        <f t="shared" si="14"/>
        <v>254.77466596210462</v>
      </c>
      <c r="N57" s="1">
        <f t="shared" si="15"/>
        <v>19.90681868369153</v>
      </c>
    </row>
    <row r="58" spans="1:14" ht="12.75">
      <c r="A58" s="9">
        <v>1997</v>
      </c>
      <c r="B58">
        <v>244</v>
      </c>
      <c r="C58">
        <v>74</v>
      </c>
      <c r="D58">
        <v>318</v>
      </c>
      <c r="F58" s="9">
        <f t="shared" si="10"/>
        <v>1997</v>
      </c>
      <c r="G58" s="1">
        <f t="shared" si="11"/>
        <v>2706536</v>
      </c>
      <c r="H58" s="1">
        <f t="shared" si="11"/>
        <v>53468</v>
      </c>
      <c r="I58" s="1">
        <f t="shared" si="11"/>
        <v>2760004</v>
      </c>
      <c r="K58" s="9">
        <f t="shared" si="12"/>
        <v>1997</v>
      </c>
      <c r="L58" s="1">
        <f t="shared" si="13"/>
        <v>9.015213542328645</v>
      </c>
      <c r="M58" s="1">
        <f t="shared" si="14"/>
        <v>138.40053863993415</v>
      </c>
      <c r="N58" s="1">
        <f t="shared" si="15"/>
        <v>11.52172243228633</v>
      </c>
    </row>
    <row r="59" spans="1:14" ht="12.75">
      <c r="A59" s="9">
        <v>1998</v>
      </c>
      <c r="B59">
        <v>285</v>
      </c>
      <c r="C59">
        <v>83</v>
      </c>
      <c r="D59">
        <v>368</v>
      </c>
      <c r="F59" s="9">
        <f t="shared" si="10"/>
        <v>1998</v>
      </c>
      <c r="G59" s="1">
        <f t="shared" si="11"/>
        <v>2708046</v>
      </c>
      <c r="H59" s="1">
        <f t="shared" si="11"/>
        <v>54322</v>
      </c>
      <c r="I59" s="1">
        <f t="shared" si="11"/>
        <v>2762368</v>
      </c>
      <c r="K59" s="9">
        <f t="shared" si="12"/>
        <v>1998</v>
      </c>
      <c r="L59" s="1">
        <f t="shared" si="13"/>
        <v>10.524193459047593</v>
      </c>
      <c r="M59" s="1">
        <f t="shared" si="14"/>
        <v>152.79260704686865</v>
      </c>
      <c r="N59" s="1">
        <f t="shared" si="15"/>
        <v>13.321903526249942</v>
      </c>
    </row>
    <row r="60" spans="1:14" ht="12.75">
      <c r="A60" s="9">
        <v>1999</v>
      </c>
      <c r="B60">
        <v>222</v>
      </c>
      <c r="C60">
        <v>88</v>
      </c>
      <c r="D60">
        <v>310</v>
      </c>
      <c r="F60" s="9">
        <f t="shared" si="10"/>
        <v>1999</v>
      </c>
      <c r="G60" s="1">
        <f t="shared" si="11"/>
        <v>2709920</v>
      </c>
      <c r="H60" s="1">
        <f t="shared" si="11"/>
        <v>55028</v>
      </c>
      <c r="I60" s="1">
        <f t="shared" si="11"/>
        <v>2764948</v>
      </c>
      <c r="K60" s="9">
        <f t="shared" si="12"/>
        <v>1999</v>
      </c>
      <c r="L60" s="1">
        <f t="shared" si="13"/>
        <v>8.192123752730708</v>
      </c>
      <c r="M60" s="1">
        <f t="shared" si="14"/>
        <v>159.91858690121393</v>
      </c>
      <c r="N60" s="1">
        <f t="shared" si="15"/>
        <v>11.211784091418718</v>
      </c>
    </row>
    <row r="63" spans="1:14" ht="30.75" customHeight="1">
      <c r="A63" s="31" t="str">
        <f>CONCATENATE("New Admissions for Drug Offenses, BW Only: ",$A$1)</f>
        <v>New Admissions for Drug Offenses, BW Only: IOWA</v>
      </c>
      <c r="B63" s="31"/>
      <c r="C63" s="31"/>
      <c r="D63" s="31"/>
      <c r="F63" s="31" t="str">
        <f>CONCATENATE("Total Population, BW Only: ",$A$1)</f>
        <v>Total Population, BW Only: IOWA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IOWA</v>
      </c>
      <c r="L63" s="31"/>
      <c r="M63" s="31"/>
      <c r="N63" s="31"/>
    </row>
    <row r="64" spans="1:14" ht="12.75">
      <c r="A64" s="24" t="s">
        <v>39</v>
      </c>
      <c r="B64" s="25" t="s">
        <v>25</v>
      </c>
      <c r="C64" s="25" t="s">
        <v>26</v>
      </c>
      <c r="D64" s="25" t="s">
        <v>27</v>
      </c>
      <c r="F64" s="24" t="s">
        <v>39</v>
      </c>
      <c r="G64" s="25" t="s">
        <v>25</v>
      </c>
      <c r="H64" s="25" t="s">
        <v>26</v>
      </c>
      <c r="I64" s="25" t="s">
        <v>27</v>
      </c>
      <c r="K64" s="24" t="s">
        <v>39</v>
      </c>
      <c r="L64" s="25" t="s">
        <v>25</v>
      </c>
      <c r="M64" s="25" t="s">
        <v>26</v>
      </c>
      <c r="N64" s="25" t="s">
        <v>27</v>
      </c>
    </row>
    <row r="65" spans="1:14" ht="12.75">
      <c r="A65" s="9">
        <v>1983</v>
      </c>
      <c r="B65" s="2"/>
      <c r="C65" s="2"/>
      <c r="D65" s="2"/>
      <c r="F65" s="9">
        <f>F4</f>
        <v>1983</v>
      </c>
      <c r="G65" s="1">
        <f>G4</f>
        <v>0</v>
      </c>
      <c r="H65" s="1">
        <f>H4</f>
        <v>0</v>
      </c>
      <c r="I65" s="1">
        <f>I4</f>
        <v>0</v>
      </c>
      <c r="K65" s="9">
        <f>F65</f>
        <v>1983</v>
      </c>
      <c r="L65" s="1"/>
      <c r="M65" s="1"/>
      <c r="N65" s="1"/>
    </row>
    <row r="66" spans="1:14" ht="12.75">
      <c r="A66" s="9">
        <v>1984</v>
      </c>
      <c r="B66" s="2"/>
      <c r="C66" s="2"/>
      <c r="D66" s="2"/>
      <c r="F66" s="9">
        <f aca="true" t="shared" si="16" ref="F66:I81">F5</f>
        <v>1984</v>
      </c>
      <c r="G66" s="1">
        <f t="shared" si="16"/>
        <v>0</v>
      </c>
      <c r="H66" s="1">
        <f t="shared" si="16"/>
        <v>0</v>
      </c>
      <c r="I66" s="1">
        <f t="shared" si="16"/>
        <v>0</v>
      </c>
      <c r="K66" s="9">
        <f aca="true" t="shared" si="17" ref="K66:K81">F66</f>
        <v>1984</v>
      </c>
      <c r="L66" s="1"/>
      <c r="M66" s="1"/>
      <c r="N66" s="1"/>
    </row>
    <row r="67" spans="1:14" ht="12.75">
      <c r="A67" s="9">
        <v>1985</v>
      </c>
      <c r="B67" s="2"/>
      <c r="C67" s="2"/>
      <c r="D67" s="2"/>
      <c r="F67" s="9">
        <f t="shared" si="16"/>
        <v>1985</v>
      </c>
      <c r="G67" s="1">
        <f t="shared" si="16"/>
        <v>0</v>
      </c>
      <c r="H67" s="1">
        <f t="shared" si="16"/>
        <v>0</v>
      </c>
      <c r="I67" s="1">
        <f t="shared" si="16"/>
        <v>0</v>
      </c>
      <c r="K67" s="9">
        <f t="shared" si="17"/>
        <v>1985</v>
      </c>
      <c r="L67" s="1"/>
      <c r="M67" s="1"/>
      <c r="N67" s="1"/>
    </row>
    <row r="68" spans="1:14" ht="12.75">
      <c r="A68" s="9">
        <v>1986</v>
      </c>
      <c r="B68" s="2"/>
      <c r="C68" s="2"/>
      <c r="D68" s="2"/>
      <c r="F68" s="9">
        <f t="shared" si="16"/>
        <v>1986</v>
      </c>
      <c r="G68" s="1">
        <f t="shared" si="16"/>
        <v>0</v>
      </c>
      <c r="H68" s="1">
        <f t="shared" si="16"/>
        <v>0</v>
      </c>
      <c r="I68" s="1">
        <f t="shared" si="16"/>
        <v>0</v>
      </c>
      <c r="K68" s="9">
        <f t="shared" si="17"/>
        <v>1986</v>
      </c>
      <c r="L68" s="1"/>
      <c r="M68" s="1"/>
      <c r="N68" s="1"/>
    </row>
    <row r="69" spans="1:14" ht="12.75">
      <c r="A69" s="9">
        <v>1987</v>
      </c>
      <c r="B69">
        <v>31</v>
      </c>
      <c r="C69">
        <v>11</v>
      </c>
      <c r="D69">
        <v>42</v>
      </c>
      <c r="F69" s="9">
        <f t="shared" si="16"/>
        <v>1987</v>
      </c>
      <c r="G69" s="1">
        <f t="shared" si="16"/>
        <v>2664847</v>
      </c>
      <c r="H69" s="1">
        <f t="shared" si="16"/>
        <v>44467</v>
      </c>
      <c r="I69" s="1">
        <f t="shared" si="16"/>
        <v>2709314</v>
      </c>
      <c r="K69" s="9">
        <f t="shared" si="17"/>
        <v>1987</v>
      </c>
      <c r="L69" s="1">
        <f aca="true" t="shared" si="18" ref="L69:L81">(B69/G69)*100000</f>
        <v>1.163293802608555</v>
      </c>
      <c r="M69" s="1">
        <f aca="true" t="shared" si="19" ref="M69:M81">(C69/H69)*100000</f>
        <v>24.73744574628376</v>
      </c>
      <c r="N69" s="1">
        <f aca="true" t="shared" si="20" ref="N69:N81">(D69/I69)*100000</f>
        <v>1.5502079124088237</v>
      </c>
    </row>
    <row r="70" spans="1:14" ht="12.75">
      <c r="A70" s="9">
        <v>1988</v>
      </c>
      <c r="B70">
        <v>54</v>
      </c>
      <c r="C70">
        <v>10</v>
      </c>
      <c r="D70">
        <v>64</v>
      </c>
      <c r="F70" s="9">
        <f t="shared" si="16"/>
        <v>1988</v>
      </c>
      <c r="G70" s="1">
        <f t="shared" si="16"/>
        <v>2663119</v>
      </c>
      <c r="H70" s="1">
        <f t="shared" si="16"/>
        <v>45323</v>
      </c>
      <c r="I70" s="1">
        <f t="shared" si="16"/>
        <v>2708442</v>
      </c>
      <c r="K70" s="9">
        <f t="shared" si="17"/>
        <v>1988</v>
      </c>
      <c r="L70" s="1">
        <f t="shared" si="18"/>
        <v>2.0276975981921948</v>
      </c>
      <c r="M70" s="1">
        <f t="shared" si="19"/>
        <v>22.063852789974185</v>
      </c>
      <c r="N70" s="1">
        <f t="shared" si="20"/>
        <v>2.3629821129638366</v>
      </c>
    </row>
    <row r="71" spans="1:14" ht="12.75">
      <c r="A71" s="9">
        <v>1989</v>
      </c>
      <c r="B71">
        <v>129</v>
      </c>
      <c r="C71">
        <v>39</v>
      </c>
      <c r="D71">
        <v>168</v>
      </c>
      <c r="F71" s="9">
        <f t="shared" si="16"/>
        <v>1989</v>
      </c>
      <c r="G71" s="1">
        <f t="shared" si="16"/>
        <v>2661598</v>
      </c>
      <c r="H71" s="1">
        <f t="shared" si="16"/>
        <v>46567</v>
      </c>
      <c r="I71" s="1">
        <f t="shared" si="16"/>
        <v>2708165</v>
      </c>
      <c r="K71" s="9">
        <f t="shared" si="17"/>
        <v>1989</v>
      </c>
      <c r="L71" s="1">
        <f t="shared" si="18"/>
        <v>4.846712388572579</v>
      </c>
      <c r="M71" s="1">
        <f t="shared" si="19"/>
        <v>83.75029527347692</v>
      </c>
      <c r="N71" s="1">
        <f t="shared" si="20"/>
        <v>6.20346249213028</v>
      </c>
    </row>
    <row r="72" spans="1:14" ht="12.75">
      <c r="A72" s="9">
        <v>1990</v>
      </c>
      <c r="B72">
        <v>164</v>
      </c>
      <c r="C72">
        <v>59</v>
      </c>
      <c r="D72">
        <v>223</v>
      </c>
      <c r="F72" s="9">
        <f t="shared" si="16"/>
        <v>1990</v>
      </c>
      <c r="G72" s="1">
        <f t="shared" si="16"/>
        <v>2667227</v>
      </c>
      <c r="H72" s="1">
        <f t="shared" si="16"/>
        <v>47706</v>
      </c>
      <c r="I72" s="1">
        <f t="shared" si="16"/>
        <v>2714933</v>
      </c>
      <c r="K72" s="9">
        <f t="shared" si="17"/>
        <v>1990</v>
      </c>
      <c r="L72" s="1">
        <f t="shared" si="18"/>
        <v>6.148708002730926</v>
      </c>
      <c r="M72" s="1">
        <f t="shared" si="19"/>
        <v>123.67417096382006</v>
      </c>
      <c r="N72" s="1">
        <f t="shared" si="20"/>
        <v>8.213830691217794</v>
      </c>
    </row>
    <row r="73" spans="1:14" ht="12.75">
      <c r="A73" s="9">
        <v>1991</v>
      </c>
      <c r="B73">
        <v>102</v>
      </c>
      <c r="C73">
        <v>75</v>
      </c>
      <c r="D73">
        <v>177</v>
      </c>
      <c r="F73" s="9">
        <f t="shared" si="16"/>
        <v>1991</v>
      </c>
      <c r="G73" s="1">
        <f t="shared" si="16"/>
        <v>2672963</v>
      </c>
      <c r="H73" s="1">
        <f t="shared" si="16"/>
        <v>48714</v>
      </c>
      <c r="I73" s="1">
        <f t="shared" si="16"/>
        <v>2721677</v>
      </c>
      <c r="K73" s="9">
        <f t="shared" si="17"/>
        <v>1991</v>
      </c>
      <c r="L73" s="1">
        <f t="shared" si="18"/>
        <v>3.815989970680477</v>
      </c>
      <c r="M73" s="1">
        <f t="shared" si="19"/>
        <v>153.9598472718315</v>
      </c>
      <c r="N73" s="1">
        <f t="shared" si="20"/>
        <v>6.503343343093247</v>
      </c>
    </row>
    <row r="74" spans="1:14" ht="12.75">
      <c r="A74" s="9">
        <v>1992</v>
      </c>
      <c r="B74">
        <v>138</v>
      </c>
      <c r="C74">
        <v>89</v>
      </c>
      <c r="D74">
        <v>227</v>
      </c>
      <c r="F74" s="9">
        <f t="shared" si="16"/>
        <v>1992</v>
      </c>
      <c r="G74" s="1">
        <f t="shared" si="16"/>
        <v>2684524</v>
      </c>
      <c r="H74" s="1">
        <f t="shared" si="16"/>
        <v>49913</v>
      </c>
      <c r="I74" s="1">
        <f t="shared" si="16"/>
        <v>2734437</v>
      </c>
      <c r="K74" s="9">
        <f t="shared" si="17"/>
        <v>1992</v>
      </c>
      <c r="L74" s="1">
        <f t="shared" si="18"/>
        <v>5.140576131932514</v>
      </c>
      <c r="M74" s="1">
        <f t="shared" si="19"/>
        <v>178.31025985214274</v>
      </c>
      <c r="N74" s="1">
        <f t="shared" si="20"/>
        <v>8.30152605454066</v>
      </c>
    </row>
    <row r="75" spans="1:14" ht="12.75">
      <c r="A75" s="9">
        <v>1993</v>
      </c>
      <c r="B75">
        <v>99</v>
      </c>
      <c r="C75">
        <v>84</v>
      </c>
      <c r="D75">
        <v>183</v>
      </c>
      <c r="F75" s="9">
        <f t="shared" si="16"/>
        <v>1993</v>
      </c>
      <c r="G75" s="1">
        <f t="shared" si="16"/>
        <v>2692675</v>
      </c>
      <c r="H75" s="1">
        <f t="shared" si="16"/>
        <v>50856</v>
      </c>
      <c r="I75" s="1">
        <f t="shared" si="16"/>
        <v>2743531</v>
      </c>
      <c r="K75" s="9">
        <f t="shared" si="17"/>
        <v>1993</v>
      </c>
      <c r="L75" s="1">
        <f t="shared" si="18"/>
        <v>3.6766412582283414</v>
      </c>
      <c r="M75" s="1">
        <f t="shared" si="19"/>
        <v>165.1722510618216</v>
      </c>
      <c r="N75" s="1">
        <f t="shared" si="20"/>
        <v>6.670236275806615</v>
      </c>
    </row>
    <row r="76" spans="1:14" ht="12.75">
      <c r="A76" s="9">
        <v>1994</v>
      </c>
      <c r="B76">
        <v>164</v>
      </c>
      <c r="C76">
        <v>130</v>
      </c>
      <c r="D76">
        <v>294</v>
      </c>
      <c r="F76" s="9">
        <f t="shared" si="16"/>
        <v>1994</v>
      </c>
      <c r="G76" s="1">
        <f t="shared" si="16"/>
        <v>2696136</v>
      </c>
      <c r="H76" s="1">
        <f t="shared" si="16"/>
        <v>51813</v>
      </c>
      <c r="I76" s="1">
        <f t="shared" si="16"/>
        <v>2747949</v>
      </c>
      <c r="K76" s="9">
        <f t="shared" si="17"/>
        <v>1994</v>
      </c>
      <c r="L76" s="1">
        <f t="shared" si="18"/>
        <v>6.0827792069836235</v>
      </c>
      <c r="M76" s="1">
        <f t="shared" si="19"/>
        <v>250.9022832107772</v>
      </c>
      <c r="N76" s="1">
        <f t="shared" si="20"/>
        <v>10.698888516489934</v>
      </c>
    </row>
    <row r="77" spans="1:14" ht="12.75">
      <c r="A77" s="9">
        <v>1995</v>
      </c>
      <c r="B77">
        <v>216</v>
      </c>
      <c r="C77">
        <v>123</v>
      </c>
      <c r="D77">
        <v>339</v>
      </c>
      <c r="F77" s="9">
        <f t="shared" si="16"/>
        <v>1995</v>
      </c>
      <c r="G77" s="1">
        <f t="shared" si="16"/>
        <v>2702260</v>
      </c>
      <c r="H77" s="1">
        <f t="shared" si="16"/>
        <v>52320</v>
      </c>
      <c r="I77" s="1">
        <f t="shared" si="16"/>
        <v>2754580</v>
      </c>
      <c r="K77" s="9">
        <f t="shared" si="17"/>
        <v>1995</v>
      </c>
      <c r="L77" s="1">
        <f t="shared" si="18"/>
        <v>7.993309304064006</v>
      </c>
      <c r="M77" s="1">
        <f t="shared" si="19"/>
        <v>235.09174311926606</v>
      </c>
      <c r="N77" s="1">
        <f t="shared" si="20"/>
        <v>12.306776350659627</v>
      </c>
    </row>
    <row r="78" spans="1:14" ht="12.75">
      <c r="A78" s="9">
        <v>1996</v>
      </c>
      <c r="B78">
        <v>253</v>
      </c>
      <c r="C78">
        <v>129</v>
      </c>
      <c r="D78">
        <v>382</v>
      </c>
      <c r="F78" s="9">
        <f t="shared" si="16"/>
        <v>1996</v>
      </c>
      <c r="G78" s="1">
        <f t="shared" si="16"/>
        <v>2704861</v>
      </c>
      <c r="H78" s="1">
        <f t="shared" si="16"/>
        <v>52988</v>
      </c>
      <c r="I78" s="1">
        <f t="shared" si="16"/>
        <v>2757849</v>
      </c>
      <c r="K78" s="9">
        <f t="shared" si="17"/>
        <v>1996</v>
      </c>
      <c r="L78" s="1">
        <f t="shared" si="18"/>
        <v>9.353530551107802</v>
      </c>
      <c r="M78" s="1">
        <f t="shared" si="19"/>
        <v>243.4513474749</v>
      </c>
      <c r="N78" s="1">
        <f t="shared" si="20"/>
        <v>13.851374748943831</v>
      </c>
    </row>
    <row r="79" spans="1:14" ht="12.75">
      <c r="A79" s="9">
        <v>1997</v>
      </c>
      <c r="B79">
        <v>227</v>
      </c>
      <c r="C79">
        <v>98</v>
      </c>
      <c r="D79">
        <v>325</v>
      </c>
      <c r="F79" s="9">
        <f t="shared" si="16"/>
        <v>1997</v>
      </c>
      <c r="G79" s="1">
        <f t="shared" si="16"/>
        <v>2706536</v>
      </c>
      <c r="H79" s="1">
        <f t="shared" si="16"/>
        <v>53468</v>
      </c>
      <c r="I79" s="1">
        <f t="shared" si="16"/>
        <v>2760004</v>
      </c>
      <c r="K79" s="9">
        <f t="shared" si="17"/>
        <v>1997</v>
      </c>
      <c r="L79" s="1">
        <f t="shared" si="18"/>
        <v>8.387104402084436</v>
      </c>
      <c r="M79" s="1">
        <f t="shared" si="19"/>
        <v>183.28719982045337</v>
      </c>
      <c r="N79" s="1">
        <f t="shared" si="20"/>
        <v>11.77534525312282</v>
      </c>
    </row>
    <row r="80" spans="1:14" ht="12.75">
      <c r="A80" s="9">
        <v>1998</v>
      </c>
      <c r="B80">
        <v>358</v>
      </c>
      <c r="C80">
        <v>84</v>
      </c>
      <c r="D80">
        <v>442</v>
      </c>
      <c r="F80" s="9">
        <f t="shared" si="16"/>
        <v>1998</v>
      </c>
      <c r="G80" s="1">
        <f t="shared" si="16"/>
        <v>2708046</v>
      </c>
      <c r="H80" s="1">
        <f t="shared" si="16"/>
        <v>54322</v>
      </c>
      <c r="I80" s="1">
        <f t="shared" si="16"/>
        <v>2762368</v>
      </c>
      <c r="K80" s="9">
        <f t="shared" si="17"/>
        <v>1998</v>
      </c>
      <c r="L80" s="1">
        <f t="shared" si="18"/>
        <v>13.219864064347504</v>
      </c>
      <c r="M80" s="1">
        <f t="shared" si="19"/>
        <v>154.63348183056587</v>
      </c>
      <c r="N80" s="1">
        <f t="shared" si="20"/>
        <v>16.000764561419768</v>
      </c>
    </row>
    <row r="81" spans="1:14" ht="12.75">
      <c r="A81" s="9">
        <v>1999</v>
      </c>
      <c r="B81">
        <v>378</v>
      </c>
      <c r="C81">
        <v>93</v>
      </c>
      <c r="D81">
        <v>471</v>
      </c>
      <c r="F81" s="9">
        <f t="shared" si="16"/>
        <v>1999</v>
      </c>
      <c r="G81" s="1">
        <f t="shared" si="16"/>
        <v>2709920</v>
      </c>
      <c r="H81" s="1">
        <f t="shared" si="16"/>
        <v>55028</v>
      </c>
      <c r="I81" s="1">
        <f t="shared" si="16"/>
        <v>2764948</v>
      </c>
      <c r="K81" s="9">
        <f t="shared" si="17"/>
        <v>1999</v>
      </c>
      <c r="L81" s="1">
        <f t="shared" si="18"/>
        <v>13.948751254649585</v>
      </c>
      <c r="M81" s="1">
        <f t="shared" si="19"/>
        <v>169.0048702478738</v>
      </c>
      <c r="N81" s="1">
        <f t="shared" si="20"/>
        <v>17.03467840986521</v>
      </c>
    </row>
    <row r="83" spans="1:14" ht="27" customHeight="1">
      <c r="A83" s="31" t="str">
        <f>CONCATENATE("New Admissions for Other / Unknown Offenses, BW Only: ",$A$1)</f>
        <v>New Admissions for Other / Unknown Offenses, BW Only: IOWA</v>
      </c>
      <c r="B83" s="31"/>
      <c r="C83" s="31"/>
      <c r="D83" s="31"/>
      <c r="F83" s="31" t="str">
        <f>CONCATENATE("Total Population, BW Only: ",$A$1)</f>
        <v>Total Population, BW Only: IOWA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IOWA</v>
      </c>
      <c r="L83" s="31"/>
      <c r="M83" s="31"/>
      <c r="N83" s="31"/>
    </row>
    <row r="84" spans="1:14" ht="12.75">
      <c r="A84" s="24" t="s">
        <v>39</v>
      </c>
      <c r="B84" s="25" t="s">
        <v>25</v>
      </c>
      <c r="C84" s="25" t="s">
        <v>26</v>
      </c>
      <c r="D84" s="25" t="s">
        <v>27</v>
      </c>
      <c r="F84" s="24" t="s">
        <v>39</v>
      </c>
      <c r="G84" s="25" t="s">
        <v>25</v>
      </c>
      <c r="H84" s="25" t="s">
        <v>26</v>
      </c>
      <c r="I84" s="25" t="s">
        <v>27</v>
      </c>
      <c r="K84" s="24" t="s">
        <v>39</v>
      </c>
      <c r="L84" s="25" t="s">
        <v>25</v>
      </c>
      <c r="M84" s="25" t="s">
        <v>26</v>
      </c>
      <c r="N84" s="25" t="s">
        <v>27</v>
      </c>
    </row>
    <row r="85" spans="1:14" ht="12.75">
      <c r="A85" s="9">
        <v>1983</v>
      </c>
      <c r="F85" s="9">
        <f aca="true" t="shared" si="21" ref="F85:I99">F4</f>
        <v>1983</v>
      </c>
      <c r="G85" s="1">
        <f t="shared" si="21"/>
        <v>0</v>
      </c>
      <c r="H85" s="1">
        <f t="shared" si="21"/>
        <v>0</v>
      </c>
      <c r="I85" s="1">
        <f t="shared" si="21"/>
        <v>0</v>
      </c>
      <c r="K85" s="9">
        <f>F85</f>
        <v>1983</v>
      </c>
      <c r="L85" s="1"/>
      <c r="M85" s="1"/>
      <c r="N85" s="1"/>
    </row>
    <row r="86" spans="1:14" ht="12.75">
      <c r="A86" s="9">
        <v>1984</v>
      </c>
      <c r="F86" s="9">
        <f t="shared" si="21"/>
        <v>1984</v>
      </c>
      <c r="G86" s="1">
        <f t="shared" si="21"/>
        <v>0</v>
      </c>
      <c r="H86" s="1">
        <f t="shared" si="21"/>
        <v>0</v>
      </c>
      <c r="I86" s="1">
        <f t="shared" si="21"/>
        <v>0</v>
      </c>
      <c r="K86" s="9">
        <f aca="true" t="shared" si="22" ref="K86:K101">F86</f>
        <v>1984</v>
      </c>
      <c r="L86" s="1"/>
      <c r="M86" s="1"/>
      <c r="N86" s="1"/>
    </row>
    <row r="87" spans="1:14" ht="12.75">
      <c r="A87" s="9">
        <v>1985</v>
      </c>
      <c r="C87" s="2"/>
      <c r="F87" s="9">
        <f t="shared" si="21"/>
        <v>1985</v>
      </c>
      <c r="G87" s="1">
        <f t="shared" si="21"/>
        <v>0</v>
      </c>
      <c r="H87" s="1">
        <f t="shared" si="21"/>
        <v>0</v>
      </c>
      <c r="I87" s="1">
        <f t="shared" si="21"/>
        <v>0</v>
      </c>
      <c r="K87" s="9">
        <f t="shared" si="22"/>
        <v>1985</v>
      </c>
      <c r="L87" s="1"/>
      <c r="M87" s="1"/>
      <c r="N87" s="1"/>
    </row>
    <row r="88" spans="1:14" ht="12.75">
      <c r="A88" s="9">
        <v>1986</v>
      </c>
      <c r="C88" s="2"/>
      <c r="F88" s="9">
        <f t="shared" si="21"/>
        <v>1986</v>
      </c>
      <c r="G88" s="1">
        <f t="shared" si="21"/>
        <v>0</v>
      </c>
      <c r="H88" s="1">
        <f t="shared" si="21"/>
        <v>0</v>
      </c>
      <c r="I88" s="1">
        <f t="shared" si="21"/>
        <v>0</v>
      </c>
      <c r="K88" s="9">
        <f t="shared" si="22"/>
        <v>1986</v>
      </c>
      <c r="L88" s="1"/>
      <c r="M88" s="1"/>
      <c r="N88" s="1"/>
    </row>
    <row r="89" spans="1:14" ht="12.75">
      <c r="A89" s="9">
        <v>1987</v>
      </c>
      <c r="B89">
        <v>253</v>
      </c>
      <c r="C89">
        <v>30</v>
      </c>
      <c r="D89">
        <v>283</v>
      </c>
      <c r="F89" s="9">
        <f t="shared" si="21"/>
        <v>1987</v>
      </c>
      <c r="G89" s="1">
        <f t="shared" si="21"/>
        <v>2664847</v>
      </c>
      <c r="H89" s="1">
        <f t="shared" si="21"/>
        <v>44467</v>
      </c>
      <c r="I89" s="1">
        <f t="shared" si="21"/>
        <v>2709314</v>
      </c>
      <c r="K89" s="9">
        <f t="shared" si="22"/>
        <v>1987</v>
      </c>
      <c r="L89" s="1">
        <f aca="true" t="shared" si="23" ref="L89:L101">(B89/G89)*100000</f>
        <v>9.49397845354724</v>
      </c>
      <c r="M89" s="1">
        <f aca="true" t="shared" si="24" ref="M89:M101">(C89/H89)*100000</f>
        <v>67.46576112622844</v>
      </c>
      <c r="N89" s="1">
        <f aca="true" t="shared" si="25" ref="N89:N101">(D89/I89)*100000</f>
        <v>10.445448552659455</v>
      </c>
    </row>
    <row r="90" spans="1:14" ht="12.75">
      <c r="A90" s="9">
        <v>1988</v>
      </c>
      <c r="B90">
        <v>308</v>
      </c>
      <c r="C90">
        <v>29</v>
      </c>
      <c r="D90">
        <v>337</v>
      </c>
      <c r="F90" s="9">
        <f t="shared" si="21"/>
        <v>1988</v>
      </c>
      <c r="G90" s="1">
        <f t="shared" si="21"/>
        <v>2663119</v>
      </c>
      <c r="H90" s="1">
        <f t="shared" si="21"/>
        <v>45323</v>
      </c>
      <c r="I90" s="1">
        <f t="shared" si="21"/>
        <v>2708442</v>
      </c>
      <c r="K90" s="9">
        <f t="shared" si="22"/>
        <v>1988</v>
      </c>
      <c r="L90" s="1">
        <f t="shared" si="23"/>
        <v>11.565386300799926</v>
      </c>
      <c r="M90" s="1">
        <f t="shared" si="24"/>
        <v>63.98517309092514</v>
      </c>
      <c r="N90" s="1">
        <f t="shared" si="25"/>
        <v>12.442577688575202</v>
      </c>
    </row>
    <row r="91" spans="1:14" ht="12.75">
      <c r="A91" s="9">
        <v>1989</v>
      </c>
      <c r="B91">
        <v>344</v>
      </c>
      <c r="C91">
        <v>34</v>
      </c>
      <c r="D91">
        <v>378</v>
      </c>
      <c r="F91" s="9">
        <f t="shared" si="21"/>
        <v>1989</v>
      </c>
      <c r="G91" s="1">
        <f t="shared" si="21"/>
        <v>2661598</v>
      </c>
      <c r="H91" s="1">
        <f t="shared" si="21"/>
        <v>46567</v>
      </c>
      <c r="I91" s="1">
        <f t="shared" si="21"/>
        <v>2708165</v>
      </c>
      <c r="K91" s="9">
        <f t="shared" si="22"/>
        <v>1989</v>
      </c>
      <c r="L91" s="1">
        <f t="shared" si="23"/>
        <v>12.924566369526877</v>
      </c>
      <c r="M91" s="1">
        <f t="shared" si="24"/>
        <v>73.01307793072347</v>
      </c>
      <c r="N91" s="1">
        <f t="shared" si="25"/>
        <v>13.95779060729313</v>
      </c>
    </row>
    <row r="92" spans="1:14" ht="12.75">
      <c r="A92" s="9">
        <v>1990</v>
      </c>
      <c r="B92">
        <v>280</v>
      </c>
      <c r="C92">
        <v>44</v>
      </c>
      <c r="D92">
        <v>324</v>
      </c>
      <c r="F92" s="9">
        <f t="shared" si="21"/>
        <v>1990</v>
      </c>
      <c r="G92" s="1">
        <f t="shared" si="21"/>
        <v>2667227</v>
      </c>
      <c r="H92" s="1">
        <f t="shared" si="21"/>
        <v>47706</v>
      </c>
      <c r="I92" s="1">
        <f t="shared" si="21"/>
        <v>2714933</v>
      </c>
      <c r="K92" s="9">
        <f t="shared" si="22"/>
        <v>1990</v>
      </c>
      <c r="L92" s="1">
        <f t="shared" si="23"/>
        <v>10.49779415100402</v>
      </c>
      <c r="M92" s="1">
        <f t="shared" si="24"/>
        <v>92.23158512556073</v>
      </c>
      <c r="N92" s="1">
        <f t="shared" si="25"/>
        <v>11.933996161231235</v>
      </c>
    </row>
    <row r="93" spans="1:14" ht="12.75">
      <c r="A93" s="9">
        <v>1991</v>
      </c>
      <c r="B93">
        <v>338</v>
      </c>
      <c r="C93">
        <v>54</v>
      </c>
      <c r="D93">
        <v>392</v>
      </c>
      <c r="F93" s="9">
        <f t="shared" si="21"/>
        <v>1991</v>
      </c>
      <c r="G93" s="1">
        <f t="shared" si="21"/>
        <v>2672963</v>
      </c>
      <c r="H93" s="1">
        <f t="shared" si="21"/>
        <v>48714</v>
      </c>
      <c r="I93" s="1">
        <f t="shared" si="21"/>
        <v>2721677</v>
      </c>
      <c r="K93" s="9">
        <f t="shared" si="22"/>
        <v>1991</v>
      </c>
      <c r="L93" s="1">
        <f t="shared" si="23"/>
        <v>12.645143236176482</v>
      </c>
      <c r="M93" s="1">
        <f t="shared" si="24"/>
        <v>110.85109003571868</v>
      </c>
      <c r="N93" s="1">
        <f t="shared" si="25"/>
        <v>14.402884692048321</v>
      </c>
    </row>
    <row r="94" spans="1:14" ht="12.75">
      <c r="A94" s="9">
        <v>1992</v>
      </c>
      <c r="B94">
        <v>291</v>
      </c>
      <c r="C94">
        <v>40</v>
      </c>
      <c r="D94">
        <v>331</v>
      </c>
      <c r="F94" s="9">
        <f t="shared" si="21"/>
        <v>1992</v>
      </c>
      <c r="G94" s="1">
        <f t="shared" si="21"/>
        <v>2684524</v>
      </c>
      <c r="H94" s="1">
        <f t="shared" si="21"/>
        <v>49913</v>
      </c>
      <c r="I94" s="1">
        <f t="shared" si="21"/>
        <v>2734437</v>
      </c>
      <c r="K94" s="9">
        <f t="shared" si="22"/>
        <v>1992</v>
      </c>
      <c r="L94" s="1">
        <f t="shared" si="23"/>
        <v>10.839910539075083</v>
      </c>
      <c r="M94" s="1">
        <f t="shared" si="24"/>
        <v>80.1394426301765</v>
      </c>
      <c r="N94" s="1">
        <f t="shared" si="25"/>
        <v>12.104868387898495</v>
      </c>
    </row>
    <row r="95" spans="1:14" ht="12.75">
      <c r="A95" s="9">
        <v>1993</v>
      </c>
      <c r="B95">
        <v>364</v>
      </c>
      <c r="C95">
        <v>67</v>
      </c>
      <c r="D95">
        <v>431</v>
      </c>
      <c r="F95" s="9">
        <f t="shared" si="21"/>
        <v>1993</v>
      </c>
      <c r="G95" s="1">
        <f t="shared" si="21"/>
        <v>2692675</v>
      </c>
      <c r="H95" s="1">
        <f t="shared" si="21"/>
        <v>50856</v>
      </c>
      <c r="I95" s="1">
        <f t="shared" si="21"/>
        <v>2743531</v>
      </c>
      <c r="K95" s="9">
        <f t="shared" si="22"/>
        <v>1993</v>
      </c>
      <c r="L95" s="1">
        <f t="shared" si="23"/>
        <v>13.518155737324408</v>
      </c>
      <c r="M95" s="1">
        <f t="shared" si="24"/>
        <v>131.74453358502439</v>
      </c>
      <c r="N95" s="1">
        <f t="shared" si="25"/>
        <v>15.70968215777405</v>
      </c>
    </row>
    <row r="96" spans="1:14" ht="12.75">
      <c r="A96" s="9">
        <v>1994</v>
      </c>
      <c r="B96">
        <v>692</v>
      </c>
      <c r="C96">
        <v>179</v>
      </c>
      <c r="D96">
        <v>871</v>
      </c>
      <c r="F96" s="9">
        <f t="shared" si="21"/>
        <v>1994</v>
      </c>
      <c r="G96" s="1">
        <f t="shared" si="21"/>
        <v>2696136</v>
      </c>
      <c r="H96" s="1">
        <f t="shared" si="21"/>
        <v>51813</v>
      </c>
      <c r="I96" s="1">
        <f t="shared" si="21"/>
        <v>2747949</v>
      </c>
      <c r="K96" s="9">
        <f t="shared" si="22"/>
        <v>1994</v>
      </c>
      <c r="L96" s="1">
        <f t="shared" si="23"/>
        <v>25.666361044101635</v>
      </c>
      <c r="M96" s="1">
        <f t="shared" si="24"/>
        <v>345.47314380560863</v>
      </c>
      <c r="N96" s="1">
        <f t="shared" si="25"/>
        <v>31.696366999533105</v>
      </c>
    </row>
    <row r="97" spans="1:14" ht="12.75">
      <c r="A97" s="9">
        <v>1995</v>
      </c>
      <c r="B97">
        <v>725</v>
      </c>
      <c r="C97">
        <v>176</v>
      </c>
      <c r="D97">
        <v>901</v>
      </c>
      <c r="F97" s="9">
        <f t="shared" si="21"/>
        <v>1995</v>
      </c>
      <c r="G97" s="1">
        <f t="shared" si="21"/>
        <v>2702260</v>
      </c>
      <c r="H97" s="1">
        <f t="shared" si="21"/>
        <v>52320</v>
      </c>
      <c r="I97" s="1">
        <f t="shared" si="21"/>
        <v>2754580</v>
      </c>
      <c r="K97" s="9">
        <f t="shared" si="22"/>
        <v>1995</v>
      </c>
      <c r="L97" s="1">
        <f t="shared" si="23"/>
        <v>26.829394654844464</v>
      </c>
      <c r="M97" s="1">
        <f t="shared" si="24"/>
        <v>336.3914373088685</v>
      </c>
      <c r="N97" s="1">
        <f t="shared" si="25"/>
        <v>32.7091607431986</v>
      </c>
    </row>
    <row r="98" spans="1:14" ht="12.75">
      <c r="A98" s="9">
        <v>1996</v>
      </c>
      <c r="B98">
        <v>811</v>
      </c>
      <c r="C98">
        <v>147</v>
      </c>
      <c r="D98">
        <v>958</v>
      </c>
      <c r="F98" s="9">
        <f t="shared" si="21"/>
        <v>1996</v>
      </c>
      <c r="G98" s="1">
        <f t="shared" si="21"/>
        <v>2704861</v>
      </c>
      <c r="H98" s="1">
        <f t="shared" si="21"/>
        <v>52988</v>
      </c>
      <c r="I98" s="1">
        <f t="shared" si="21"/>
        <v>2757849</v>
      </c>
      <c r="K98" s="9">
        <f t="shared" si="22"/>
        <v>1996</v>
      </c>
      <c r="L98" s="1">
        <f t="shared" si="23"/>
        <v>29.983056430626192</v>
      </c>
      <c r="M98" s="1">
        <f t="shared" si="24"/>
        <v>277.42130293651394</v>
      </c>
      <c r="N98" s="1">
        <f t="shared" si="25"/>
        <v>34.73721730232511</v>
      </c>
    </row>
    <row r="99" spans="1:14" ht="12.75">
      <c r="A99" s="9">
        <v>1997</v>
      </c>
      <c r="B99">
        <v>662</v>
      </c>
      <c r="C99">
        <v>143</v>
      </c>
      <c r="D99">
        <v>805</v>
      </c>
      <c r="F99" s="9">
        <f t="shared" si="21"/>
        <v>1997</v>
      </c>
      <c r="G99" s="1">
        <f t="shared" si="21"/>
        <v>2706536</v>
      </c>
      <c r="H99" s="1">
        <f t="shared" si="21"/>
        <v>53468</v>
      </c>
      <c r="I99" s="1">
        <f t="shared" si="21"/>
        <v>2760004</v>
      </c>
      <c r="K99" s="9">
        <f t="shared" si="22"/>
        <v>1997</v>
      </c>
      <c r="L99" s="1">
        <f t="shared" si="23"/>
        <v>24.459308873039188</v>
      </c>
      <c r="M99" s="1">
        <f t="shared" si="24"/>
        <v>267.4496895339268</v>
      </c>
      <c r="N99" s="1">
        <f t="shared" si="25"/>
        <v>29.166624396196525</v>
      </c>
    </row>
    <row r="100" spans="1:14" ht="12.75">
      <c r="A100" s="9">
        <v>1998</v>
      </c>
      <c r="B100">
        <v>547</v>
      </c>
      <c r="C100">
        <v>87</v>
      </c>
      <c r="D100">
        <v>634</v>
      </c>
      <c r="F100" s="9">
        <f aca="true" t="shared" si="26" ref="F100:I101">F19</f>
        <v>1998</v>
      </c>
      <c r="G100" s="1">
        <f t="shared" si="26"/>
        <v>2708046</v>
      </c>
      <c r="H100" s="1">
        <f t="shared" si="26"/>
        <v>54322</v>
      </c>
      <c r="I100" s="1">
        <f t="shared" si="26"/>
        <v>2762368</v>
      </c>
      <c r="K100" s="9">
        <f t="shared" si="22"/>
        <v>1998</v>
      </c>
      <c r="L100" s="1">
        <f t="shared" si="23"/>
        <v>20.19906604245275</v>
      </c>
      <c r="M100" s="1">
        <f t="shared" si="24"/>
        <v>160.15610618165752</v>
      </c>
      <c r="N100" s="1">
        <f t="shared" si="25"/>
        <v>22.951322922941475</v>
      </c>
    </row>
    <row r="101" spans="1:14" ht="12.75">
      <c r="A101" s="9">
        <v>1999</v>
      </c>
      <c r="B101">
        <v>512</v>
      </c>
      <c r="C101">
        <v>102</v>
      </c>
      <c r="D101">
        <v>614</v>
      </c>
      <c r="F101" s="9">
        <f t="shared" si="26"/>
        <v>1999</v>
      </c>
      <c r="G101" s="1">
        <f t="shared" si="26"/>
        <v>2709920</v>
      </c>
      <c r="H101" s="1">
        <f t="shared" si="26"/>
        <v>55028</v>
      </c>
      <c r="I101" s="1">
        <f t="shared" si="26"/>
        <v>2764948</v>
      </c>
      <c r="K101" s="9">
        <f t="shared" si="22"/>
        <v>1999</v>
      </c>
      <c r="L101" s="1">
        <f t="shared" si="23"/>
        <v>18.893546672964515</v>
      </c>
      <c r="M101" s="1">
        <f t="shared" si="24"/>
        <v>185.3601802718616</v>
      </c>
      <c r="N101" s="1">
        <f t="shared" si="25"/>
        <v>22.2065659101003</v>
      </c>
    </row>
    <row r="103" spans="1:14" ht="31.5" customHeight="1">
      <c r="A103" s="31" t="str">
        <f>CONCATENATE("New Admissions for All Offenses, BW Only: ",$A$1)</f>
        <v>New Admissions for All Offenses, BW Only: IOWA</v>
      </c>
      <c r="B103" s="31"/>
      <c r="C103" s="31"/>
      <c r="D103" s="31"/>
      <c r="F103" s="31" t="str">
        <f>CONCATENATE("Total Population, BW Only: ",$A$1)</f>
        <v>Total Population, BW Only: IOWA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IOWA</v>
      </c>
      <c r="L103" s="31"/>
      <c r="M103" s="31"/>
      <c r="N103" s="31"/>
    </row>
    <row r="104" spans="1:14" ht="12.75">
      <c r="A104" s="24" t="s">
        <v>39</v>
      </c>
      <c r="B104" s="25" t="s">
        <v>25</v>
      </c>
      <c r="C104" s="25" t="s">
        <v>26</v>
      </c>
      <c r="D104" s="25" t="s">
        <v>27</v>
      </c>
      <c r="F104" s="24" t="s">
        <v>39</v>
      </c>
      <c r="G104" s="25" t="s">
        <v>25</v>
      </c>
      <c r="H104" s="25" t="s">
        <v>26</v>
      </c>
      <c r="I104" s="25" t="s">
        <v>27</v>
      </c>
      <c r="K104" s="24" t="s">
        <v>39</v>
      </c>
      <c r="L104" s="25" t="s">
        <v>25</v>
      </c>
      <c r="M104" s="25" t="s">
        <v>26</v>
      </c>
      <c r="N104" s="25" t="s">
        <v>27</v>
      </c>
    </row>
    <row r="105" spans="1:14" ht="12.75">
      <c r="A105" s="9">
        <v>1983</v>
      </c>
      <c r="B105" s="2"/>
      <c r="C105" s="2"/>
      <c r="D105" s="2"/>
      <c r="E105" s="2"/>
      <c r="F105" s="9">
        <f>F4</f>
        <v>1983</v>
      </c>
      <c r="G105" s="1">
        <f>G4</f>
        <v>0</v>
      </c>
      <c r="H105" s="1">
        <f>H4</f>
        <v>0</v>
      </c>
      <c r="I105" s="1">
        <f>I4</f>
        <v>0</v>
      </c>
      <c r="K105" s="9">
        <f>F105</f>
        <v>1983</v>
      </c>
      <c r="L105" s="1"/>
      <c r="M105" s="1"/>
      <c r="N105" s="1"/>
    </row>
    <row r="106" spans="1:14" ht="12.75">
      <c r="A106" s="9">
        <v>1984</v>
      </c>
      <c r="B106" s="2"/>
      <c r="C106" s="2"/>
      <c r="D106" s="2"/>
      <c r="F106" s="9">
        <f aca="true" t="shared" si="27" ref="F106:I121">F5</f>
        <v>1984</v>
      </c>
      <c r="G106" s="1">
        <f t="shared" si="27"/>
        <v>0</v>
      </c>
      <c r="H106" s="1">
        <f t="shared" si="27"/>
        <v>0</v>
      </c>
      <c r="I106" s="1">
        <f t="shared" si="27"/>
        <v>0</v>
      </c>
      <c r="K106" s="9">
        <f aca="true" t="shared" si="28" ref="K106:K121">F106</f>
        <v>1984</v>
      </c>
      <c r="L106" s="1"/>
      <c r="M106" s="1"/>
      <c r="N106" s="1"/>
    </row>
    <row r="107" spans="1:14" ht="12.75">
      <c r="A107" s="9">
        <v>1985</v>
      </c>
      <c r="B107" s="2"/>
      <c r="C107" s="2"/>
      <c r="D107" s="2"/>
      <c r="F107" s="9">
        <f t="shared" si="27"/>
        <v>1985</v>
      </c>
      <c r="G107" s="1">
        <f t="shared" si="27"/>
        <v>0</v>
      </c>
      <c r="H107" s="1">
        <f t="shared" si="27"/>
        <v>0</v>
      </c>
      <c r="I107" s="1">
        <f t="shared" si="27"/>
        <v>0</v>
      </c>
      <c r="K107" s="9">
        <f t="shared" si="28"/>
        <v>1985</v>
      </c>
      <c r="L107" s="1"/>
      <c r="M107" s="1"/>
      <c r="N107" s="1"/>
    </row>
    <row r="108" spans="1:14" ht="12.75">
      <c r="A108" s="9">
        <v>1986</v>
      </c>
      <c r="B108" s="2"/>
      <c r="C108" s="2"/>
      <c r="D108" s="2"/>
      <c r="F108" s="9">
        <f t="shared" si="27"/>
        <v>1986</v>
      </c>
      <c r="G108" s="1">
        <f t="shared" si="27"/>
        <v>0</v>
      </c>
      <c r="H108" s="1">
        <f t="shared" si="27"/>
        <v>0</v>
      </c>
      <c r="I108" s="1">
        <f t="shared" si="27"/>
        <v>0</v>
      </c>
      <c r="K108" s="9">
        <f t="shared" si="28"/>
        <v>1986</v>
      </c>
      <c r="L108" s="1"/>
      <c r="M108" s="1"/>
      <c r="N108" s="1"/>
    </row>
    <row r="109" spans="1:14" ht="12.75">
      <c r="A109" s="9">
        <v>1987</v>
      </c>
      <c r="B109">
        <v>814</v>
      </c>
      <c r="C109">
        <v>167</v>
      </c>
      <c r="D109">
        <v>981</v>
      </c>
      <c r="F109" s="9">
        <f t="shared" si="27"/>
        <v>1987</v>
      </c>
      <c r="G109" s="1">
        <f t="shared" si="27"/>
        <v>2664847</v>
      </c>
      <c r="H109" s="1">
        <f t="shared" si="27"/>
        <v>44467</v>
      </c>
      <c r="I109" s="1">
        <f t="shared" si="27"/>
        <v>2709314</v>
      </c>
      <c r="K109" s="9">
        <f t="shared" si="28"/>
        <v>1987</v>
      </c>
      <c r="L109" s="1">
        <f aca="true" t="shared" si="29" ref="L109:L121">(B109/G109)*100000</f>
        <v>30.54584372010851</v>
      </c>
      <c r="M109" s="1">
        <f aca="true" t="shared" si="30" ref="M109:M121">(C109/H109)*100000</f>
        <v>375.55940360267164</v>
      </c>
      <c r="N109" s="1">
        <f aca="true" t="shared" si="31" ref="N109:N121">(D109/I109)*100000</f>
        <v>36.2084276684061</v>
      </c>
    </row>
    <row r="110" spans="1:14" ht="12.75">
      <c r="A110" s="9">
        <v>1988</v>
      </c>
      <c r="B110">
        <v>849</v>
      </c>
      <c r="C110">
        <v>171</v>
      </c>
      <c r="D110">
        <v>1020</v>
      </c>
      <c r="F110" s="9">
        <f t="shared" si="27"/>
        <v>1988</v>
      </c>
      <c r="G110" s="1">
        <f t="shared" si="27"/>
        <v>2663119</v>
      </c>
      <c r="H110" s="1">
        <f t="shared" si="27"/>
        <v>45323</v>
      </c>
      <c r="I110" s="1">
        <f t="shared" si="27"/>
        <v>2708442</v>
      </c>
      <c r="K110" s="9">
        <f t="shared" si="28"/>
        <v>1988</v>
      </c>
      <c r="L110" s="1">
        <f t="shared" si="29"/>
        <v>31.879912238243957</v>
      </c>
      <c r="M110" s="1">
        <f t="shared" si="30"/>
        <v>377.2918827085586</v>
      </c>
      <c r="N110" s="1">
        <f t="shared" si="31"/>
        <v>37.66002742536115</v>
      </c>
    </row>
    <row r="111" spans="1:14" ht="12.75">
      <c r="A111" s="9">
        <v>1989</v>
      </c>
      <c r="B111">
        <v>1046</v>
      </c>
      <c r="C111">
        <v>213</v>
      </c>
      <c r="D111">
        <v>1259</v>
      </c>
      <c r="F111" s="9">
        <f t="shared" si="27"/>
        <v>1989</v>
      </c>
      <c r="G111" s="1">
        <f t="shared" si="27"/>
        <v>2661598</v>
      </c>
      <c r="H111" s="1">
        <f t="shared" si="27"/>
        <v>46567</v>
      </c>
      <c r="I111" s="1">
        <f t="shared" si="27"/>
        <v>2708165</v>
      </c>
      <c r="K111" s="9">
        <f t="shared" si="28"/>
        <v>1989</v>
      </c>
      <c r="L111" s="1">
        <f t="shared" si="29"/>
        <v>39.299698902689286</v>
      </c>
      <c r="M111" s="1">
        <f t="shared" si="30"/>
        <v>457.4054588012971</v>
      </c>
      <c r="N111" s="1">
        <f t="shared" si="31"/>
        <v>46.48904331900014</v>
      </c>
    </row>
    <row r="112" spans="1:14" ht="12.75">
      <c r="A112" s="9">
        <v>1990</v>
      </c>
      <c r="B112">
        <v>1040</v>
      </c>
      <c r="C112">
        <v>258</v>
      </c>
      <c r="D112">
        <v>1298</v>
      </c>
      <c r="F112" s="9">
        <f t="shared" si="27"/>
        <v>1990</v>
      </c>
      <c r="G112" s="1">
        <f t="shared" si="27"/>
        <v>2667227</v>
      </c>
      <c r="H112" s="1">
        <f t="shared" si="27"/>
        <v>47706</v>
      </c>
      <c r="I112" s="1">
        <f t="shared" si="27"/>
        <v>2714933</v>
      </c>
      <c r="K112" s="9">
        <f t="shared" si="28"/>
        <v>1990</v>
      </c>
      <c r="L112" s="1">
        <f t="shared" si="29"/>
        <v>38.991806846586364</v>
      </c>
      <c r="M112" s="1">
        <f t="shared" si="30"/>
        <v>540.8124764180607</v>
      </c>
      <c r="N112" s="1">
        <f t="shared" si="31"/>
        <v>47.809651287895505</v>
      </c>
    </row>
    <row r="113" spans="1:14" ht="12.75">
      <c r="A113" s="9">
        <v>1991</v>
      </c>
      <c r="B113">
        <v>932</v>
      </c>
      <c r="C113">
        <v>259</v>
      </c>
      <c r="D113">
        <v>1191</v>
      </c>
      <c r="F113" s="9">
        <f t="shared" si="27"/>
        <v>1991</v>
      </c>
      <c r="G113" s="1">
        <f t="shared" si="27"/>
        <v>2672963</v>
      </c>
      <c r="H113" s="1">
        <f t="shared" si="27"/>
        <v>48714</v>
      </c>
      <c r="I113" s="1">
        <f t="shared" si="27"/>
        <v>2721677</v>
      </c>
      <c r="K113" s="9">
        <f t="shared" si="28"/>
        <v>1991</v>
      </c>
      <c r="L113" s="1">
        <f t="shared" si="29"/>
        <v>34.86767306543338</v>
      </c>
      <c r="M113" s="1">
        <f t="shared" si="30"/>
        <v>531.6746725787248</v>
      </c>
      <c r="N113" s="1">
        <f t="shared" si="31"/>
        <v>43.75978486793253</v>
      </c>
    </row>
    <row r="114" spans="1:14" ht="12.75">
      <c r="A114" s="9">
        <v>1992</v>
      </c>
      <c r="B114">
        <v>1051</v>
      </c>
      <c r="C114">
        <v>319</v>
      </c>
      <c r="D114">
        <v>1370</v>
      </c>
      <c r="F114" s="9">
        <f t="shared" si="27"/>
        <v>1992</v>
      </c>
      <c r="G114" s="1">
        <f t="shared" si="27"/>
        <v>2684524</v>
      </c>
      <c r="H114" s="1">
        <f t="shared" si="27"/>
        <v>49913</v>
      </c>
      <c r="I114" s="1">
        <f t="shared" si="27"/>
        <v>2734437</v>
      </c>
      <c r="K114" s="9">
        <f t="shared" si="28"/>
        <v>1992</v>
      </c>
      <c r="L114" s="1">
        <f t="shared" si="29"/>
        <v>39.15032981638458</v>
      </c>
      <c r="M114" s="1">
        <f t="shared" si="30"/>
        <v>639.1120549756577</v>
      </c>
      <c r="N114" s="1">
        <f t="shared" si="31"/>
        <v>50.10172112211764</v>
      </c>
    </row>
    <row r="115" spans="1:14" ht="12.75">
      <c r="A115" s="9">
        <v>1993</v>
      </c>
      <c r="B115">
        <v>1115</v>
      </c>
      <c r="C115">
        <v>332</v>
      </c>
      <c r="D115">
        <v>1447</v>
      </c>
      <c r="F115" s="9">
        <f t="shared" si="27"/>
        <v>1993</v>
      </c>
      <c r="G115" s="1">
        <f t="shared" si="27"/>
        <v>2692675</v>
      </c>
      <c r="H115" s="1">
        <f t="shared" si="27"/>
        <v>50856</v>
      </c>
      <c r="I115" s="1">
        <f t="shared" si="27"/>
        <v>2743531</v>
      </c>
      <c r="K115" s="9">
        <f t="shared" si="28"/>
        <v>1993</v>
      </c>
      <c r="L115" s="1">
        <f t="shared" si="29"/>
        <v>41.40863639317779</v>
      </c>
      <c r="M115" s="1">
        <f t="shared" si="30"/>
        <v>652.8236589586284</v>
      </c>
      <c r="N115" s="1">
        <f t="shared" si="31"/>
        <v>52.742250770995476</v>
      </c>
    </row>
    <row r="116" spans="1:14" ht="12.75">
      <c r="A116" s="9">
        <v>1994</v>
      </c>
      <c r="B116">
        <v>1838</v>
      </c>
      <c r="C116">
        <v>606</v>
      </c>
      <c r="D116">
        <v>2444</v>
      </c>
      <c r="F116" s="9">
        <f t="shared" si="27"/>
        <v>1994</v>
      </c>
      <c r="G116" s="1">
        <f t="shared" si="27"/>
        <v>2696136</v>
      </c>
      <c r="H116" s="1">
        <f t="shared" si="27"/>
        <v>51813</v>
      </c>
      <c r="I116" s="1">
        <f t="shared" si="27"/>
        <v>2747949</v>
      </c>
      <c r="K116" s="9">
        <f t="shared" si="28"/>
        <v>1994</v>
      </c>
      <c r="L116" s="1">
        <f t="shared" si="29"/>
        <v>68.17163525875549</v>
      </c>
      <c r="M116" s="1">
        <f t="shared" si="30"/>
        <v>1169.5906432748538</v>
      </c>
      <c r="N116" s="1">
        <f t="shared" si="31"/>
        <v>88.93905964048095</v>
      </c>
    </row>
    <row r="117" spans="1:14" ht="12.75">
      <c r="A117" s="9">
        <v>1995</v>
      </c>
      <c r="B117">
        <v>1988</v>
      </c>
      <c r="C117">
        <v>609</v>
      </c>
      <c r="D117">
        <v>2597</v>
      </c>
      <c r="F117" s="9">
        <f t="shared" si="27"/>
        <v>1995</v>
      </c>
      <c r="G117" s="1">
        <f t="shared" si="27"/>
        <v>2702260</v>
      </c>
      <c r="H117" s="1">
        <f t="shared" si="27"/>
        <v>52320</v>
      </c>
      <c r="I117" s="1">
        <f t="shared" si="27"/>
        <v>2754580</v>
      </c>
      <c r="K117" s="9">
        <f t="shared" si="28"/>
        <v>1995</v>
      </c>
      <c r="L117" s="1">
        <f t="shared" si="29"/>
        <v>73.56805044666316</v>
      </c>
      <c r="M117" s="1">
        <f t="shared" si="30"/>
        <v>1163.9908256880735</v>
      </c>
      <c r="N117" s="1">
        <f t="shared" si="31"/>
        <v>94.27934567157243</v>
      </c>
    </row>
    <row r="118" spans="1:14" ht="12.75">
      <c r="A118" s="9">
        <v>1996</v>
      </c>
      <c r="B118">
        <v>2157</v>
      </c>
      <c r="C118">
        <v>600</v>
      </c>
      <c r="D118">
        <v>2757</v>
      </c>
      <c r="F118" s="9">
        <f t="shared" si="27"/>
        <v>1996</v>
      </c>
      <c r="G118" s="1">
        <f t="shared" si="27"/>
        <v>2704861</v>
      </c>
      <c r="H118" s="1">
        <f t="shared" si="27"/>
        <v>52988</v>
      </c>
      <c r="I118" s="1">
        <f t="shared" si="27"/>
        <v>2757849</v>
      </c>
      <c r="K118" s="9">
        <f t="shared" si="28"/>
        <v>1996</v>
      </c>
      <c r="L118" s="1">
        <f t="shared" si="29"/>
        <v>79.74531778157916</v>
      </c>
      <c r="M118" s="1">
        <f t="shared" si="30"/>
        <v>1132.3318487204651</v>
      </c>
      <c r="N118" s="1">
        <f t="shared" si="31"/>
        <v>99.96921513831975</v>
      </c>
    </row>
    <row r="119" spans="1:14" ht="12.75">
      <c r="A119" s="9">
        <v>1997</v>
      </c>
      <c r="B119">
        <v>1616</v>
      </c>
      <c r="C119">
        <v>459</v>
      </c>
      <c r="D119">
        <v>2075</v>
      </c>
      <c r="F119" s="9">
        <f t="shared" si="27"/>
        <v>1997</v>
      </c>
      <c r="G119" s="1">
        <f t="shared" si="27"/>
        <v>2706536</v>
      </c>
      <c r="H119" s="1">
        <f t="shared" si="27"/>
        <v>53468</v>
      </c>
      <c r="I119" s="1">
        <f t="shared" si="27"/>
        <v>2760004</v>
      </c>
      <c r="K119" s="9">
        <f t="shared" si="28"/>
        <v>1997</v>
      </c>
      <c r="L119" s="1">
        <f t="shared" si="29"/>
        <v>59.707315919684795</v>
      </c>
      <c r="M119" s="1">
        <f t="shared" si="30"/>
        <v>858.4573950774294</v>
      </c>
      <c r="N119" s="1">
        <f t="shared" si="31"/>
        <v>75.18105046224571</v>
      </c>
    </row>
    <row r="120" spans="1:14" ht="12.75">
      <c r="A120" s="9">
        <v>1998</v>
      </c>
      <c r="B120">
        <v>1692</v>
      </c>
      <c r="C120">
        <v>395</v>
      </c>
      <c r="D120">
        <v>2087</v>
      </c>
      <c r="F120" s="9">
        <f t="shared" si="27"/>
        <v>1998</v>
      </c>
      <c r="G120" s="1">
        <f t="shared" si="27"/>
        <v>2708046</v>
      </c>
      <c r="H120" s="1">
        <f t="shared" si="27"/>
        <v>54322</v>
      </c>
      <c r="I120" s="1">
        <f t="shared" si="27"/>
        <v>2762368</v>
      </c>
      <c r="K120" s="9">
        <f t="shared" si="28"/>
        <v>1998</v>
      </c>
      <c r="L120" s="1">
        <f t="shared" si="29"/>
        <v>62.48047485160887</v>
      </c>
      <c r="M120" s="1">
        <f t="shared" si="30"/>
        <v>727.1455395603991</v>
      </c>
      <c r="N120" s="1">
        <f t="shared" si="31"/>
        <v>75.551121356749</v>
      </c>
    </row>
    <row r="121" spans="1:14" ht="12.75">
      <c r="A121" s="9">
        <v>1999</v>
      </c>
      <c r="B121">
        <v>1563</v>
      </c>
      <c r="C121">
        <v>437</v>
      </c>
      <c r="D121">
        <v>2000</v>
      </c>
      <c r="F121" s="9">
        <f t="shared" si="27"/>
        <v>1999</v>
      </c>
      <c r="G121" s="1">
        <f t="shared" si="27"/>
        <v>2709920</v>
      </c>
      <c r="H121" s="1">
        <f t="shared" si="27"/>
        <v>55028</v>
      </c>
      <c r="I121" s="1">
        <f t="shared" si="27"/>
        <v>2764948</v>
      </c>
      <c r="K121" s="9">
        <f t="shared" si="28"/>
        <v>1999</v>
      </c>
      <c r="L121" s="1">
        <f t="shared" si="29"/>
        <v>57.67697939422566</v>
      </c>
      <c r="M121" s="1">
        <f t="shared" si="30"/>
        <v>794.1411644980737</v>
      </c>
      <c r="N121" s="1">
        <f t="shared" si="31"/>
        <v>72.33409091237883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G91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56</v>
      </c>
      <c r="B1" s="30" t="s">
        <v>17</v>
      </c>
      <c r="C1" s="30"/>
      <c r="D1" s="30"/>
      <c r="E1" s="30"/>
      <c r="F1" s="30"/>
      <c r="G1" s="30"/>
      <c r="J1" s="30" t="s">
        <v>17</v>
      </c>
      <c r="K1" s="30"/>
      <c r="L1" s="30"/>
      <c r="M1" s="30"/>
      <c r="N1" s="30"/>
      <c r="O1" s="30"/>
      <c r="R1" s="30" t="s">
        <v>17</v>
      </c>
      <c r="S1" s="30"/>
      <c r="T1" s="30"/>
      <c r="U1" s="30"/>
      <c r="V1" s="30"/>
      <c r="W1" s="30"/>
      <c r="Z1" s="30" t="s">
        <v>17</v>
      </c>
      <c r="AA1" s="30"/>
      <c r="AB1" s="30"/>
      <c r="AC1" s="30"/>
      <c r="AD1" s="30"/>
      <c r="AE1" s="30"/>
      <c r="AH1" s="30" t="s">
        <v>17</v>
      </c>
      <c r="AI1" s="30"/>
      <c r="AJ1" s="30"/>
      <c r="AK1" s="30"/>
      <c r="AL1" s="30"/>
      <c r="AM1" s="30"/>
      <c r="AP1" s="30" t="s">
        <v>17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IOWA</v>
      </c>
      <c r="C2" s="30"/>
      <c r="D2" s="30"/>
      <c r="E2" s="30"/>
      <c r="F2" s="30"/>
      <c r="G2" s="30"/>
      <c r="J2" s="30" t="str">
        <f>CONCATENATE("Black, Non-Hispanics:  ",$A$1)</f>
        <v>Black, Non-Hispanics:  IOWA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IOWA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IOWA</v>
      </c>
      <c r="AA2" s="30"/>
      <c r="AB2" s="30"/>
      <c r="AC2" s="30"/>
      <c r="AD2" s="30"/>
      <c r="AE2" s="30"/>
      <c r="AH2" s="30" t="str">
        <f>CONCATENATE("Hispanics:  ",$A$1)</f>
        <v>Hispanics:  IOWA</v>
      </c>
      <c r="AI2" s="30"/>
      <c r="AJ2" s="30"/>
      <c r="AK2" s="30"/>
      <c r="AL2" s="30"/>
      <c r="AM2" s="30"/>
      <c r="AP2" s="30" t="str">
        <f>CONCATENATE("Other Race / Not Known:  ",$A$1)</f>
        <v>Other Race / Not Known:  IOWA</v>
      </c>
      <c r="AQ2" s="30"/>
      <c r="AR2" s="30"/>
      <c r="AS2" s="30"/>
      <c r="AT2" s="30"/>
      <c r="AU2" s="30"/>
    </row>
    <row r="3" spans="1:47" ht="12.75">
      <c r="A3" s="4" t="s">
        <v>21</v>
      </c>
      <c r="B3" s="12" t="s">
        <v>14</v>
      </c>
      <c r="C3" s="12" t="s">
        <v>19</v>
      </c>
      <c r="D3" s="12" t="s">
        <v>20</v>
      </c>
      <c r="E3" s="12" t="s">
        <v>15</v>
      </c>
      <c r="F3" s="12" t="s">
        <v>18</v>
      </c>
      <c r="G3" s="12" t="s">
        <v>27</v>
      </c>
      <c r="I3" s="4" t="s">
        <v>38</v>
      </c>
      <c r="J3" s="12" t="s">
        <v>14</v>
      </c>
      <c r="K3" s="12" t="s">
        <v>19</v>
      </c>
      <c r="L3" s="12" t="s">
        <v>20</v>
      </c>
      <c r="M3" s="12" t="s">
        <v>15</v>
      </c>
      <c r="N3" s="12" t="s">
        <v>18</v>
      </c>
      <c r="O3" s="12" t="s">
        <v>27</v>
      </c>
      <c r="Q3" s="4" t="s">
        <v>38</v>
      </c>
      <c r="R3" s="12" t="s">
        <v>14</v>
      </c>
      <c r="S3" s="12" t="s">
        <v>19</v>
      </c>
      <c r="T3" s="12" t="s">
        <v>20</v>
      </c>
      <c r="U3" s="12" t="s">
        <v>15</v>
      </c>
      <c r="V3" s="12" t="s">
        <v>18</v>
      </c>
      <c r="W3" s="12" t="s">
        <v>27</v>
      </c>
      <c r="Y3" s="4" t="s">
        <v>38</v>
      </c>
      <c r="Z3" s="12" t="s">
        <v>14</v>
      </c>
      <c r="AA3" s="12" t="s">
        <v>19</v>
      </c>
      <c r="AB3" s="12" t="s">
        <v>20</v>
      </c>
      <c r="AC3" s="12" t="s">
        <v>15</v>
      </c>
      <c r="AD3" s="12" t="s">
        <v>18</v>
      </c>
      <c r="AE3" s="12" t="s">
        <v>27</v>
      </c>
      <c r="AG3" s="4" t="s">
        <v>38</v>
      </c>
      <c r="AH3" s="12" t="s">
        <v>14</v>
      </c>
      <c r="AI3" s="12" t="s">
        <v>19</v>
      </c>
      <c r="AJ3" s="12" t="s">
        <v>20</v>
      </c>
      <c r="AK3" s="12" t="s">
        <v>15</v>
      </c>
      <c r="AL3" s="12" t="s">
        <v>18</v>
      </c>
      <c r="AM3" s="12" t="s">
        <v>27</v>
      </c>
      <c r="AO3" s="4" t="s">
        <v>38</v>
      </c>
      <c r="AP3" s="12" t="s">
        <v>14</v>
      </c>
      <c r="AQ3" s="12" t="s">
        <v>19</v>
      </c>
      <c r="AR3" s="12" t="s">
        <v>20</v>
      </c>
      <c r="AS3" s="12" t="s">
        <v>15</v>
      </c>
      <c r="AT3" s="12" t="s">
        <v>18</v>
      </c>
      <c r="AU3" s="12" t="s">
        <v>27</v>
      </c>
    </row>
    <row r="4" spans="1:41" ht="12.75">
      <c r="A4" s="4">
        <v>1983</v>
      </c>
      <c r="B4" s="2"/>
      <c r="C4" s="2"/>
      <c r="D4" s="2"/>
      <c r="E4" s="2"/>
      <c r="F4" s="2"/>
      <c r="G4">
        <f>SUM(B4:F4)</f>
        <v>0</v>
      </c>
      <c r="I4" s="4">
        <v>1983</v>
      </c>
      <c r="J4" s="2"/>
      <c r="K4" s="2"/>
      <c r="O4">
        <f>SUM(J4:N4)</f>
        <v>0</v>
      </c>
      <c r="Q4" s="4">
        <v>1983</v>
      </c>
      <c r="R4" s="2"/>
      <c r="S4" s="2"/>
      <c r="T4" s="2"/>
      <c r="U4" s="2"/>
      <c r="V4" s="2"/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B5" s="2"/>
      <c r="C5" s="2"/>
      <c r="D5" s="2"/>
      <c r="E5" s="2"/>
      <c r="F5" s="2"/>
      <c r="G5">
        <f aca="true" t="shared" si="0" ref="G5:G20">SUM(B5:F5)</f>
        <v>0</v>
      </c>
      <c r="I5" s="4">
        <v>1984</v>
      </c>
      <c r="K5" s="2"/>
      <c r="O5">
        <f aca="true" t="shared" si="1" ref="O5:O20">SUM(J5:N5)</f>
        <v>0</v>
      </c>
      <c r="Q5" s="4">
        <v>1984</v>
      </c>
      <c r="R5" s="2"/>
      <c r="S5" s="2"/>
      <c r="T5" s="2"/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M5">
        <f aca="true" t="shared" si="4" ref="AM5:AM20">SUM(AH5:AL5)</f>
        <v>0</v>
      </c>
      <c r="AO5" s="4">
        <v>1984</v>
      </c>
    </row>
    <row r="6" spans="1:41" ht="12.75">
      <c r="A6" s="4">
        <v>1985</v>
      </c>
      <c r="B6" s="2"/>
      <c r="C6" s="2"/>
      <c r="D6" s="2"/>
      <c r="E6" s="2"/>
      <c r="F6" s="2"/>
      <c r="G6">
        <f t="shared" si="0"/>
        <v>0</v>
      </c>
      <c r="I6" s="4">
        <v>1985</v>
      </c>
      <c r="J6" s="2"/>
      <c r="K6" s="2"/>
      <c r="L6" s="2"/>
      <c r="O6">
        <f t="shared" si="1"/>
        <v>0</v>
      </c>
      <c r="Q6" s="4">
        <v>1985</v>
      </c>
      <c r="R6" s="2"/>
      <c r="S6" s="2"/>
      <c r="T6" s="2"/>
      <c r="W6">
        <f t="shared" si="2"/>
        <v>0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</row>
    <row r="7" spans="1:41" ht="12.75">
      <c r="A7" s="4">
        <v>1986</v>
      </c>
      <c r="B7" s="2"/>
      <c r="C7" s="2"/>
      <c r="D7" s="2"/>
      <c r="E7" s="2"/>
      <c r="F7" s="2"/>
      <c r="G7">
        <f t="shared" si="0"/>
        <v>0</v>
      </c>
      <c r="I7" s="4">
        <v>1986</v>
      </c>
      <c r="J7" s="2"/>
      <c r="K7" s="2"/>
      <c r="L7" s="2"/>
      <c r="O7">
        <f t="shared" si="1"/>
        <v>0</v>
      </c>
      <c r="Q7" s="4">
        <v>1986</v>
      </c>
      <c r="R7" s="2"/>
      <c r="S7" s="2"/>
      <c r="T7" s="2"/>
      <c r="W7">
        <f t="shared" si="2"/>
        <v>0</v>
      </c>
      <c r="Y7" s="4">
        <v>1986</v>
      </c>
      <c r="AE7">
        <f t="shared" si="3"/>
        <v>0</v>
      </c>
      <c r="AG7" s="4">
        <v>1986</v>
      </c>
      <c r="AM7">
        <f t="shared" si="4"/>
        <v>0</v>
      </c>
      <c r="AO7" s="4">
        <v>1986</v>
      </c>
    </row>
    <row r="8" spans="1:41" ht="12.75">
      <c r="A8" s="4">
        <v>1987</v>
      </c>
      <c r="B8">
        <v>181</v>
      </c>
      <c r="C8">
        <v>189</v>
      </c>
      <c r="D8">
        <v>160</v>
      </c>
      <c r="E8">
        <v>31</v>
      </c>
      <c r="F8">
        <v>253</v>
      </c>
      <c r="G8">
        <f t="shared" si="0"/>
        <v>814</v>
      </c>
      <c r="I8" s="4">
        <v>1987</v>
      </c>
      <c r="J8">
        <v>34</v>
      </c>
      <c r="K8">
        <v>52</v>
      </c>
      <c r="L8">
        <v>40</v>
      </c>
      <c r="M8">
        <v>11</v>
      </c>
      <c r="N8">
        <v>30</v>
      </c>
      <c r="O8">
        <f t="shared" si="1"/>
        <v>167</v>
      </c>
      <c r="Q8" s="4">
        <v>1987</v>
      </c>
      <c r="R8">
        <v>6</v>
      </c>
      <c r="S8">
        <v>4</v>
      </c>
      <c r="T8">
        <v>2</v>
      </c>
      <c r="V8">
        <v>2</v>
      </c>
      <c r="W8">
        <f t="shared" si="2"/>
        <v>14</v>
      </c>
      <c r="Y8" s="4">
        <v>1987</v>
      </c>
      <c r="Z8">
        <v>1</v>
      </c>
      <c r="AE8">
        <f t="shared" si="3"/>
        <v>1</v>
      </c>
      <c r="AG8" s="4">
        <v>1987</v>
      </c>
      <c r="AH8">
        <v>5</v>
      </c>
      <c r="AI8">
        <v>1</v>
      </c>
      <c r="AJ8">
        <v>4</v>
      </c>
      <c r="AK8">
        <v>2</v>
      </c>
      <c r="AL8">
        <v>3</v>
      </c>
      <c r="AM8">
        <f t="shared" si="4"/>
        <v>15</v>
      </c>
      <c r="AO8" s="4">
        <v>1987</v>
      </c>
    </row>
    <row r="9" spans="1:41" ht="12.75">
      <c r="A9" s="4">
        <v>1988</v>
      </c>
      <c r="B9">
        <v>201</v>
      </c>
      <c r="C9">
        <v>147</v>
      </c>
      <c r="D9">
        <v>139</v>
      </c>
      <c r="E9">
        <v>54</v>
      </c>
      <c r="F9">
        <v>308</v>
      </c>
      <c r="G9">
        <f t="shared" si="0"/>
        <v>849</v>
      </c>
      <c r="I9" s="4">
        <v>1988</v>
      </c>
      <c r="J9">
        <v>34</v>
      </c>
      <c r="K9">
        <v>55</v>
      </c>
      <c r="L9">
        <v>43</v>
      </c>
      <c r="M9">
        <v>10</v>
      </c>
      <c r="N9">
        <v>29</v>
      </c>
      <c r="O9">
        <f t="shared" si="1"/>
        <v>171</v>
      </c>
      <c r="Q9" s="4">
        <v>1988</v>
      </c>
      <c r="R9">
        <v>2</v>
      </c>
      <c r="S9">
        <v>4</v>
      </c>
      <c r="U9">
        <v>1</v>
      </c>
      <c r="V9">
        <v>6</v>
      </c>
      <c r="W9">
        <f t="shared" si="2"/>
        <v>13</v>
      </c>
      <c r="Y9" s="4">
        <v>1988</v>
      </c>
      <c r="AE9">
        <f t="shared" si="3"/>
        <v>0</v>
      </c>
      <c r="AG9" s="4">
        <v>1988</v>
      </c>
      <c r="AH9">
        <v>5</v>
      </c>
      <c r="AI9">
        <v>6</v>
      </c>
      <c r="AJ9">
        <v>4</v>
      </c>
      <c r="AK9">
        <v>3</v>
      </c>
      <c r="AL9">
        <v>7</v>
      </c>
      <c r="AM9">
        <f t="shared" si="4"/>
        <v>25</v>
      </c>
      <c r="AO9" s="4">
        <v>1988</v>
      </c>
    </row>
    <row r="10" spans="1:41" ht="12.75">
      <c r="A10" s="4">
        <v>1989</v>
      </c>
      <c r="B10">
        <v>208</v>
      </c>
      <c r="C10">
        <v>184</v>
      </c>
      <c r="D10">
        <v>181</v>
      </c>
      <c r="E10">
        <v>129</v>
      </c>
      <c r="F10">
        <v>344</v>
      </c>
      <c r="G10">
        <f t="shared" si="0"/>
        <v>1046</v>
      </c>
      <c r="I10" s="4">
        <v>1989</v>
      </c>
      <c r="J10">
        <v>37</v>
      </c>
      <c r="K10">
        <v>63</v>
      </c>
      <c r="L10">
        <v>40</v>
      </c>
      <c r="M10">
        <v>39</v>
      </c>
      <c r="N10">
        <v>34</v>
      </c>
      <c r="O10">
        <f t="shared" si="1"/>
        <v>213</v>
      </c>
      <c r="Q10" s="4">
        <v>1989</v>
      </c>
      <c r="R10">
        <v>4</v>
      </c>
      <c r="S10">
        <v>6</v>
      </c>
      <c r="T10">
        <v>1</v>
      </c>
      <c r="V10">
        <v>7</v>
      </c>
      <c r="W10">
        <f t="shared" si="2"/>
        <v>18</v>
      </c>
      <c r="Y10" s="4">
        <v>1989</v>
      </c>
      <c r="Z10">
        <v>2</v>
      </c>
      <c r="AA10">
        <v>1</v>
      </c>
      <c r="AE10">
        <f t="shared" si="3"/>
        <v>3</v>
      </c>
      <c r="AG10" s="4">
        <v>1989</v>
      </c>
      <c r="AH10">
        <v>8</v>
      </c>
      <c r="AI10">
        <v>2</v>
      </c>
      <c r="AJ10">
        <v>2</v>
      </c>
      <c r="AK10">
        <v>18</v>
      </c>
      <c r="AL10">
        <v>4</v>
      </c>
      <c r="AM10">
        <f t="shared" si="4"/>
        <v>34</v>
      </c>
      <c r="AO10" s="4">
        <v>1989</v>
      </c>
    </row>
    <row r="11" spans="1:41" ht="12.75">
      <c r="A11" s="4">
        <v>1990</v>
      </c>
      <c r="B11">
        <v>233</v>
      </c>
      <c r="C11">
        <v>199</v>
      </c>
      <c r="D11">
        <v>164</v>
      </c>
      <c r="E11">
        <v>164</v>
      </c>
      <c r="F11">
        <v>280</v>
      </c>
      <c r="G11">
        <f t="shared" si="0"/>
        <v>1040</v>
      </c>
      <c r="I11" s="4">
        <v>1990</v>
      </c>
      <c r="J11">
        <v>45</v>
      </c>
      <c r="K11">
        <v>57</v>
      </c>
      <c r="L11">
        <v>53</v>
      </c>
      <c r="M11">
        <v>59</v>
      </c>
      <c r="N11">
        <v>44</v>
      </c>
      <c r="O11">
        <f t="shared" si="1"/>
        <v>258</v>
      </c>
      <c r="Q11" s="4">
        <v>1990</v>
      </c>
      <c r="R11">
        <v>5</v>
      </c>
      <c r="S11">
        <v>4</v>
      </c>
      <c r="T11">
        <v>4</v>
      </c>
      <c r="U11">
        <v>3</v>
      </c>
      <c r="V11">
        <v>5</v>
      </c>
      <c r="W11">
        <f t="shared" si="2"/>
        <v>21</v>
      </c>
      <c r="Y11" s="4">
        <v>1990</v>
      </c>
      <c r="Z11">
        <v>3</v>
      </c>
      <c r="AA11">
        <v>1</v>
      </c>
      <c r="AE11">
        <f t="shared" si="3"/>
        <v>4</v>
      </c>
      <c r="AG11" s="4">
        <v>1990</v>
      </c>
      <c r="AH11">
        <v>9</v>
      </c>
      <c r="AI11">
        <v>1</v>
      </c>
      <c r="AJ11">
        <v>5</v>
      </c>
      <c r="AK11">
        <v>15</v>
      </c>
      <c r="AL11">
        <v>8</v>
      </c>
      <c r="AM11">
        <f t="shared" si="4"/>
        <v>38</v>
      </c>
      <c r="AO11" s="4">
        <v>1990</v>
      </c>
    </row>
    <row r="12" spans="1:41" ht="12.75">
      <c r="A12" s="4">
        <v>1991</v>
      </c>
      <c r="B12">
        <v>137</v>
      </c>
      <c r="C12">
        <v>179</v>
      </c>
      <c r="D12">
        <v>176</v>
      </c>
      <c r="E12">
        <v>102</v>
      </c>
      <c r="F12">
        <v>338</v>
      </c>
      <c r="G12">
        <f t="shared" si="0"/>
        <v>932</v>
      </c>
      <c r="I12" s="4">
        <v>1991</v>
      </c>
      <c r="J12">
        <v>36</v>
      </c>
      <c r="K12">
        <v>51</v>
      </c>
      <c r="L12">
        <v>43</v>
      </c>
      <c r="M12">
        <v>75</v>
      </c>
      <c r="N12">
        <v>54</v>
      </c>
      <c r="O12">
        <f t="shared" si="1"/>
        <v>259</v>
      </c>
      <c r="Q12" s="4">
        <v>1991</v>
      </c>
      <c r="R12">
        <v>4</v>
      </c>
      <c r="S12">
        <v>8</v>
      </c>
      <c r="T12">
        <v>4</v>
      </c>
      <c r="U12">
        <v>3</v>
      </c>
      <c r="V12">
        <v>9</v>
      </c>
      <c r="W12">
        <f t="shared" si="2"/>
        <v>28</v>
      </c>
      <c r="Y12" s="4">
        <v>1991</v>
      </c>
      <c r="AC12">
        <v>3</v>
      </c>
      <c r="AD12">
        <v>3</v>
      </c>
      <c r="AE12">
        <f t="shared" si="3"/>
        <v>6</v>
      </c>
      <c r="AG12" s="4">
        <v>1991</v>
      </c>
      <c r="AH12">
        <v>5</v>
      </c>
      <c r="AI12">
        <v>5</v>
      </c>
      <c r="AJ12">
        <v>5</v>
      </c>
      <c r="AK12">
        <v>12</v>
      </c>
      <c r="AL12">
        <v>10</v>
      </c>
      <c r="AM12">
        <f t="shared" si="4"/>
        <v>37</v>
      </c>
      <c r="AO12" s="4">
        <v>1991</v>
      </c>
    </row>
    <row r="13" spans="1:41" ht="12.75">
      <c r="A13" s="4">
        <v>1992</v>
      </c>
      <c r="B13">
        <v>229</v>
      </c>
      <c r="C13">
        <v>212</v>
      </c>
      <c r="D13">
        <v>181</v>
      </c>
      <c r="E13">
        <v>138</v>
      </c>
      <c r="F13">
        <v>291</v>
      </c>
      <c r="G13">
        <f t="shared" si="0"/>
        <v>1051</v>
      </c>
      <c r="I13" s="4">
        <v>1992</v>
      </c>
      <c r="J13">
        <v>62</v>
      </c>
      <c r="K13">
        <v>66</v>
      </c>
      <c r="L13">
        <v>62</v>
      </c>
      <c r="M13">
        <v>89</v>
      </c>
      <c r="N13">
        <v>40</v>
      </c>
      <c r="O13">
        <f t="shared" si="1"/>
        <v>319</v>
      </c>
      <c r="Q13" s="4">
        <v>1992</v>
      </c>
      <c r="R13">
        <v>5</v>
      </c>
      <c r="S13">
        <v>4</v>
      </c>
      <c r="T13">
        <v>4</v>
      </c>
      <c r="V13">
        <v>3</v>
      </c>
      <c r="W13">
        <f t="shared" si="2"/>
        <v>16</v>
      </c>
      <c r="Y13" s="4">
        <v>1992</v>
      </c>
      <c r="Z13">
        <v>1</v>
      </c>
      <c r="AB13">
        <v>2</v>
      </c>
      <c r="AE13">
        <f t="shared" si="3"/>
        <v>3</v>
      </c>
      <c r="AG13" s="4">
        <v>1992</v>
      </c>
      <c r="AH13">
        <v>17</v>
      </c>
      <c r="AI13">
        <v>5</v>
      </c>
      <c r="AJ13">
        <v>7</v>
      </c>
      <c r="AK13">
        <v>15</v>
      </c>
      <c r="AL13">
        <v>9</v>
      </c>
      <c r="AM13">
        <f t="shared" si="4"/>
        <v>53</v>
      </c>
      <c r="AO13" s="4">
        <v>1992</v>
      </c>
    </row>
    <row r="14" spans="1:41" ht="12.75">
      <c r="A14" s="4">
        <v>1993</v>
      </c>
      <c r="B14">
        <v>241</v>
      </c>
      <c r="C14">
        <v>208</v>
      </c>
      <c r="D14">
        <v>203</v>
      </c>
      <c r="E14">
        <v>99</v>
      </c>
      <c r="F14">
        <v>364</v>
      </c>
      <c r="G14">
        <f t="shared" si="0"/>
        <v>1115</v>
      </c>
      <c r="I14" s="4">
        <v>1993</v>
      </c>
      <c r="J14">
        <v>64</v>
      </c>
      <c r="K14">
        <v>63</v>
      </c>
      <c r="L14">
        <v>54</v>
      </c>
      <c r="M14">
        <v>84</v>
      </c>
      <c r="N14">
        <v>67</v>
      </c>
      <c r="O14">
        <f t="shared" si="1"/>
        <v>332</v>
      </c>
      <c r="Q14" s="4">
        <v>1993</v>
      </c>
      <c r="R14">
        <v>6</v>
      </c>
      <c r="S14">
        <v>3</v>
      </c>
      <c r="T14">
        <v>2</v>
      </c>
      <c r="U14">
        <v>1</v>
      </c>
      <c r="W14">
        <f t="shared" si="2"/>
        <v>12</v>
      </c>
      <c r="Y14" s="4">
        <v>1993</v>
      </c>
      <c r="Z14">
        <v>4</v>
      </c>
      <c r="AA14">
        <v>2</v>
      </c>
      <c r="AB14">
        <v>1</v>
      </c>
      <c r="AC14">
        <v>1</v>
      </c>
      <c r="AE14">
        <f t="shared" si="3"/>
        <v>8</v>
      </c>
      <c r="AG14" s="4">
        <v>1993</v>
      </c>
      <c r="AH14">
        <v>8</v>
      </c>
      <c r="AI14">
        <v>6</v>
      </c>
      <c r="AJ14">
        <v>5</v>
      </c>
      <c r="AK14">
        <v>14</v>
      </c>
      <c r="AL14">
        <v>14</v>
      </c>
      <c r="AM14">
        <f t="shared" si="4"/>
        <v>47</v>
      </c>
      <c r="AO14" s="4">
        <v>1993</v>
      </c>
    </row>
    <row r="15" spans="1:41" ht="12.75">
      <c r="A15" s="4">
        <v>1994</v>
      </c>
      <c r="B15">
        <v>326</v>
      </c>
      <c r="C15">
        <v>327</v>
      </c>
      <c r="D15">
        <v>329</v>
      </c>
      <c r="E15">
        <v>164</v>
      </c>
      <c r="F15">
        <v>692</v>
      </c>
      <c r="G15">
        <f t="shared" si="0"/>
        <v>1838</v>
      </c>
      <c r="I15" s="4">
        <v>1994</v>
      </c>
      <c r="J15">
        <v>74</v>
      </c>
      <c r="K15">
        <v>123</v>
      </c>
      <c r="L15">
        <v>100</v>
      </c>
      <c r="M15">
        <v>130</v>
      </c>
      <c r="N15">
        <v>179</v>
      </c>
      <c r="O15">
        <f t="shared" si="1"/>
        <v>606</v>
      </c>
      <c r="Q15" s="4">
        <v>1994</v>
      </c>
      <c r="R15">
        <v>10</v>
      </c>
      <c r="S15">
        <v>9</v>
      </c>
      <c r="T15">
        <v>2</v>
      </c>
      <c r="U15">
        <v>3</v>
      </c>
      <c r="V15">
        <v>15</v>
      </c>
      <c r="W15">
        <f t="shared" si="2"/>
        <v>39</v>
      </c>
      <c r="Y15" s="4">
        <v>1994</v>
      </c>
      <c r="Z15">
        <v>2</v>
      </c>
      <c r="AA15">
        <v>8</v>
      </c>
      <c r="AB15">
        <v>4</v>
      </c>
      <c r="AC15">
        <v>1</v>
      </c>
      <c r="AD15">
        <v>4</v>
      </c>
      <c r="AE15">
        <f t="shared" si="3"/>
        <v>19</v>
      </c>
      <c r="AG15" s="4">
        <v>1994</v>
      </c>
      <c r="AH15">
        <v>19</v>
      </c>
      <c r="AI15">
        <v>13</v>
      </c>
      <c r="AJ15">
        <v>7</v>
      </c>
      <c r="AK15">
        <v>21</v>
      </c>
      <c r="AL15">
        <v>34</v>
      </c>
      <c r="AM15">
        <f t="shared" si="4"/>
        <v>94</v>
      </c>
      <c r="AO15" s="4">
        <v>1994</v>
      </c>
    </row>
    <row r="16" spans="1:41" ht="12.75">
      <c r="A16" s="4">
        <v>1995</v>
      </c>
      <c r="B16">
        <v>282</v>
      </c>
      <c r="C16">
        <v>344</v>
      </c>
      <c r="D16">
        <v>421</v>
      </c>
      <c r="E16">
        <v>216</v>
      </c>
      <c r="F16">
        <v>725</v>
      </c>
      <c r="G16">
        <f t="shared" si="0"/>
        <v>1988</v>
      </c>
      <c r="I16" s="4">
        <v>1995</v>
      </c>
      <c r="J16">
        <v>88</v>
      </c>
      <c r="K16">
        <v>106</v>
      </c>
      <c r="L16">
        <v>116</v>
      </c>
      <c r="M16">
        <v>123</v>
      </c>
      <c r="N16">
        <v>176</v>
      </c>
      <c r="O16">
        <f t="shared" si="1"/>
        <v>609</v>
      </c>
      <c r="Q16" s="4">
        <v>1995</v>
      </c>
      <c r="R16">
        <v>7</v>
      </c>
      <c r="S16">
        <v>11</v>
      </c>
      <c r="T16">
        <v>10</v>
      </c>
      <c r="U16">
        <v>4</v>
      </c>
      <c r="V16">
        <v>16</v>
      </c>
      <c r="W16">
        <f t="shared" si="2"/>
        <v>48</v>
      </c>
      <c r="Y16" s="4">
        <v>1995</v>
      </c>
      <c r="AA16">
        <v>2</v>
      </c>
      <c r="AB16">
        <v>1</v>
      </c>
      <c r="AD16">
        <v>2</v>
      </c>
      <c r="AE16">
        <f t="shared" si="3"/>
        <v>5</v>
      </c>
      <c r="AG16" s="4">
        <v>1995</v>
      </c>
      <c r="AH16">
        <v>31</v>
      </c>
      <c r="AI16">
        <v>16</v>
      </c>
      <c r="AJ16">
        <v>10</v>
      </c>
      <c r="AK16">
        <v>15</v>
      </c>
      <c r="AL16">
        <v>27</v>
      </c>
      <c r="AM16">
        <f t="shared" si="4"/>
        <v>99</v>
      </c>
      <c r="AO16" s="4">
        <v>1995</v>
      </c>
    </row>
    <row r="17" spans="1:41" ht="12.75">
      <c r="A17" s="4">
        <v>1996</v>
      </c>
      <c r="B17">
        <v>302</v>
      </c>
      <c r="C17">
        <v>377</v>
      </c>
      <c r="D17">
        <v>414</v>
      </c>
      <c r="E17">
        <v>253</v>
      </c>
      <c r="F17">
        <v>811</v>
      </c>
      <c r="G17">
        <f t="shared" si="0"/>
        <v>2157</v>
      </c>
      <c r="I17" s="4">
        <v>1996</v>
      </c>
      <c r="J17">
        <v>81</v>
      </c>
      <c r="K17">
        <v>108</v>
      </c>
      <c r="L17">
        <v>135</v>
      </c>
      <c r="M17">
        <v>129</v>
      </c>
      <c r="N17">
        <v>147</v>
      </c>
      <c r="O17">
        <f t="shared" si="1"/>
        <v>600</v>
      </c>
      <c r="Q17" s="4">
        <v>1996</v>
      </c>
      <c r="R17">
        <v>4</v>
      </c>
      <c r="S17">
        <v>11</v>
      </c>
      <c r="T17">
        <v>13</v>
      </c>
      <c r="U17">
        <v>2</v>
      </c>
      <c r="V17">
        <v>22</v>
      </c>
      <c r="W17">
        <f t="shared" si="2"/>
        <v>52</v>
      </c>
      <c r="Y17" s="4">
        <v>1996</v>
      </c>
      <c r="Z17">
        <v>5</v>
      </c>
      <c r="AA17">
        <v>4</v>
      </c>
      <c r="AB17">
        <v>4</v>
      </c>
      <c r="AC17">
        <v>1</v>
      </c>
      <c r="AD17">
        <v>5</v>
      </c>
      <c r="AE17">
        <f t="shared" si="3"/>
        <v>19</v>
      </c>
      <c r="AG17" s="4">
        <v>1996</v>
      </c>
      <c r="AH17">
        <v>25</v>
      </c>
      <c r="AI17">
        <v>17</v>
      </c>
      <c r="AJ17">
        <v>12</v>
      </c>
      <c r="AK17">
        <v>34</v>
      </c>
      <c r="AL17">
        <v>41</v>
      </c>
      <c r="AM17">
        <f t="shared" si="4"/>
        <v>129</v>
      </c>
      <c r="AO17" s="4">
        <v>1996</v>
      </c>
    </row>
    <row r="18" spans="1:41" ht="12.75">
      <c r="A18" s="4">
        <v>1997</v>
      </c>
      <c r="B18">
        <v>285</v>
      </c>
      <c r="C18">
        <v>198</v>
      </c>
      <c r="D18">
        <v>244</v>
      </c>
      <c r="E18">
        <v>227</v>
      </c>
      <c r="F18">
        <v>662</v>
      </c>
      <c r="G18">
        <f t="shared" si="0"/>
        <v>1616</v>
      </c>
      <c r="I18" s="4">
        <v>1997</v>
      </c>
      <c r="J18">
        <v>66</v>
      </c>
      <c r="K18">
        <v>78</v>
      </c>
      <c r="L18">
        <v>74</v>
      </c>
      <c r="M18">
        <v>98</v>
      </c>
      <c r="N18">
        <v>143</v>
      </c>
      <c r="O18">
        <f t="shared" si="1"/>
        <v>459</v>
      </c>
      <c r="Q18" s="4">
        <v>1997</v>
      </c>
      <c r="R18">
        <v>5</v>
      </c>
      <c r="S18">
        <v>1</v>
      </c>
      <c r="T18">
        <v>4</v>
      </c>
      <c r="U18">
        <v>2</v>
      </c>
      <c r="V18">
        <v>11</v>
      </c>
      <c r="W18">
        <f t="shared" si="2"/>
        <v>23</v>
      </c>
      <c r="Y18" s="4">
        <v>1997</v>
      </c>
      <c r="Z18">
        <v>9</v>
      </c>
      <c r="AA18">
        <v>1</v>
      </c>
      <c r="AB18">
        <v>1</v>
      </c>
      <c r="AC18">
        <v>1</v>
      </c>
      <c r="AD18">
        <v>5</v>
      </c>
      <c r="AE18">
        <f t="shared" si="3"/>
        <v>17</v>
      </c>
      <c r="AG18" s="4">
        <v>1997</v>
      </c>
      <c r="AM18">
        <f t="shared" si="4"/>
        <v>0</v>
      </c>
      <c r="AO18" s="4">
        <v>1997</v>
      </c>
    </row>
    <row r="19" spans="1:41" ht="12.75">
      <c r="A19" s="4">
        <v>1998</v>
      </c>
      <c r="B19">
        <v>289</v>
      </c>
      <c r="C19">
        <v>213</v>
      </c>
      <c r="D19">
        <v>285</v>
      </c>
      <c r="E19">
        <v>358</v>
      </c>
      <c r="F19">
        <v>547</v>
      </c>
      <c r="G19">
        <f t="shared" si="0"/>
        <v>1692</v>
      </c>
      <c r="I19" s="4">
        <v>1998</v>
      </c>
      <c r="J19">
        <v>70</v>
      </c>
      <c r="K19">
        <v>71</v>
      </c>
      <c r="L19">
        <v>83</v>
      </c>
      <c r="M19">
        <v>84</v>
      </c>
      <c r="N19">
        <v>87</v>
      </c>
      <c r="O19">
        <f t="shared" si="1"/>
        <v>395</v>
      </c>
      <c r="Q19" s="4">
        <v>1998</v>
      </c>
      <c r="R19">
        <v>6</v>
      </c>
      <c r="S19">
        <v>11</v>
      </c>
      <c r="T19">
        <v>4</v>
      </c>
      <c r="U19">
        <v>3</v>
      </c>
      <c r="V19">
        <v>16</v>
      </c>
      <c r="W19">
        <f t="shared" si="2"/>
        <v>40</v>
      </c>
      <c r="Y19" s="4">
        <v>1998</v>
      </c>
      <c r="Z19">
        <v>1</v>
      </c>
      <c r="AA19">
        <v>9</v>
      </c>
      <c r="AC19">
        <v>4</v>
      </c>
      <c r="AD19">
        <v>5</v>
      </c>
      <c r="AE19">
        <f t="shared" si="3"/>
        <v>19</v>
      </c>
      <c r="AG19" s="4">
        <v>1998</v>
      </c>
      <c r="AM19">
        <f t="shared" si="4"/>
        <v>0</v>
      </c>
      <c r="AO19" s="4">
        <v>1998</v>
      </c>
    </row>
    <row r="20" spans="1:41" ht="12.75">
      <c r="A20" s="4">
        <v>1999</v>
      </c>
      <c r="B20">
        <v>249</v>
      </c>
      <c r="C20">
        <v>202</v>
      </c>
      <c r="D20">
        <v>222</v>
      </c>
      <c r="E20">
        <v>378</v>
      </c>
      <c r="F20">
        <v>512</v>
      </c>
      <c r="G20">
        <f t="shared" si="0"/>
        <v>1563</v>
      </c>
      <c r="I20" s="4">
        <v>1999</v>
      </c>
      <c r="J20">
        <v>79</v>
      </c>
      <c r="K20">
        <v>75</v>
      </c>
      <c r="L20">
        <v>88</v>
      </c>
      <c r="M20">
        <v>93</v>
      </c>
      <c r="N20">
        <v>102</v>
      </c>
      <c r="O20">
        <f t="shared" si="1"/>
        <v>437</v>
      </c>
      <c r="Q20" s="4">
        <v>1999</v>
      </c>
      <c r="R20">
        <v>4</v>
      </c>
      <c r="S20">
        <v>7</v>
      </c>
      <c r="T20">
        <v>6</v>
      </c>
      <c r="U20">
        <v>2</v>
      </c>
      <c r="V20">
        <v>12</v>
      </c>
      <c r="W20">
        <f t="shared" si="2"/>
        <v>31</v>
      </c>
      <c r="Y20" s="4">
        <v>1999</v>
      </c>
      <c r="Z20">
        <v>10</v>
      </c>
      <c r="AA20">
        <v>4</v>
      </c>
      <c r="AB20">
        <v>4</v>
      </c>
      <c r="AC20">
        <v>2</v>
      </c>
      <c r="AD20">
        <v>9</v>
      </c>
      <c r="AE20">
        <f t="shared" si="3"/>
        <v>29</v>
      </c>
      <c r="AG20" s="4">
        <v>1999</v>
      </c>
      <c r="AM20">
        <f t="shared" si="4"/>
        <v>0</v>
      </c>
      <c r="AO20" s="4">
        <v>1999</v>
      </c>
    </row>
    <row r="21" spans="1:47" ht="12.75">
      <c r="A21" s="4" t="s">
        <v>27</v>
      </c>
      <c r="B21" s="2">
        <f>SUM(B4:B20)</f>
        <v>3163</v>
      </c>
      <c r="C21" s="2">
        <f>SUM(C4:C20)</f>
        <v>2979</v>
      </c>
      <c r="D21" s="2">
        <f>SUM(D4:D20)</f>
        <v>3119</v>
      </c>
      <c r="E21" s="2">
        <f>SUM(E4:E20)</f>
        <v>2313</v>
      </c>
      <c r="F21" s="2">
        <f>SUM(F4:F20)</f>
        <v>6127</v>
      </c>
      <c r="G21">
        <f>SUM(B21:F21)</f>
        <v>17701</v>
      </c>
      <c r="I21" s="4" t="s">
        <v>27</v>
      </c>
      <c r="J21" s="2">
        <f>SUM(J4:J20)</f>
        <v>770</v>
      </c>
      <c r="K21" s="2">
        <f>SUM(K4:K20)</f>
        <v>968</v>
      </c>
      <c r="L21" s="2">
        <f>SUM(L4:L20)</f>
        <v>931</v>
      </c>
      <c r="M21" s="2">
        <f>SUM(M4:M20)</f>
        <v>1024</v>
      </c>
      <c r="N21" s="2">
        <f>SUM(N4:N20)</f>
        <v>1132</v>
      </c>
      <c r="O21">
        <f>SUM(J21:N21)</f>
        <v>4825</v>
      </c>
      <c r="Q21" s="4" t="s">
        <v>27</v>
      </c>
      <c r="R21" s="2">
        <f>SUM(R4:R20)</f>
        <v>68</v>
      </c>
      <c r="S21" s="2">
        <f>SUM(S4:S20)</f>
        <v>83</v>
      </c>
      <c r="T21" s="2">
        <f>SUM(T4:T20)</f>
        <v>56</v>
      </c>
      <c r="U21" s="2">
        <f>SUM(U4:U20)</f>
        <v>24</v>
      </c>
      <c r="V21" s="2">
        <f>SUM(V4:V20)</f>
        <v>124</v>
      </c>
      <c r="W21">
        <f>SUM(R21:V21)</f>
        <v>355</v>
      </c>
      <c r="Y21" s="4" t="s">
        <v>27</v>
      </c>
      <c r="Z21" s="2">
        <f>SUM(Z4:Z20)</f>
        <v>38</v>
      </c>
      <c r="AA21" s="2">
        <f>SUM(AA4:AA20)</f>
        <v>32</v>
      </c>
      <c r="AB21" s="2">
        <f>SUM(AB4:AB20)</f>
        <v>17</v>
      </c>
      <c r="AC21" s="2">
        <f>SUM(AC4:AC20)</f>
        <v>13</v>
      </c>
      <c r="AD21" s="2">
        <f>SUM(AD4:AD20)</f>
        <v>33</v>
      </c>
      <c r="AE21">
        <f>SUM(Z21:AD21)</f>
        <v>133</v>
      </c>
      <c r="AG21" s="4" t="s">
        <v>27</v>
      </c>
      <c r="AH21" s="2">
        <f>SUM(AH4:AH20)</f>
        <v>132</v>
      </c>
      <c r="AI21" s="2">
        <f>SUM(AI4:AI20)</f>
        <v>72</v>
      </c>
      <c r="AJ21" s="2">
        <f>SUM(AJ4:AJ20)</f>
        <v>61</v>
      </c>
      <c r="AK21" s="2">
        <f>SUM(AK4:AK20)</f>
        <v>149</v>
      </c>
      <c r="AL21" s="2">
        <f>SUM(AL4:AL20)</f>
        <v>157</v>
      </c>
      <c r="AM21">
        <f>SUM(AH21:AL21)</f>
        <v>571</v>
      </c>
      <c r="AO21" s="4" t="s">
        <v>27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25</v>
      </c>
      <c r="I23" s="4" t="s">
        <v>26</v>
      </c>
      <c r="Q23" s="4" t="s">
        <v>42</v>
      </c>
      <c r="Y23" s="4" t="s">
        <v>43</v>
      </c>
      <c r="AG23" s="4" t="s">
        <v>40</v>
      </c>
      <c r="AO23" s="4" t="s">
        <v>41</v>
      </c>
    </row>
    <row r="24" spans="1:47" ht="12.75">
      <c r="A24" s="4" t="s">
        <v>35</v>
      </c>
      <c r="B24" s="12" t="s">
        <v>14</v>
      </c>
      <c r="C24" s="12" t="s">
        <v>19</v>
      </c>
      <c r="D24" s="12" t="s">
        <v>20</v>
      </c>
      <c r="E24" s="12" t="s">
        <v>15</v>
      </c>
      <c r="F24" s="12" t="s">
        <v>18</v>
      </c>
      <c r="G24" s="12" t="s">
        <v>27</v>
      </c>
      <c r="I24" s="4" t="s">
        <v>35</v>
      </c>
      <c r="J24" s="12" t="s">
        <v>14</v>
      </c>
      <c r="K24" s="12" t="s">
        <v>19</v>
      </c>
      <c r="L24" s="12" t="s">
        <v>20</v>
      </c>
      <c r="M24" s="12" t="s">
        <v>15</v>
      </c>
      <c r="N24" s="12" t="s">
        <v>18</v>
      </c>
      <c r="O24" s="12" t="s">
        <v>27</v>
      </c>
      <c r="Q24" s="4" t="s">
        <v>35</v>
      </c>
      <c r="R24" s="12" t="s">
        <v>14</v>
      </c>
      <c r="S24" s="12" t="s">
        <v>19</v>
      </c>
      <c r="T24" s="12" t="s">
        <v>20</v>
      </c>
      <c r="U24" s="12" t="s">
        <v>15</v>
      </c>
      <c r="V24" s="12" t="s">
        <v>18</v>
      </c>
      <c r="W24" s="12" t="s">
        <v>27</v>
      </c>
      <c r="Y24" s="4" t="s">
        <v>35</v>
      </c>
      <c r="Z24" s="12" t="s">
        <v>14</v>
      </c>
      <c r="AA24" s="12" t="s">
        <v>19</v>
      </c>
      <c r="AB24" s="12" t="s">
        <v>20</v>
      </c>
      <c r="AC24" s="12" t="s">
        <v>15</v>
      </c>
      <c r="AD24" s="12" t="s">
        <v>18</v>
      </c>
      <c r="AE24" s="12" t="s">
        <v>27</v>
      </c>
      <c r="AG24" s="4" t="s">
        <v>35</v>
      </c>
      <c r="AH24" s="12" t="s">
        <v>14</v>
      </c>
      <c r="AI24" s="12" t="s">
        <v>19</v>
      </c>
      <c r="AJ24" s="12" t="s">
        <v>20</v>
      </c>
      <c r="AK24" s="12" t="s">
        <v>15</v>
      </c>
      <c r="AL24" s="12" t="s">
        <v>18</v>
      </c>
      <c r="AM24" s="12" t="s">
        <v>27</v>
      </c>
      <c r="AO24" s="4" t="s">
        <v>35</v>
      </c>
      <c r="AP24" s="12" t="s">
        <v>14</v>
      </c>
      <c r="AQ24" s="12" t="s">
        <v>19</v>
      </c>
      <c r="AR24" s="12" t="s">
        <v>20</v>
      </c>
      <c r="AS24" s="12" t="s">
        <v>15</v>
      </c>
      <c r="AT24" s="12" t="s">
        <v>18</v>
      </c>
      <c r="AU24" s="12" t="s">
        <v>27</v>
      </c>
    </row>
    <row r="25" spans="1:41" ht="12.75">
      <c r="A25" s="4">
        <v>1983</v>
      </c>
      <c r="G25">
        <f>SUM(B25:F25)</f>
        <v>0</v>
      </c>
      <c r="I25" s="4">
        <v>1983</v>
      </c>
      <c r="K25" s="2"/>
      <c r="L25" s="2"/>
      <c r="O25">
        <f>SUM(J25:N25)</f>
        <v>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G26">
        <f aca="true" t="shared" si="5" ref="G26:G41">SUM(B26:F26)</f>
        <v>0</v>
      </c>
      <c r="I26" s="4">
        <v>1984</v>
      </c>
      <c r="K26" s="2"/>
      <c r="L26" s="2"/>
      <c r="O26">
        <f aca="true" t="shared" si="6" ref="O26:O41">SUM(J26:N26)</f>
        <v>0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G27">
        <f t="shared" si="5"/>
        <v>0</v>
      </c>
      <c r="I27" s="4">
        <v>1985</v>
      </c>
      <c r="K27" s="2"/>
      <c r="O27">
        <f t="shared" si="6"/>
        <v>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 s="2"/>
      <c r="C28" s="2"/>
      <c r="D28" s="2"/>
      <c r="G28">
        <f t="shared" si="5"/>
        <v>0</v>
      </c>
      <c r="I28" s="4">
        <v>1986</v>
      </c>
      <c r="K28" s="2"/>
      <c r="O28">
        <f t="shared" si="6"/>
        <v>0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B29">
        <v>25</v>
      </c>
      <c r="C29">
        <v>205</v>
      </c>
      <c r="D29">
        <v>77</v>
      </c>
      <c r="E29">
        <v>7</v>
      </c>
      <c r="F29">
        <v>114</v>
      </c>
      <c r="G29">
        <f t="shared" si="5"/>
        <v>428</v>
      </c>
      <c r="I29" s="4">
        <v>1987</v>
      </c>
      <c r="J29">
        <v>10</v>
      </c>
      <c r="K29">
        <v>56</v>
      </c>
      <c r="L29">
        <v>20</v>
      </c>
      <c r="M29">
        <v>1</v>
      </c>
      <c r="N29">
        <v>13</v>
      </c>
      <c r="O29">
        <f t="shared" si="6"/>
        <v>100</v>
      </c>
      <c r="Q29" s="4">
        <v>1987</v>
      </c>
      <c r="R29">
        <v>1</v>
      </c>
      <c r="S29">
        <v>2</v>
      </c>
      <c r="T29">
        <v>1</v>
      </c>
      <c r="U29">
        <v>1</v>
      </c>
      <c r="V29">
        <v>5</v>
      </c>
      <c r="W29">
        <f t="shared" si="7"/>
        <v>10</v>
      </c>
      <c r="Y29" s="4">
        <v>1987</v>
      </c>
      <c r="AE29">
        <f t="shared" si="8"/>
        <v>0</v>
      </c>
      <c r="AG29" s="4">
        <v>1987</v>
      </c>
      <c r="AI29">
        <v>3</v>
      </c>
      <c r="AJ29">
        <v>2</v>
      </c>
      <c r="AL29">
        <v>2</v>
      </c>
      <c r="AM29">
        <f t="shared" si="9"/>
        <v>7</v>
      </c>
      <c r="AO29" s="4">
        <v>1987</v>
      </c>
    </row>
    <row r="30" spans="1:41" ht="12.75">
      <c r="A30" s="4">
        <v>1988</v>
      </c>
      <c r="B30">
        <v>18</v>
      </c>
      <c r="C30">
        <v>202</v>
      </c>
      <c r="D30">
        <v>87</v>
      </c>
      <c r="E30">
        <v>18</v>
      </c>
      <c r="F30">
        <v>103</v>
      </c>
      <c r="G30">
        <f t="shared" si="5"/>
        <v>428</v>
      </c>
      <c r="I30" s="4">
        <v>1988</v>
      </c>
      <c r="J30">
        <v>14</v>
      </c>
      <c r="K30">
        <v>66</v>
      </c>
      <c r="L30">
        <v>26</v>
      </c>
      <c r="M30">
        <v>8</v>
      </c>
      <c r="N30">
        <v>20</v>
      </c>
      <c r="O30">
        <f t="shared" si="6"/>
        <v>134</v>
      </c>
      <c r="Q30" s="4">
        <v>1988</v>
      </c>
      <c r="R30">
        <v>1</v>
      </c>
      <c r="S30">
        <v>4</v>
      </c>
      <c r="T30">
        <v>1</v>
      </c>
      <c r="V30">
        <v>1</v>
      </c>
      <c r="W30">
        <f t="shared" si="7"/>
        <v>7</v>
      </c>
      <c r="Y30" s="4">
        <v>1988</v>
      </c>
      <c r="AA30">
        <v>2</v>
      </c>
      <c r="AE30">
        <f t="shared" si="8"/>
        <v>2</v>
      </c>
      <c r="AG30" s="4">
        <v>1988</v>
      </c>
      <c r="AH30">
        <v>1</v>
      </c>
      <c r="AI30">
        <v>2</v>
      </c>
      <c r="AJ30">
        <v>2</v>
      </c>
      <c r="AK30">
        <v>1</v>
      </c>
      <c r="AL30">
        <v>2</v>
      </c>
      <c r="AM30">
        <f t="shared" si="9"/>
        <v>8</v>
      </c>
      <c r="AO30" s="4">
        <v>1988</v>
      </c>
    </row>
    <row r="31" spans="1:41" ht="12.75">
      <c r="A31" s="4">
        <v>1989</v>
      </c>
      <c r="B31">
        <v>18</v>
      </c>
      <c r="C31">
        <v>221</v>
      </c>
      <c r="D31">
        <v>82</v>
      </c>
      <c r="E31">
        <v>19</v>
      </c>
      <c r="F31">
        <v>132</v>
      </c>
      <c r="G31">
        <f t="shared" si="5"/>
        <v>472</v>
      </c>
      <c r="I31" s="4">
        <v>1989</v>
      </c>
      <c r="J31">
        <v>5</v>
      </c>
      <c r="K31">
        <v>57</v>
      </c>
      <c r="L31">
        <v>28</v>
      </c>
      <c r="M31">
        <v>8</v>
      </c>
      <c r="N31">
        <v>15</v>
      </c>
      <c r="O31">
        <f t="shared" si="6"/>
        <v>113</v>
      </c>
      <c r="Q31" s="4">
        <v>1989</v>
      </c>
      <c r="S31">
        <v>2</v>
      </c>
      <c r="T31">
        <v>2</v>
      </c>
      <c r="V31">
        <v>2</v>
      </c>
      <c r="W31">
        <f t="shared" si="7"/>
        <v>6</v>
      </c>
      <c r="Y31" s="4">
        <v>1989</v>
      </c>
      <c r="AA31">
        <v>1</v>
      </c>
      <c r="AB31">
        <v>1</v>
      </c>
      <c r="AE31">
        <f t="shared" si="8"/>
        <v>2</v>
      </c>
      <c r="AG31" s="4">
        <v>1989</v>
      </c>
      <c r="AI31">
        <v>3</v>
      </c>
      <c r="AJ31">
        <v>2</v>
      </c>
      <c r="AK31">
        <v>2</v>
      </c>
      <c r="AL31">
        <v>1</v>
      </c>
      <c r="AM31">
        <f t="shared" si="9"/>
        <v>8</v>
      </c>
      <c r="AO31" s="4">
        <v>1989</v>
      </c>
    </row>
    <row r="32" spans="1:41" ht="12.75">
      <c r="A32" s="4">
        <v>1990</v>
      </c>
      <c r="B32">
        <v>17</v>
      </c>
      <c r="C32">
        <v>195</v>
      </c>
      <c r="D32">
        <v>74</v>
      </c>
      <c r="E32">
        <v>21</v>
      </c>
      <c r="F32">
        <v>150</v>
      </c>
      <c r="G32">
        <f t="shared" si="5"/>
        <v>457</v>
      </c>
      <c r="I32" s="4">
        <v>1990</v>
      </c>
      <c r="J32">
        <v>9</v>
      </c>
      <c r="K32">
        <v>42</v>
      </c>
      <c r="L32">
        <v>25</v>
      </c>
      <c r="M32">
        <v>14</v>
      </c>
      <c r="N32">
        <v>29</v>
      </c>
      <c r="O32">
        <f t="shared" si="6"/>
        <v>119</v>
      </c>
      <c r="Q32" s="4">
        <v>1990</v>
      </c>
      <c r="S32">
        <v>7</v>
      </c>
      <c r="T32">
        <v>2</v>
      </c>
      <c r="V32">
        <v>4</v>
      </c>
      <c r="W32">
        <f t="shared" si="7"/>
        <v>13</v>
      </c>
      <c r="Y32" s="4">
        <v>1990</v>
      </c>
      <c r="AA32">
        <v>2</v>
      </c>
      <c r="AE32">
        <f t="shared" si="8"/>
        <v>2</v>
      </c>
      <c r="AG32" s="4">
        <v>1990</v>
      </c>
      <c r="AI32">
        <v>2</v>
      </c>
      <c r="AJ32">
        <v>1</v>
      </c>
      <c r="AK32">
        <v>2</v>
      </c>
      <c r="AL32">
        <v>1</v>
      </c>
      <c r="AM32">
        <f t="shared" si="9"/>
        <v>6</v>
      </c>
      <c r="AO32" s="4">
        <v>1990</v>
      </c>
    </row>
    <row r="33" spans="1:41" ht="12.75">
      <c r="A33" s="4">
        <v>1991</v>
      </c>
      <c r="B33">
        <v>10</v>
      </c>
      <c r="C33">
        <v>185</v>
      </c>
      <c r="D33">
        <v>73</v>
      </c>
      <c r="E33">
        <v>18</v>
      </c>
      <c r="F33">
        <v>155</v>
      </c>
      <c r="G33">
        <f t="shared" si="5"/>
        <v>441</v>
      </c>
      <c r="I33" s="4">
        <v>1991</v>
      </c>
      <c r="J33">
        <v>4</v>
      </c>
      <c r="K33">
        <v>78</v>
      </c>
      <c r="L33">
        <v>32</v>
      </c>
      <c r="M33">
        <v>24</v>
      </c>
      <c r="N33">
        <v>22</v>
      </c>
      <c r="O33">
        <f t="shared" si="6"/>
        <v>160</v>
      </c>
      <c r="Q33" s="4">
        <v>1991</v>
      </c>
      <c r="R33">
        <v>1</v>
      </c>
      <c r="S33">
        <v>5</v>
      </c>
      <c r="T33">
        <v>1</v>
      </c>
      <c r="V33">
        <v>1</v>
      </c>
      <c r="W33">
        <f t="shared" si="7"/>
        <v>8</v>
      </c>
      <c r="Y33" s="4">
        <v>1991</v>
      </c>
      <c r="AE33">
        <f t="shared" si="8"/>
        <v>0</v>
      </c>
      <c r="AG33" s="4">
        <v>1991</v>
      </c>
      <c r="AI33">
        <v>6</v>
      </c>
      <c r="AJ33">
        <v>4</v>
      </c>
      <c r="AK33">
        <v>2</v>
      </c>
      <c r="AL33">
        <v>2</v>
      </c>
      <c r="AM33">
        <f t="shared" si="9"/>
        <v>14</v>
      </c>
      <c r="AO33" s="4">
        <v>1991</v>
      </c>
    </row>
    <row r="34" spans="1:41" ht="12.75">
      <c r="A34" s="4">
        <v>1992</v>
      </c>
      <c r="B34">
        <v>14</v>
      </c>
      <c r="C34">
        <v>173</v>
      </c>
      <c r="D34">
        <v>87</v>
      </c>
      <c r="E34">
        <v>31</v>
      </c>
      <c r="F34">
        <v>129</v>
      </c>
      <c r="G34">
        <f t="shared" si="5"/>
        <v>434</v>
      </c>
      <c r="I34" s="4">
        <v>1992</v>
      </c>
      <c r="J34">
        <v>7</v>
      </c>
      <c r="K34">
        <v>63</v>
      </c>
      <c r="L34">
        <v>23</v>
      </c>
      <c r="M34">
        <v>15</v>
      </c>
      <c r="N34">
        <v>16</v>
      </c>
      <c r="O34">
        <f t="shared" si="6"/>
        <v>124</v>
      </c>
      <c r="Q34" s="4">
        <v>1992</v>
      </c>
      <c r="S34">
        <v>8</v>
      </c>
      <c r="T34">
        <v>2</v>
      </c>
      <c r="U34">
        <v>1</v>
      </c>
      <c r="V34">
        <v>3</v>
      </c>
      <c r="W34">
        <f t="shared" si="7"/>
        <v>14</v>
      </c>
      <c r="Y34" s="4">
        <v>1992</v>
      </c>
      <c r="AE34">
        <f t="shared" si="8"/>
        <v>0</v>
      </c>
      <c r="AG34" s="4">
        <v>1992</v>
      </c>
      <c r="AI34">
        <v>3</v>
      </c>
      <c r="AJ34">
        <v>2</v>
      </c>
      <c r="AK34">
        <v>5</v>
      </c>
      <c r="AL34">
        <v>2</v>
      </c>
      <c r="AM34">
        <f t="shared" si="9"/>
        <v>12</v>
      </c>
      <c r="AO34" s="4">
        <v>1992</v>
      </c>
    </row>
    <row r="35" spans="1:41" ht="12.75">
      <c r="A35" s="4">
        <v>1993</v>
      </c>
      <c r="B35">
        <v>27</v>
      </c>
      <c r="C35">
        <v>159</v>
      </c>
      <c r="D35">
        <v>79</v>
      </c>
      <c r="E35">
        <v>34</v>
      </c>
      <c r="F35">
        <v>174</v>
      </c>
      <c r="G35">
        <f t="shared" si="5"/>
        <v>473</v>
      </c>
      <c r="I35" s="4">
        <v>1993</v>
      </c>
      <c r="J35">
        <v>9</v>
      </c>
      <c r="K35">
        <v>74</v>
      </c>
      <c r="L35">
        <v>40</v>
      </c>
      <c r="M35">
        <v>40</v>
      </c>
      <c r="N35">
        <v>30</v>
      </c>
      <c r="O35">
        <f t="shared" si="6"/>
        <v>193</v>
      </c>
      <c r="Q35" s="4">
        <v>1993</v>
      </c>
      <c r="S35">
        <v>4</v>
      </c>
      <c r="V35">
        <v>2</v>
      </c>
      <c r="W35">
        <f t="shared" si="7"/>
        <v>6</v>
      </c>
      <c r="Y35" s="4">
        <v>1993</v>
      </c>
      <c r="AE35">
        <f t="shared" si="8"/>
        <v>0</v>
      </c>
      <c r="AG35" s="4">
        <v>1993</v>
      </c>
      <c r="AI35">
        <v>4</v>
      </c>
      <c r="AJ35">
        <v>1</v>
      </c>
      <c r="AK35">
        <v>4</v>
      </c>
      <c r="AL35">
        <v>3</v>
      </c>
      <c r="AM35">
        <f t="shared" si="9"/>
        <v>12</v>
      </c>
      <c r="AO35" s="4">
        <v>1993</v>
      </c>
    </row>
    <row r="36" spans="1:41" ht="12.75">
      <c r="A36" s="4">
        <v>1994</v>
      </c>
      <c r="B36">
        <v>35</v>
      </c>
      <c r="C36">
        <v>182</v>
      </c>
      <c r="D36">
        <v>91</v>
      </c>
      <c r="E36">
        <v>48</v>
      </c>
      <c r="F36">
        <v>195</v>
      </c>
      <c r="G36">
        <f t="shared" si="5"/>
        <v>551</v>
      </c>
      <c r="I36" s="4">
        <v>1994</v>
      </c>
      <c r="J36">
        <v>11</v>
      </c>
      <c r="K36">
        <v>57</v>
      </c>
      <c r="L36">
        <v>32</v>
      </c>
      <c r="M36">
        <v>50</v>
      </c>
      <c r="N36">
        <v>23</v>
      </c>
      <c r="O36">
        <f t="shared" si="6"/>
        <v>173</v>
      </c>
      <c r="Q36" s="4">
        <v>1994</v>
      </c>
      <c r="S36">
        <v>5</v>
      </c>
      <c r="T36">
        <v>4</v>
      </c>
      <c r="U36">
        <v>2</v>
      </c>
      <c r="V36">
        <v>7</v>
      </c>
      <c r="W36">
        <f t="shared" si="7"/>
        <v>18</v>
      </c>
      <c r="Y36" s="4">
        <v>1994</v>
      </c>
      <c r="Z36">
        <v>1</v>
      </c>
      <c r="AE36">
        <f t="shared" si="8"/>
        <v>1</v>
      </c>
      <c r="AG36" s="4">
        <v>1994</v>
      </c>
      <c r="AI36">
        <v>2</v>
      </c>
      <c r="AK36">
        <v>2</v>
      </c>
      <c r="AL36">
        <v>3</v>
      </c>
      <c r="AM36">
        <f t="shared" si="9"/>
        <v>7</v>
      </c>
      <c r="AO36" s="4">
        <v>1994</v>
      </c>
    </row>
    <row r="37" spans="1:41" ht="12.75">
      <c r="A37" s="4">
        <v>1995</v>
      </c>
      <c r="B37">
        <v>22</v>
      </c>
      <c r="C37">
        <v>180</v>
      </c>
      <c r="D37">
        <v>65</v>
      </c>
      <c r="E37">
        <v>32</v>
      </c>
      <c r="F37">
        <v>189</v>
      </c>
      <c r="G37">
        <f t="shared" si="5"/>
        <v>488</v>
      </c>
      <c r="I37" s="4">
        <v>1995</v>
      </c>
      <c r="J37">
        <v>11</v>
      </c>
      <c r="K37">
        <v>41</v>
      </c>
      <c r="L37">
        <v>26</v>
      </c>
      <c r="M37">
        <v>55</v>
      </c>
      <c r="N37">
        <v>20</v>
      </c>
      <c r="O37">
        <f t="shared" si="6"/>
        <v>153</v>
      </c>
      <c r="Q37" s="4">
        <v>1995</v>
      </c>
      <c r="S37">
        <v>4</v>
      </c>
      <c r="T37">
        <v>1</v>
      </c>
      <c r="U37">
        <v>1</v>
      </c>
      <c r="V37">
        <v>3</v>
      </c>
      <c r="W37">
        <f t="shared" si="7"/>
        <v>9</v>
      </c>
      <c r="Y37" s="4">
        <v>1995</v>
      </c>
      <c r="AE37">
        <f t="shared" si="8"/>
        <v>0</v>
      </c>
      <c r="AG37" s="4">
        <v>1995</v>
      </c>
      <c r="AH37">
        <v>2</v>
      </c>
      <c r="AI37">
        <v>3</v>
      </c>
      <c r="AJ37">
        <v>1</v>
      </c>
      <c r="AK37">
        <v>2</v>
      </c>
      <c r="AL37">
        <v>2</v>
      </c>
      <c r="AM37">
        <f t="shared" si="9"/>
        <v>10</v>
      </c>
      <c r="AO37" s="4">
        <v>1995</v>
      </c>
    </row>
    <row r="38" spans="1:41" ht="12.75">
      <c r="A38" s="4">
        <v>1996</v>
      </c>
      <c r="B38">
        <v>21</v>
      </c>
      <c r="C38">
        <v>107</v>
      </c>
      <c r="D38">
        <v>65</v>
      </c>
      <c r="E38">
        <v>53</v>
      </c>
      <c r="F38">
        <v>163</v>
      </c>
      <c r="G38">
        <f t="shared" si="5"/>
        <v>409</v>
      </c>
      <c r="I38" s="4">
        <v>1996</v>
      </c>
      <c r="J38">
        <v>5</v>
      </c>
      <c r="K38">
        <v>29</v>
      </c>
      <c r="L38">
        <v>19</v>
      </c>
      <c r="M38">
        <v>49</v>
      </c>
      <c r="N38">
        <v>21</v>
      </c>
      <c r="O38">
        <f t="shared" si="6"/>
        <v>123</v>
      </c>
      <c r="Q38" s="4">
        <v>1996</v>
      </c>
      <c r="S38">
        <v>2</v>
      </c>
      <c r="V38">
        <v>3</v>
      </c>
      <c r="W38">
        <f t="shared" si="7"/>
        <v>5</v>
      </c>
      <c r="Y38" s="4">
        <v>1996</v>
      </c>
      <c r="AE38">
        <f t="shared" si="8"/>
        <v>0</v>
      </c>
      <c r="AG38" s="4">
        <v>1996</v>
      </c>
      <c r="AI38">
        <v>5</v>
      </c>
      <c r="AJ38">
        <v>1</v>
      </c>
      <c r="AK38">
        <v>4</v>
      </c>
      <c r="AL38">
        <v>2</v>
      </c>
      <c r="AM38">
        <f t="shared" si="9"/>
        <v>12</v>
      </c>
      <c r="AO38" s="4">
        <v>1996</v>
      </c>
    </row>
    <row r="39" spans="1:41" ht="12.75">
      <c r="A39" s="4">
        <v>1997</v>
      </c>
      <c r="B39">
        <v>17</v>
      </c>
      <c r="C39">
        <v>84</v>
      </c>
      <c r="D39">
        <v>65</v>
      </c>
      <c r="E39">
        <v>62</v>
      </c>
      <c r="F39">
        <v>135</v>
      </c>
      <c r="G39">
        <f t="shared" si="5"/>
        <v>363</v>
      </c>
      <c r="I39" s="4">
        <v>1997</v>
      </c>
      <c r="J39">
        <v>7</v>
      </c>
      <c r="K39">
        <v>22</v>
      </c>
      <c r="L39">
        <v>22</v>
      </c>
      <c r="M39">
        <v>46</v>
      </c>
      <c r="N39">
        <v>11</v>
      </c>
      <c r="O39">
        <f t="shared" si="6"/>
        <v>108</v>
      </c>
      <c r="Q39" s="4">
        <v>1997</v>
      </c>
      <c r="S39">
        <v>3</v>
      </c>
      <c r="T39">
        <v>1</v>
      </c>
      <c r="V39">
        <v>7</v>
      </c>
      <c r="W39">
        <f t="shared" si="7"/>
        <v>11</v>
      </c>
      <c r="Y39" s="4">
        <v>1997</v>
      </c>
      <c r="AE39">
        <f t="shared" si="8"/>
        <v>0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B40">
        <v>16</v>
      </c>
      <c r="C40">
        <v>48</v>
      </c>
      <c r="D40">
        <v>49</v>
      </c>
      <c r="E40">
        <v>38</v>
      </c>
      <c r="F40">
        <v>90</v>
      </c>
      <c r="G40">
        <f t="shared" si="5"/>
        <v>241</v>
      </c>
      <c r="I40" s="4">
        <v>1998</v>
      </c>
      <c r="J40">
        <v>2</v>
      </c>
      <c r="K40">
        <v>16</v>
      </c>
      <c r="L40">
        <v>8</v>
      </c>
      <c r="M40">
        <v>23</v>
      </c>
      <c r="N40">
        <v>10</v>
      </c>
      <c r="O40">
        <f t="shared" si="6"/>
        <v>59</v>
      </c>
      <c r="Q40" s="4">
        <v>1998</v>
      </c>
      <c r="U40">
        <v>1</v>
      </c>
      <c r="V40">
        <v>6</v>
      </c>
      <c r="W40">
        <f t="shared" si="7"/>
        <v>7</v>
      </c>
      <c r="Y40" s="4">
        <v>1998</v>
      </c>
      <c r="AE40">
        <f t="shared" si="8"/>
        <v>0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B41">
        <v>5</v>
      </c>
      <c r="C41">
        <v>48</v>
      </c>
      <c r="D41">
        <v>55</v>
      </c>
      <c r="E41">
        <v>51</v>
      </c>
      <c r="F41">
        <v>118</v>
      </c>
      <c r="G41">
        <f t="shared" si="5"/>
        <v>277</v>
      </c>
      <c r="I41" s="4">
        <v>1999</v>
      </c>
      <c r="J41">
        <v>1</v>
      </c>
      <c r="K41">
        <v>11</v>
      </c>
      <c r="L41">
        <v>13</v>
      </c>
      <c r="M41">
        <v>22</v>
      </c>
      <c r="N41">
        <v>17</v>
      </c>
      <c r="O41">
        <f t="shared" si="6"/>
        <v>64</v>
      </c>
      <c r="Q41" s="4">
        <v>1999</v>
      </c>
      <c r="S41">
        <v>2</v>
      </c>
      <c r="T41">
        <v>2</v>
      </c>
      <c r="U41">
        <v>2</v>
      </c>
      <c r="V41">
        <v>7</v>
      </c>
      <c r="W41">
        <f t="shared" si="7"/>
        <v>13</v>
      </c>
      <c r="Y41" s="4">
        <v>1999</v>
      </c>
      <c r="AA41">
        <v>1</v>
      </c>
      <c r="AE41">
        <f t="shared" si="8"/>
        <v>1</v>
      </c>
      <c r="AG41" s="4">
        <v>1999</v>
      </c>
      <c r="AM41">
        <f t="shared" si="9"/>
        <v>0</v>
      </c>
      <c r="AO41" s="4">
        <v>1999</v>
      </c>
    </row>
    <row r="42" spans="1:47" ht="12.75">
      <c r="A42" s="4" t="s">
        <v>27</v>
      </c>
      <c r="B42" s="2">
        <f>SUM(B25:B41)</f>
        <v>245</v>
      </c>
      <c r="C42" s="2">
        <f>SUM(C25:C41)</f>
        <v>1989</v>
      </c>
      <c r="D42" s="2">
        <f>SUM(D25:D41)</f>
        <v>949</v>
      </c>
      <c r="E42" s="2">
        <f>SUM(E25:E41)</f>
        <v>432</v>
      </c>
      <c r="F42" s="2">
        <f>SUM(F25:F41)</f>
        <v>1847</v>
      </c>
      <c r="G42">
        <f>SUM(B42:F42)</f>
        <v>5462</v>
      </c>
      <c r="I42" s="4" t="s">
        <v>27</v>
      </c>
      <c r="J42" s="2">
        <f>SUM(J25:J41)</f>
        <v>95</v>
      </c>
      <c r="K42" s="2">
        <f>SUM(K25:K41)</f>
        <v>612</v>
      </c>
      <c r="L42" s="2">
        <f>SUM(L25:L41)</f>
        <v>314</v>
      </c>
      <c r="M42" s="2">
        <f>SUM(M25:M41)</f>
        <v>355</v>
      </c>
      <c r="N42" s="2">
        <f>SUM(N25:N41)</f>
        <v>247</v>
      </c>
      <c r="O42">
        <f>SUM(J42:N42)</f>
        <v>1623</v>
      </c>
      <c r="Q42" s="4" t="s">
        <v>27</v>
      </c>
      <c r="R42" s="2">
        <f>SUM(R25:R41)</f>
        <v>3</v>
      </c>
      <c r="S42" s="2">
        <f>SUM(S25:S41)</f>
        <v>48</v>
      </c>
      <c r="T42" s="2">
        <f>SUM(T25:T41)</f>
        <v>17</v>
      </c>
      <c r="U42" s="2">
        <f>SUM(U25:U41)</f>
        <v>8</v>
      </c>
      <c r="V42" s="2">
        <f>SUM(V25:V41)</f>
        <v>51</v>
      </c>
      <c r="W42">
        <f>SUM(R42:V42)</f>
        <v>127</v>
      </c>
      <c r="Y42" s="4" t="s">
        <v>27</v>
      </c>
      <c r="Z42" s="2">
        <f>SUM(Z25:Z41)</f>
        <v>1</v>
      </c>
      <c r="AA42" s="2">
        <f>SUM(AA25:AA41)</f>
        <v>6</v>
      </c>
      <c r="AB42" s="2">
        <f>SUM(AB25:AB41)</f>
        <v>1</v>
      </c>
      <c r="AC42" s="2">
        <f>SUM(AC25:AC41)</f>
        <v>0</v>
      </c>
      <c r="AD42" s="2">
        <f>SUM(AD25:AD41)</f>
        <v>0</v>
      </c>
      <c r="AE42">
        <f>SUM(Z42:AD42)</f>
        <v>8</v>
      </c>
      <c r="AG42" s="4" t="s">
        <v>27</v>
      </c>
      <c r="AM42">
        <f>SUM(AH42:AL42)</f>
        <v>0</v>
      </c>
      <c r="AO42" s="4" t="s">
        <v>27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25</v>
      </c>
      <c r="I44" s="4" t="s">
        <v>26</v>
      </c>
      <c r="Q44" s="4" t="s">
        <v>42</v>
      </c>
      <c r="Y44" s="4" t="s">
        <v>43</v>
      </c>
      <c r="AG44" s="4" t="s">
        <v>40</v>
      </c>
      <c r="AO44" s="4" t="s">
        <v>41</v>
      </c>
    </row>
    <row r="45" spans="1:47" ht="12.75">
      <c r="A45" s="4" t="s">
        <v>16</v>
      </c>
      <c r="B45" s="12" t="s">
        <v>14</v>
      </c>
      <c r="C45" s="12" t="s">
        <v>19</v>
      </c>
      <c r="D45" s="12" t="s">
        <v>20</v>
      </c>
      <c r="E45" s="12" t="s">
        <v>15</v>
      </c>
      <c r="F45" s="12" t="s">
        <v>18</v>
      </c>
      <c r="G45" s="12" t="s">
        <v>27</v>
      </c>
      <c r="I45" s="4" t="s">
        <v>16</v>
      </c>
      <c r="J45" s="12" t="s">
        <v>14</v>
      </c>
      <c r="K45" s="12" t="s">
        <v>19</v>
      </c>
      <c r="L45" s="12" t="s">
        <v>20</v>
      </c>
      <c r="M45" s="12" t="s">
        <v>15</v>
      </c>
      <c r="N45" s="12" t="s">
        <v>18</v>
      </c>
      <c r="O45" s="12" t="s">
        <v>27</v>
      </c>
      <c r="Q45" s="4" t="s">
        <v>16</v>
      </c>
      <c r="R45" s="12" t="s">
        <v>14</v>
      </c>
      <c r="S45" s="12" t="s">
        <v>19</v>
      </c>
      <c r="T45" s="12" t="s">
        <v>20</v>
      </c>
      <c r="U45" s="12" t="s">
        <v>15</v>
      </c>
      <c r="V45" s="12" t="s">
        <v>18</v>
      </c>
      <c r="W45" s="12" t="s">
        <v>27</v>
      </c>
      <c r="Y45" s="4" t="s">
        <v>16</v>
      </c>
      <c r="Z45" s="12" t="s">
        <v>14</v>
      </c>
      <c r="AA45" s="12" t="s">
        <v>19</v>
      </c>
      <c r="AB45" s="12" t="s">
        <v>20</v>
      </c>
      <c r="AC45" s="12" t="s">
        <v>15</v>
      </c>
      <c r="AD45" s="12" t="s">
        <v>18</v>
      </c>
      <c r="AE45" s="12" t="s">
        <v>27</v>
      </c>
      <c r="AG45" s="4" t="s">
        <v>16</v>
      </c>
      <c r="AH45" s="12" t="s">
        <v>14</v>
      </c>
      <c r="AI45" s="12" t="s">
        <v>19</v>
      </c>
      <c r="AJ45" s="12" t="s">
        <v>20</v>
      </c>
      <c r="AK45" s="12" t="s">
        <v>15</v>
      </c>
      <c r="AL45" s="12" t="s">
        <v>18</v>
      </c>
      <c r="AM45" s="12" t="s">
        <v>27</v>
      </c>
      <c r="AO45" s="4" t="s">
        <v>16</v>
      </c>
      <c r="AP45" s="12" t="s">
        <v>14</v>
      </c>
      <c r="AQ45" s="12" t="s">
        <v>19</v>
      </c>
      <c r="AR45" s="12" t="s">
        <v>20</v>
      </c>
      <c r="AS45" s="12" t="s">
        <v>15</v>
      </c>
      <c r="AT45" s="12" t="s">
        <v>18</v>
      </c>
      <c r="AU45" s="12" t="s">
        <v>27</v>
      </c>
    </row>
    <row r="46" spans="1:41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G48">
        <f t="shared" si="11"/>
        <v>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B50">
        <v>22</v>
      </c>
      <c r="C50">
        <v>168</v>
      </c>
      <c r="D50">
        <v>102</v>
      </c>
      <c r="E50">
        <v>22</v>
      </c>
      <c r="F50">
        <v>115</v>
      </c>
      <c r="G50">
        <f t="shared" si="11"/>
        <v>429</v>
      </c>
      <c r="I50" s="4">
        <v>1987</v>
      </c>
      <c r="J50">
        <v>2</v>
      </c>
      <c r="K50">
        <v>37</v>
      </c>
      <c r="L50">
        <v>28</v>
      </c>
      <c r="M50">
        <v>7</v>
      </c>
      <c r="N50">
        <v>14</v>
      </c>
      <c r="O50">
        <f t="shared" si="12"/>
        <v>88</v>
      </c>
      <c r="Q50" s="4">
        <v>1987</v>
      </c>
      <c r="S50">
        <v>2</v>
      </c>
      <c r="V50">
        <v>2</v>
      </c>
      <c r="W50">
        <f t="shared" si="13"/>
        <v>4</v>
      </c>
      <c r="Y50" s="4">
        <v>1987</v>
      </c>
      <c r="AE50">
        <f t="shared" si="10"/>
        <v>0</v>
      </c>
      <c r="AG50" s="4">
        <v>1987</v>
      </c>
      <c r="AI50">
        <v>4</v>
      </c>
      <c r="AK50">
        <v>1</v>
      </c>
      <c r="AM50">
        <f t="shared" si="14"/>
        <v>5</v>
      </c>
      <c r="AO50" s="4">
        <v>1987</v>
      </c>
    </row>
    <row r="51" spans="1:41" ht="12.75">
      <c r="A51" s="4">
        <v>1988</v>
      </c>
      <c r="B51">
        <v>19</v>
      </c>
      <c r="C51">
        <v>192</v>
      </c>
      <c r="D51">
        <v>135</v>
      </c>
      <c r="E51">
        <v>20</v>
      </c>
      <c r="F51">
        <v>107</v>
      </c>
      <c r="G51">
        <f t="shared" si="11"/>
        <v>473</v>
      </c>
      <c r="I51" s="4">
        <v>1988</v>
      </c>
      <c r="J51">
        <v>4</v>
      </c>
      <c r="K51">
        <v>37</v>
      </c>
      <c r="L51">
        <v>42</v>
      </c>
      <c r="M51">
        <v>6</v>
      </c>
      <c r="N51">
        <v>13</v>
      </c>
      <c r="O51">
        <f t="shared" si="12"/>
        <v>102</v>
      </c>
      <c r="Q51" s="4">
        <v>1988</v>
      </c>
      <c r="R51">
        <v>1</v>
      </c>
      <c r="S51">
        <v>1</v>
      </c>
      <c r="V51">
        <v>1</v>
      </c>
      <c r="W51">
        <f t="shared" si="13"/>
        <v>3</v>
      </c>
      <c r="Y51" s="4">
        <v>1988</v>
      </c>
      <c r="AE51">
        <f t="shared" si="10"/>
        <v>0</v>
      </c>
      <c r="AG51" s="4">
        <v>1988</v>
      </c>
      <c r="AI51">
        <v>4</v>
      </c>
      <c r="AJ51">
        <v>2</v>
      </c>
      <c r="AK51">
        <v>1</v>
      </c>
      <c r="AL51">
        <v>1</v>
      </c>
      <c r="AM51">
        <f t="shared" si="14"/>
        <v>8</v>
      </c>
      <c r="AO51" s="4">
        <v>1988</v>
      </c>
    </row>
    <row r="52" spans="1:41" ht="12.75">
      <c r="A52" s="4">
        <v>1989</v>
      </c>
      <c r="B52">
        <v>19</v>
      </c>
      <c r="C52">
        <v>147</v>
      </c>
      <c r="D52">
        <v>142</v>
      </c>
      <c r="E52">
        <v>34</v>
      </c>
      <c r="F52">
        <v>147</v>
      </c>
      <c r="G52">
        <f t="shared" si="11"/>
        <v>489</v>
      </c>
      <c r="I52" s="4">
        <v>1989</v>
      </c>
      <c r="J52">
        <v>10</v>
      </c>
      <c r="K52">
        <v>34</v>
      </c>
      <c r="L52">
        <v>51</v>
      </c>
      <c r="M52">
        <v>10</v>
      </c>
      <c r="N52">
        <v>24</v>
      </c>
      <c r="O52">
        <f t="shared" si="12"/>
        <v>129</v>
      </c>
      <c r="Q52" s="4">
        <v>1989</v>
      </c>
      <c r="S52">
        <v>1</v>
      </c>
      <c r="T52">
        <v>2</v>
      </c>
      <c r="W52">
        <f t="shared" si="13"/>
        <v>3</v>
      </c>
      <c r="Y52" s="4">
        <v>1989</v>
      </c>
      <c r="AE52">
        <f t="shared" si="10"/>
        <v>0</v>
      </c>
      <c r="AG52" s="4">
        <v>1989</v>
      </c>
      <c r="AI52">
        <v>5</v>
      </c>
      <c r="AJ52">
        <v>2</v>
      </c>
      <c r="AL52">
        <v>1</v>
      </c>
      <c r="AM52">
        <f t="shared" si="14"/>
        <v>8</v>
      </c>
      <c r="AO52" s="4">
        <v>1989</v>
      </c>
    </row>
    <row r="53" spans="1:41" ht="12.75">
      <c r="A53" s="4">
        <v>1990</v>
      </c>
      <c r="B53">
        <v>34</v>
      </c>
      <c r="C53">
        <v>152</v>
      </c>
      <c r="D53">
        <v>146</v>
      </c>
      <c r="E53">
        <v>38</v>
      </c>
      <c r="F53">
        <v>147</v>
      </c>
      <c r="G53">
        <f t="shared" si="11"/>
        <v>517</v>
      </c>
      <c r="I53" s="4">
        <v>1990</v>
      </c>
      <c r="J53">
        <v>16</v>
      </c>
      <c r="K53">
        <v>30</v>
      </c>
      <c r="L53">
        <v>53</v>
      </c>
      <c r="M53">
        <v>16</v>
      </c>
      <c r="N53">
        <v>22</v>
      </c>
      <c r="O53">
        <f t="shared" si="12"/>
        <v>137</v>
      </c>
      <c r="Q53" s="4">
        <v>1990</v>
      </c>
      <c r="R53">
        <v>2</v>
      </c>
      <c r="S53">
        <v>2</v>
      </c>
      <c r="T53">
        <v>1</v>
      </c>
      <c r="V53">
        <v>3</v>
      </c>
      <c r="W53">
        <f t="shared" si="13"/>
        <v>8</v>
      </c>
      <c r="Y53" s="4">
        <v>1990</v>
      </c>
      <c r="AE53">
        <f t="shared" si="10"/>
        <v>0</v>
      </c>
      <c r="AG53" s="4">
        <v>1990</v>
      </c>
      <c r="AI53">
        <v>6</v>
      </c>
      <c r="AJ53">
        <v>2</v>
      </c>
      <c r="AM53">
        <f t="shared" si="14"/>
        <v>8</v>
      </c>
      <c r="AO53" s="4">
        <v>1990</v>
      </c>
    </row>
    <row r="54" spans="1:41" ht="12.75">
      <c r="A54" s="4">
        <v>1991</v>
      </c>
      <c r="B54">
        <v>20</v>
      </c>
      <c r="C54">
        <v>140</v>
      </c>
      <c r="D54">
        <v>125</v>
      </c>
      <c r="E54">
        <v>27</v>
      </c>
      <c r="F54">
        <v>129</v>
      </c>
      <c r="G54">
        <f t="shared" si="11"/>
        <v>441</v>
      </c>
      <c r="I54" s="4">
        <v>1991</v>
      </c>
      <c r="J54">
        <v>9</v>
      </c>
      <c r="K54">
        <v>31</v>
      </c>
      <c r="L54">
        <v>40</v>
      </c>
      <c r="M54">
        <v>33</v>
      </c>
      <c r="N54">
        <v>26</v>
      </c>
      <c r="O54">
        <f t="shared" si="12"/>
        <v>139</v>
      </c>
      <c r="Q54" s="4">
        <v>1991</v>
      </c>
      <c r="R54">
        <v>1</v>
      </c>
      <c r="S54">
        <v>4</v>
      </c>
      <c r="U54">
        <v>1</v>
      </c>
      <c r="V54">
        <v>2</v>
      </c>
      <c r="W54">
        <f t="shared" si="13"/>
        <v>8</v>
      </c>
      <c r="Y54" s="4">
        <v>1991</v>
      </c>
      <c r="AC54">
        <v>1</v>
      </c>
      <c r="AE54">
        <f t="shared" si="10"/>
        <v>1</v>
      </c>
      <c r="AG54" s="4">
        <v>1991</v>
      </c>
      <c r="AH54">
        <v>1</v>
      </c>
      <c r="AI54">
        <v>7</v>
      </c>
      <c r="AJ54">
        <v>4</v>
      </c>
      <c r="AK54">
        <v>1</v>
      </c>
      <c r="AL54">
        <v>3</v>
      </c>
      <c r="AM54">
        <f t="shared" si="14"/>
        <v>16</v>
      </c>
      <c r="AO54" s="4">
        <v>1991</v>
      </c>
    </row>
    <row r="55" spans="1:41" ht="12.75">
      <c r="A55" s="4">
        <v>1992</v>
      </c>
      <c r="B55">
        <v>40</v>
      </c>
      <c r="C55">
        <v>185</v>
      </c>
      <c r="D55">
        <v>158</v>
      </c>
      <c r="E55">
        <v>35</v>
      </c>
      <c r="F55">
        <v>135</v>
      </c>
      <c r="G55">
        <f t="shared" si="11"/>
        <v>553</v>
      </c>
      <c r="I55" s="4">
        <v>1992</v>
      </c>
      <c r="J55">
        <v>17</v>
      </c>
      <c r="K55">
        <v>37</v>
      </c>
      <c r="L55">
        <v>58</v>
      </c>
      <c r="M55">
        <v>54</v>
      </c>
      <c r="N55">
        <v>32</v>
      </c>
      <c r="O55">
        <f t="shared" si="12"/>
        <v>198</v>
      </c>
      <c r="Q55" s="4">
        <v>1992</v>
      </c>
      <c r="S55">
        <v>3</v>
      </c>
      <c r="T55">
        <v>2</v>
      </c>
      <c r="V55">
        <v>5</v>
      </c>
      <c r="W55">
        <f t="shared" si="13"/>
        <v>10</v>
      </c>
      <c r="Y55" s="4">
        <v>1992</v>
      </c>
      <c r="AA55">
        <v>1</v>
      </c>
      <c r="AB55">
        <v>1</v>
      </c>
      <c r="AE55">
        <f t="shared" si="10"/>
        <v>2</v>
      </c>
      <c r="AG55" s="4">
        <v>1992</v>
      </c>
      <c r="AI55">
        <v>3</v>
      </c>
      <c r="AJ55">
        <v>8</v>
      </c>
      <c r="AK55">
        <v>1</v>
      </c>
      <c r="AL55">
        <v>3</v>
      </c>
      <c r="AM55">
        <f t="shared" si="14"/>
        <v>15</v>
      </c>
      <c r="AO55" s="4">
        <v>1992</v>
      </c>
    </row>
    <row r="56" spans="1:41" ht="12.75">
      <c r="A56" s="4">
        <v>1993</v>
      </c>
      <c r="B56">
        <v>61</v>
      </c>
      <c r="C56">
        <v>172</v>
      </c>
      <c r="D56">
        <v>175</v>
      </c>
      <c r="E56">
        <v>42</v>
      </c>
      <c r="F56">
        <v>154</v>
      </c>
      <c r="G56">
        <f t="shared" si="11"/>
        <v>604</v>
      </c>
      <c r="I56" s="4">
        <v>1993</v>
      </c>
      <c r="J56">
        <v>16</v>
      </c>
      <c r="K56">
        <v>49</v>
      </c>
      <c r="L56">
        <v>61</v>
      </c>
      <c r="M56">
        <v>58</v>
      </c>
      <c r="N56">
        <v>30</v>
      </c>
      <c r="O56">
        <f t="shared" si="12"/>
        <v>214</v>
      </c>
      <c r="Q56" s="4">
        <v>1993</v>
      </c>
      <c r="R56">
        <v>1</v>
      </c>
      <c r="S56">
        <v>5</v>
      </c>
      <c r="T56">
        <v>1</v>
      </c>
      <c r="V56">
        <v>8</v>
      </c>
      <c r="W56">
        <f t="shared" si="13"/>
        <v>15</v>
      </c>
      <c r="Y56" s="4">
        <v>1993</v>
      </c>
      <c r="Z56">
        <v>1</v>
      </c>
      <c r="AA56">
        <v>2</v>
      </c>
      <c r="AC56">
        <v>1</v>
      </c>
      <c r="AE56">
        <f t="shared" si="10"/>
        <v>4</v>
      </c>
      <c r="AG56" s="4">
        <v>1993</v>
      </c>
      <c r="AH56">
        <v>2</v>
      </c>
      <c r="AI56">
        <v>3</v>
      </c>
      <c r="AJ56">
        <v>3</v>
      </c>
      <c r="AK56">
        <v>4</v>
      </c>
      <c r="AL56">
        <v>4</v>
      </c>
      <c r="AM56">
        <f t="shared" si="14"/>
        <v>16</v>
      </c>
      <c r="AO56" s="4">
        <v>1993</v>
      </c>
    </row>
    <row r="57" spans="1:41" ht="12.75">
      <c r="A57" s="4">
        <v>1994</v>
      </c>
      <c r="B57">
        <v>2</v>
      </c>
      <c r="C57">
        <v>19</v>
      </c>
      <c r="D57">
        <v>30</v>
      </c>
      <c r="E57">
        <v>14</v>
      </c>
      <c r="F57">
        <v>16</v>
      </c>
      <c r="G57">
        <f t="shared" si="11"/>
        <v>81</v>
      </c>
      <c r="I57" s="4">
        <v>1994</v>
      </c>
      <c r="J57">
        <v>3</v>
      </c>
      <c r="K57">
        <v>10</v>
      </c>
      <c r="L57">
        <v>9</v>
      </c>
      <c r="M57">
        <v>20</v>
      </c>
      <c r="N57">
        <v>2</v>
      </c>
      <c r="O57">
        <f t="shared" si="12"/>
        <v>44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I57">
        <v>2</v>
      </c>
      <c r="AJ57">
        <v>1</v>
      </c>
      <c r="AM57">
        <f t="shared" si="14"/>
        <v>3</v>
      </c>
      <c r="AO57" s="4">
        <v>1994</v>
      </c>
    </row>
    <row r="58" spans="1:41" ht="12.75">
      <c r="A58" s="4">
        <v>1995</v>
      </c>
      <c r="B58">
        <v>3</v>
      </c>
      <c r="C58">
        <v>17</v>
      </c>
      <c r="D58">
        <v>20</v>
      </c>
      <c r="E58">
        <v>14</v>
      </c>
      <c r="F58">
        <v>7</v>
      </c>
      <c r="G58">
        <f t="shared" si="11"/>
        <v>61</v>
      </c>
      <c r="I58" s="4">
        <v>1995</v>
      </c>
      <c r="J58">
        <v>2</v>
      </c>
      <c r="K58">
        <v>12</v>
      </c>
      <c r="L58">
        <v>7</v>
      </c>
      <c r="M58">
        <v>8</v>
      </c>
      <c r="N58">
        <v>5</v>
      </c>
      <c r="O58">
        <f t="shared" si="12"/>
        <v>34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I58">
        <v>2</v>
      </c>
      <c r="AK58">
        <v>2</v>
      </c>
      <c r="AL58">
        <v>2</v>
      </c>
      <c r="AM58">
        <f t="shared" si="14"/>
        <v>6</v>
      </c>
      <c r="AO58" s="4">
        <v>1995</v>
      </c>
    </row>
    <row r="59" spans="1:41" ht="12.75">
      <c r="A59" s="4">
        <v>1996</v>
      </c>
      <c r="B59">
        <v>4</v>
      </c>
      <c r="C59">
        <v>22</v>
      </c>
      <c r="D59">
        <v>25</v>
      </c>
      <c r="E59">
        <v>17</v>
      </c>
      <c r="F59">
        <v>13</v>
      </c>
      <c r="G59">
        <f t="shared" si="11"/>
        <v>81</v>
      </c>
      <c r="I59" s="4">
        <v>1996</v>
      </c>
      <c r="J59">
        <v>3</v>
      </c>
      <c r="K59">
        <v>1</v>
      </c>
      <c r="L59">
        <v>6</v>
      </c>
      <c r="M59">
        <v>11</v>
      </c>
      <c r="N59">
        <v>10</v>
      </c>
      <c r="O59">
        <f t="shared" si="12"/>
        <v>31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B60">
        <v>101</v>
      </c>
      <c r="C60">
        <v>179</v>
      </c>
      <c r="D60">
        <v>271</v>
      </c>
      <c r="E60">
        <v>113</v>
      </c>
      <c r="F60">
        <v>211</v>
      </c>
      <c r="G60">
        <f t="shared" si="11"/>
        <v>875</v>
      </c>
      <c r="I60" s="4">
        <v>1997</v>
      </c>
      <c r="J60">
        <v>30</v>
      </c>
      <c r="K60">
        <v>38</v>
      </c>
      <c r="L60">
        <v>72</v>
      </c>
      <c r="M60">
        <v>64</v>
      </c>
      <c r="N60">
        <v>46</v>
      </c>
      <c r="O60">
        <f t="shared" si="12"/>
        <v>250</v>
      </c>
      <c r="Q60" s="4">
        <v>1997</v>
      </c>
      <c r="R60">
        <v>1</v>
      </c>
      <c r="S60">
        <v>3</v>
      </c>
      <c r="T60">
        <v>3</v>
      </c>
      <c r="U60">
        <v>3</v>
      </c>
      <c r="V60">
        <v>5</v>
      </c>
      <c r="W60">
        <f t="shared" si="13"/>
        <v>15</v>
      </c>
      <c r="Y60" s="4">
        <v>1997</v>
      </c>
      <c r="AA60">
        <v>3</v>
      </c>
      <c r="AB60">
        <v>1</v>
      </c>
      <c r="AC60">
        <v>1</v>
      </c>
      <c r="AD60">
        <v>1</v>
      </c>
      <c r="AE60">
        <f t="shared" si="10"/>
        <v>6</v>
      </c>
      <c r="AG60" s="4">
        <v>1997</v>
      </c>
      <c r="AM60">
        <f t="shared" si="14"/>
        <v>0</v>
      </c>
      <c r="AO60" s="4">
        <v>1997</v>
      </c>
    </row>
    <row r="61" spans="1:41" ht="12.75">
      <c r="A61" s="4">
        <v>1998</v>
      </c>
      <c r="B61">
        <v>114</v>
      </c>
      <c r="C61">
        <v>188</v>
      </c>
      <c r="D61">
        <v>260</v>
      </c>
      <c r="E61">
        <v>147</v>
      </c>
      <c r="F61">
        <v>250</v>
      </c>
      <c r="G61">
        <f t="shared" si="11"/>
        <v>959</v>
      </c>
      <c r="I61" s="4">
        <v>1998</v>
      </c>
      <c r="J61">
        <v>32</v>
      </c>
      <c r="K61">
        <v>35</v>
      </c>
      <c r="L61">
        <v>60</v>
      </c>
      <c r="M61">
        <v>80</v>
      </c>
      <c r="N61">
        <v>53</v>
      </c>
      <c r="O61">
        <f t="shared" si="12"/>
        <v>260</v>
      </c>
      <c r="Q61" s="4">
        <v>1998</v>
      </c>
      <c r="R61">
        <v>2</v>
      </c>
      <c r="S61">
        <v>8</v>
      </c>
      <c r="T61">
        <v>1</v>
      </c>
      <c r="U61">
        <v>1</v>
      </c>
      <c r="V61">
        <v>5</v>
      </c>
      <c r="W61">
        <f t="shared" si="13"/>
        <v>17</v>
      </c>
      <c r="Y61" s="4">
        <v>1998</v>
      </c>
      <c r="Z61">
        <v>1</v>
      </c>
      <c r="AA61">
        <v>1</v>
      </c>
      <c r="AB61">
        <v>1</v>
      </c>
      <c r="AC61">
        <v>1</v>
      </c>
      <c r="AD61">
        <v>1</v>
      </c>
      <c r="AE61">
        <f t="shared" si="10"/>
        <v>5</v>
      </c>
      <c r="AG61" s="4">
        <v>1998</v>
      </c>
      <c r="AM61">
        <f t="shared" si="14"/>
        <v>0</v>
      </c>
      <c r="AO61" s="4">
        <v>1998</v>
      </c>
    </row>
    <row r="62" spans="1:47" ht="12.75">
      <c r="A62" s="4">
        <v>1999</v>
      </c>
      <c r="B62">
        <v>80</v>
      </c>
      <c r="C62">
        <v>156</v>
      </c>
      <c r="D62">
        <v>197</v>
      </c>
      <c r="E62">
        <v>97</v>
      </c>
      <c r="F62">
        <v>197</v>
      </c>
      <c r="G62">
        <f t="shared" si="11"/>
        <v>727</v>
      </c>
      <c r="I62" s="4">
        <v>1999</v>
      </c>
      <c r="J62">
        <v>35</v>
      </c>
      <c r="K62">
        <v>28</v>
      </c>
      <c r="L62">
        <v>62</v>
      </c>
      <c r="M62">
        <v>45</v>
      </c>
      <c r="N62">
        <v>63</v>
      </c>
      <c r="O62">
        <f t="shared" si="12"/>
        <v>233</v>
      </c>
      <c r="Q62" s="4">
        <v>1999</v>
      </c>
      <c r="R62">
        <v>2</v>
      </c>
      <c r="S62">
        <v>4</v>
      </c>
      <c r="T62">
        <v>2</v>
      </c>
      <c r="U62">
        <v>3</v>
      </c>
      <c r="V62">
        <v>6</v>
      </c>
      <c r="W62">
        <f t="shared" si="13"/>
        <v>17</v>
      </c>
      <c r="Y62" s="4">
        <v>1999</v>
      </c>
      <c r="Z62">
        <v>1</v>
      </c>
      <c r="AA62">
        <v>2</v>
      </c>
      <c r="AC62">
        <v>1</v>
      </c>
      <c r="AD62">
        <v>2</v>
      </c>
      <c r="AE62">
        <f>SUM(Z62:AD62)</f>
        <v>6</v>
      </c>
      <c r="AG62" s="4">
        <v>1999</v>
      </c>
      <c r="AM62">
        <f t="shared" si="14"/>
        <v>0</v>
      </c>
      <c r="AO62" s="4">
        <v>1999</v>
      </c>
      <c r="AQ62">
        <v>1</v>
      </c>
      <c r="AR62">
        <v>2</v>
      </c>
      <c r="AT62">
        <v>1</v>
      </c>
      <c r="AU62">
        <f>SUM(AP62:AT62)</f>
        <v>4</v>
      </c>
    </row>
    <row r="63" spans="1:47" ht="12.75">
      <c r="A63" s="4" t="s">
        <v>27</v>
      </c>
      <c r="B63" s="2">
        <f>SUM(B46:B62)</f>
        <v>519</v>
      </c>
      <c r="C63" s="2">
        <f>SUM(C46:C62)</f>
        <v>1737</v>
      </c>
      <c r="D63" s="2">
        <f>SUM(D46:D62)</f>
        <v>1786</v>
      </c>
      <c r="E63" s="2">
        <f>SUM(E46:E62)</f>
        <v>620</v>
      </c>
      <c r="F63" s="2">
        <f>SUM(F46:F62)</f>
        <v>1628</v>
      </c>
      <c r="G63">
        <f>SUM(B63:F63)</f>
        <v>6290</v>
      </c>
      <c r="I63" s="4" t="s">
        <v>27</v>
      </c>
      <c r="J63" s="2">
        <f>SUM(J46:J62)</f>
        <v>179</v>
      </c>
      <c r="K63" s="2">
        <f>SUM(K46:K62)</f>
        <v>379</v>
      </c>
      <c r="L63" s="2">
        <f>SUM(L46:L62)</f>
        <v>549</v>
      </c>
      <c r="M63" s="2">
        <f>SUM(M46:M62)</f>
        <v>412</v>
      </c>
      <c r="N63" s="2">
        <f>SUM(N46:N62)</f>
        <v>340</v>
      </c>
      <c r="O63">
        <f>SUM(J63:N63)</f>
        <v>1859</v>
      </c>
      <c r="Q63" s="4" t="s">
        <v>27</v>
      </c>
      <c r="R63" s="2">
        <f>SUM(R46:R62)</f>
        <v>10</v>
      </c>
      <c r="S63" s="2">
        <f>SUM(S46:S62)</f>
        <v>33</v>
      </c>
      <c r="T63" s="2">
        <f>SUM(T46:T62)</f>
        <v>12</v>
      </c>
      <c r="U63" s="2">
        <f>SUM(U46:U62)</f>
        <v>8</v>
      </c>
      <c r="V63" s="2">
        <f>SUM(V46:V62)</f>
        <v>37</v>
      </c>
      <c r="W63">
        <f>SUM(R63:V63)</f>
        <v>100</v>
      </c>
      <c r="Y63" s="4" t="s">
        <v>27</v>
      </c>
      <c r="Z63" s="2">
        <f>SUM(Z46:Z62)</f>
        <v>3</v>
      </c>
      <c r="AA63" s="2">
        <f>SUM(AA46:AA62)</f>
        <v>9</v>
      </c>
      <c r="AB63" s="2">
        <f>SUM(AB46:AB62)</f>
        <v>3</v>
      </c>
      <c r="AC63" s="2">
        <f>SUM(AC46:AC62)</f>
        <v>5</v>
      </c>
      <c r="AD63" s="2">
        <f>SUM(AD46:AD62)</f>
        <v>4</v>
      </c>
      <c r="AE63">
        <f>SUM(Z63:AD63)</f>
        <v>24</v>
      </c>
      <c r="AG63" s="4" t="s">
        <v>27</v>
      </c>
      <c r="AH63" s="2">
        <f>SUM(AH46:AH62)</f>
        <v>3</v>
      </c>
      <c r="AI63" s="2">
        <f>SUM(AI46:AI62)</f>
        <v>36</v>
      </c>
      <c r="AJ63" s="2">
        <f>SUM(AJ46:AJ62)</f>
        <v>22</v>
      </c>
      <c r="AK63" s="2">
        <f>SUM(AK46:AK62)</f>
        <v>10</v>
      </c>
      <c r="AL63" s="2">
        <f>SUM(AL46:AL62)</f>
        <v>14</v>
      </c>
      <c r="AM63">
        <f>SUM(AH63:AL63)</f>
        <v>85</v>
      </c>
      <c r="AO63" s="4" t="s">
        <v>27</v>
      </c>
      <c r="AP63" s="2">
        <f>SUM(AP46:AP62)</f>
        <v>0</v>
      </c>
      <c r="AQ63" s="2">
        <f>SUM(AQ46:AQ62)</f>
        <v>1</v>
      </c>
      <c r="AR63" s="2">
        <f>SUM(AR46:AR62)</f>
        <v>2</v>
      </c>
      <c r="AS63" s="2">
        <f>SUM(AS46:AS62)</f>
        <v>0</v>
      </c>
      <c r="AT63" s="2">
        <f>SUM(AT46:AT62)</f>
        <v>1</v>
      </c>
      <c r="AU63">
        <f>SUM(AP63:AT63)</f>
        <v>4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25</v>
      </c>
      <c r="I65" s="4" t="s">
        <v>26</v>
      </c>
      <c r="Q65" s="4" t="s">
        <v>42</v>
      </c>
      <c r="Y65" s="4" t="s">
        <v>43</v>
      </c>
      <c r="AG65" s="4" t="s">
        <v>40</v>
      </c>
      <c r="AO65" s="4" t="s">
        <v>41</v>
      </c>
    </row>
    <row r="66" spans="1:47" ht="12.75">
      <c r="A66" s="4" t="s">
        <v>23</v>
      </c>
      <c r="B66" s="12" t="s">
        <v>14</v>
      </c>
      <c r="C66" s="12" t="s">
        <v>19</v>
      </c>
      <c r="D66" s="12" t="s">
        <v>20</v>
      </c>
      <c r="E66" s="12" t="s">
        <v>15</v>
      </c>
      <c r="F66" s="12" t="s">
        <v>18</v>
      </c>
      <c r="G66" s="12" t="s">
        <v>27</v>
      </c>
      <c r="I66" s="4" t="s">
        <v>23</v>
      </c>
      <c r="J66" s="12" t="s">
        <v>14</v>
      </c>
      <c r="K66" s="12" t="s">
        <v>19</v>
      </c>
      <c r="L66" s="12" t="s">
        <v>20</v>
      </c>
      <c r="M66" s="12" t="s">
        <v>15</v>
      </c>
      <c r="N66" s="12" t="s">
        <v>18</v>
      </c>
      <c r="O66" s="12" t="s">
        <v>27</v>
      </c>
      <c r="Q66" s="4" t="s">
        <v>23</v>
      </c>
      <c r="R66" s="12" t="s">
        <v>14</v>
      </c>
      <c r="S66" s="12" t="s">
        <v>19</v>
      </c>
      <c r="T66" s="12" t="s">
        <v>20</v>
      </c>
      <c r="U66" s="12" t="s">
        <v>15</v>
      </c>
      <c r="V66" s="12" t="s">
        <v>18</v>
      </c>
      <c r="W66" s="12" t="s">
        <v>27</v>
      </c>
      <c r="Y66" s="4" t="s">
        <v>23</v>
      </c>
      <c r="Z66" s="12" t="s">
        <v>14</v>
      </c>
      <c r="AA66" s="12" t="s">
        <v>19</v>
      </c>
      <c r="AB66" s="12" t="s">
        <v>20</v>
      </c>
      <c r="AC66" s="12" t="s">
        <v>15</v>
      </c>
      <c r="AD66" s="12" t="s">
        <v>18</v>
      </c>
      <c r="AE66" s="12" t="s">
        <v>27</v>
      </c>
      <c r="AG66" s="4" t="s">
        <v>23</v>
      </c>
      <c r="AH66" s="12" t="s">
        <v>14</v>
      </c>
      <c r="AI66" s="12" t="s">
        <v>19</v>
      </c>
      <c r="AJ66" s="12" t="s">
        <v>20</v>
      </c>
      <c r="AK66" s="12" t="s">
        <v>15</v>
      </c>
      <c r="AL66" s="12" t="s">
        <v>18</v>
      </c>
      <c r="AM66" s="12" t="s">
        <v>27</v>
      </c>
      <c r="AO66" s="4" t="s">
        <v>23</v>
      </c>
      <c r="AP66" s="12" t="s">
        <v>14</v>
      </c>
      <c r="AQ66" s="12" t="s">
        <v>19</v>
      </c>
      <c r="AR66" s="12" t="s">
        <v>20</v>
      </c>
      <c r="AS66" s="12" t="s">
        <v>15</v>
      </c>
      <c r="AT66" s="12" t="s">
        <v>18</v>
      </c>
      <c r="AU66" s="12" t="s">
        <v>27</v>
      </c>
    </row>
    <row r="67" spans="1:47" ht="12.75">
      <c r="A67" s="4">
        <v>1983</v>
      </c>
      <c r="I67" s="4">
        <v>1983</v>
      </c>
      <c r="Q67" s="4">
        <v>1983</v>
      </c>
      <c r="Y67" s="4">
        <v>1983</v>
      </c>
      <c r="Z67">
        <f aca="true" t="shared" si="15" ref="Z67:AE67">Z46+Z25</f>
        <v>0</v>
      </c>
      <c r="AA67">
        <f t="shared" si="15"/>
        <v>0</v>
      </c>
      <c r="AB67">
        <f t="shared" si="15"/>
        <v>0</v>
      </c>
      <c r="AC67">
        <f t="shared" si="15"/>
        <v>0</v>
      </c>
      <c r="AD67">
        <f t="shared" si="15"/>
        <v>0</v>
      </c>
      <c r="AE67">
        <f t="shared" si="15"/>
        <v>0</v>
      </c>
      <c r="AG67" s="4">
        <v>1983</v>
      </c>
      <c r="AH67">
        <f aca="true" t="shared" si="16" ref="AH67:AM67">AH46+AH25</f>
        <v>0</v>
      </c>
      <c r="AI67">
        <f t="shared" si="16"/>
        <v>0</v>
      </c>
      <c r="AJ67">
        <f t="shared" si="16"/>
        <v>0</v>
      </c>
      <c r="AK67">
        <f t="shared" si="16"/>
        <v>0</v>
      </c>
      <c r="AL67">
        <f t="shared" si="16"/>
        <v>0</v>
      </c>
      <c r="AM67">
        <f t="shared" si="16"/>
        <v>0</v>
      </c>
      <c r="AO67" s="4">
        <v>1983</v>
      </c>
      <c r="AP67">
        <f aca="true" t="shared" si="17" ref="AP67:AU67">AP46+AP25</f>
        <v>0</v>
      </c>
      <c r="AQ67">
        <f t="shared" si="17"/>
        <v>0</v>
      </c>
      <c r="AR67">
        <f t="shared" si="17"/>
        <v>0</v>
      </c>
      <c r="AS67">
        <f t="shared" si="17"/>
        <v>0</v>
      </c>
      <c r="AT67">
        <f t="shared" si="17"/>
        <v>0</v>
      </c>
      <c r="AU67">
        <f t="shared" si="17"/>
        <v>0</v>
      </c>
    </row>
    <row r="68" spans="1:47" ht="12.75">
      <c r="A68" s="4">
        <v>1984</v>
      </c>
      <c r="I68" s="4">
        <v>1984</v>
      </c>
      <c r="Q68" s="4">
        <v>1984</v>
      </c>
      <c r="Y68" s="4">
        <v>1984</v>
      </c>
      <c r="Z68">
        <f aca="true" t="shared" si="18" ref="Z68:AE68">Z47+Z26</f>
        <v>0</v>
      </c>
      <c r="AA68">
        <f t="shared" si="18"/>
        <v>0</v>
      </c>
      <c r="AB68">
        <f t="shared" si="18"/>
        <v>0</v>
      </c>
      <c r="AC68">
        <f t="shared" si="18"/>
        <v>0</v>
      </c>
      <c r="AD68">
        <f t="shared" si="18"/>
        <v>0</v>
      </c>
      <c r="AE68">
        <f t="shared" si="18"/>
        <v>0</v>
      </c>
      <c r="AG68" s="4">
        <v>1984</v>
      </c>
      <c r="AH68">
        <f aca="true" t="shared" si="19" ref="AH68:AM68">AH47+AH26</f>
        <v>0</v>
      </c>
      <c r="AI68">
        <f t="shared" si="19"/>
        <v>0</v>
      </c>
      <c r="AJ68">
        <f t="shared" si="19"/>
        <v>0</v>
      </c>
      <c r="AK68">
        <f t="shared" si="19"/>
        <v>0</v>
      </c>
      <c r="AL68">
        <f t="shared" si="19"/>
        <v>0</v>
      </c>
      <c r="AM68">
        <f t="shared" si="19"/>
        <v>0</v>
      </c>
      <c r="AO68" s="4">
        <v>1984</v>
      </c>
      <c r="AP68">
        <f aca="true" t="shared" si="20" ref="AP68:AU68">AP47+AP26</f>
        <v>0</v>
      </c>
      <c r="AQ68">
        <f t="shared" si="20"/>
        <v>0</v>
      </c>
      <c r="AR68">
        <f t="shared" si="20"/>
        <v>0</v>
      </c>
      <c r="AS68">
        <f t="shared" si="20"/>
        <v>0</v>
      </c>
      <c r="AT68">
        <f t="shared" si="20"/>
        <v>0</v>
      </c>
      <c r="AU68">
        <f t="shared" si="20"/>
        <v>0</v>
      </c>
    </row>
    <row r="69" spans="1:47" ht="12.75">
      <c r="A69" s="4">
        <v>1985</v>
      </c>
      <c r="I69" s="4">
        <v>1985</v>
      </c>
      <c r="Q69" s="4">
        <v>1985</v>
      </c>
      <c r="Y69" s="4">
        <v>1985</v>
      </c>
      <c r="Z69">
        <f aca="true" t="shared" si="21" ref="Z69:AE69">Z48+Z27</f>
        <v>0</v>
      </c>
      <c r="AA69">
        <f t="shared" si="21"/>
        <v>0</v>
      </c>
      <c r="AB69">
        <f t="shared" si="21"/>
        <v>0</v>
      </c>
      <c r="AC69">
        <f t="shared" si="21"/>
        <v>0</v>
      </c>
      <c r="AD69">
        <f t="shared" si="21"/>
        <v>0</v>
      </c>
      <c r="AE69">
        <f t="shared" si="21"/>
        <v>0</v>
      </c>
      <c r="AG69" s="4">
        <v>1985</v>
      </c>
      <c r="AH69">
        <f aca="true" t="shared" si="22" ref="AH69:AM69">AH48+AH27</f>
        <v>0</v>
      </c>
      <c r="AI69">
        <f t="shared" si="22"/>
        <v>0</v>
      </c>
      <c r="AJ69">
        <f t="shared" si="22"/>
        <v>0</v>
      </c>
      <c r="AK69">
        <f t="shared" si="22"/>
        <v>0</v>
      </c>
      <c r="AL69">
        <f t="shared" si="22"/>
        <v>0</v>
      </c>
      <c r="AM69">
        <f t="shared" si="22"/>
        <v>0</v>
      </c>
      <c r="AO69" s="4">
        <v>1985</v>
      </c>
      <c r="AP69">
        <f aca="true" t="shared" si="23" ref="AP69:AU69">AP48+AP27</f>
        <v>0</v>
      </c>
      <c r="AQ69">
        <f t="shared" si="23"/>
        <v>0</v>
      </c>
      <c r="AR69">
        <f t="shared" si="23"/>
        <v>0</v>
      </c>
      <c r="AS69">
        <f t="shared" si="23"/>
        <v>0</v>
      </c>
      <c r="AT69">
        <f t="shared" si="23"/>
        <v>0</v>
      </c>
      <c r="AU69">
        <f t="shared" si="23"/>
        <v>0</v>
      </c>
    </row>
    <row r="70" spans="1:47" ht="12.75">
      <c r="A70" s="4">
        <v>1986</v>
      </c>
      <c r="I70" s="4">
        <v>1986</v>
      </c>
      <c r="Q70" s="4">
        <v>1986</v>
      </c>
      <c r="Y70" s="4">
        <v>1986</v>
      </c>
      <c r="Z70">
        <f aca="true" t="shared" si="24" ref="Z70:AE70">Z49+Z28</f>
        <v>0</v>
      </c>
      <c r="AA70">
        <f t="shared" si="24"/>
        <v>0</v>
      </c>
      <c r="AB70">
        <f t="shared" si="24"/>
        <v>0</v>
      </c>
      <c r="AC70">
        <f t="shared" si="24"/>
        <v>0</v>
      </c>
      <c r="AD70">
        <f t="shared" si="24"/>
        <v>0</v>
      </c>
      <c r="AE70">
        <f t="shared" si="24"/>
        <v>0</v>
      </c>
      <c r="AG70" s="4">
        <v>1986</v>
      </c>
      <c r="AH70">
        <f aca="true" t="shared" si="25" ref="AH70:AM70">AH49+AH28</f>
        <v>0</v>
      </c>
      <c r="AI70">
        <f t="shared" si="25"/>
        <v>0</v>
      </c>
      <c r="AJ70">
        <f t="shared" si="25"/>
        <v>0</v>
      </c>
      <c r="AK70">
        <f t="shared" si="25"/>
        <v>0</v>
      </c>
      <c r="AL70">
        <f t="shared" si="25"/>
        <v>0</v>
      </c>
      <c r="AM70">
        <f t="shared" si="25"/>
        <v>0</v>
      </c>
      <c r="AO70" s="4">
        <v>1986</v>
      </c>
      <c r="AP70">
        <f aca="true" t="shared" si="26" ref="AP70:AU70">AP49+AP28</f>
        <v>0</v>
      </c>
      <c r="AQ70">
        <f t="shared" si="26"/>
        <v>0</v>
      </c>
      <c r="AR70">
        <f t="shared" si="26"/>
        <v>0</v>
      </c>
      <c r="AS70">
        <f t="shared" si="26"/>
        <v>0</v>
      </c>
      <c r="AT70">
        <f t="shared" si="26"/>
        <v>0</v>
      </c>
      <c r="AU70">
        <f t="shared" si="26"/>
        <v>0</v>
      </c>
    </row>
    <row r="71" spans="1:47" ht="12.75">
      <c r="A71" s="4">
        <v>1987</v>
      </c>
      <c r="B71">
        <f aca="true" t="shared" si="27" ref="B71:G83">B50+B29</f>
        <v>47</v>
      </c>
      <c r="C71">
        <f t="shared" si="27"/>
        <v>373</v>
      </c>
      <c r="D71">
        <f t="shared" si="27"/>
        <v>179</v>
      </c>
      <c r="E71">
        <f t="shared" si="27"/>
        <v>29</v>
      </c>
      <c r="F71">
        <f t="shared" si="27"/>
        <v>229</v>
      </c>
      <c r="G71">
        <f t="shared" si="27"/>
        <v>857</v>
      </c>
      <c r="I71" s="4">
        <v>1987</v>
      </c>
      <c r="J71">
        <f aca="true" t="shared" si="28" ref="J71:O71">J50+J29</f>
        <v>12</v>
      </c>
      <c r="K71">
        <f t="shared" si="28"/>
        <v>93</v>
      </c>
      <c r="L71">
        <f t="shared" si="28"/>
        <v>48</v>
      </c>
      <c r="M71">
        <f t="shared" si="28"/>
        <v>8</v>
      </c>
      <c r="N71">
        <f t="shared" si="28"/>
        <v>27</v>
      </c>
      <c r="O71">
        <f t="shared" si="28"/>
        <v>188</v>
      </c>
      <c r="Q71" s="4">
        <v>1987</v>
      </c>
      <c r="R71">
        <f aca="true" t="shared" si="29" ref="R71:W71">R50+R29</f>
        <v>1</v>
      </c>
      <c r="S71">
        <f t="shared" si="29"/>
        <v>4</v>
      </c>
      <c r="T71">
        <f t="shared" si="29"/>
        <v>1</v>
      </c>
      <c r="U71">
        <f t="shared" si="29"/>
        <v>1</v>
      </c>
      <c r="V71">
        <f t="shared" si="29"/>
        <v>7</v>
      </c>
      <c r="W71">
        <f t="shared" si="29"/>
        <v>14</v>
      </c>
      <c r="Y71" s="4">
        <v>1987</v>
      </c>
      <c r="Z71">
        <f aca="true" t="shared" si="30" ref="Z71:AE71">Z50+Z29</f>
        <v>0</v>
      </c>
      <c r="AA71">
        <f t="shared" si="30"/>
        <v>0</v>
      </c>
      <c r="AB71">
        <f t="shared" si="30"/>
        <v>0</v>
      </c>
      <c r="AC71">
        <f t="shared" si="30"/>
        <v>0</v>
      </c>
      <c r="AD71">
        <f t="shared" si="30"/>
        <v>0</v>
      </c>
      <c r="AE71">
        <f t="shared" si="30"/>
        <v>0</v>
      </c>
      <c r="AG71" s="4">
        <v>1987</v>
      </c>
      <c r="AH71">
        <f aca="true" t="shared" si="31" ref="AH71:AM71">AH50+AH29</f>
        <v>0</v>
      </c>
      <c r="AI71">
        <f t="shared" si="31"/>
        <v>7</v>
      </c>
      <c r="AJ71">
        <f t="shared" si="31"/>
        <v>2</v>
      </c>
      <c r="AK71">
        <f t="shared" si="31"/>
        <v>1</v>
      </c>
      <c r="AL71">
        <f t="shared" si="31"/>
        <v>2</v>
      </c>
      <c r="AM71">
        <f t="shared" si="31"/>
        <v>12</v>
      </c>
      <c r="AO71" s="4">
        <v>1987</v>
      </c>
      <c r="AP71">
        <f aca="true" t="shared" si="32" ref="AP71:AU71">AP50+AP29</f>
        <v>0</v>
      </c>
      <c r="AQ71">
        <f t="shared" si="32"/>
        <v>0</v>
      </c>
      <c r="AR71">
        <f t="shared" si="32"/>
        <v>0</v>
      </c>
      <c r="AS71">
        <f t="shared" si="32"/>
        <v>0</v>
      </c>
      <c r="AT71">
        <f t="shared" si="32"/>
        <v>0</v>
      </c>
      <c r="AU71">
        <f t="shared" si="32"/>
        <v>0</v>
      </c>
    </row>
    <row r="72" spans="1:47" ht="12.75">
      <c r="A72" s="4">
        <v>1988</v>
      </c>
      <c r="B72">
        <f t="shared" si="27"/>
        <v>37</v>
      </c>
      <c r="C72">
        <f t="shared" si="27"/>
        <v>394</v>
      </c>
      <c r="D72">
        <f t="shared" si="27"/>
        <v>222</v>
      </c>
      <c r="E72">
        <f t="shared" si="27"/>
        <v>38</v>
      </c>
      <c r="F72">
        <f t="shared" si="27"/>
        <v>210</v>
      </c>
      <c r="G72">
        <f t="shared" si="27"/>
        <v>901</v>
      </c>
      <c r="I72" s="4">
        <v>1988</v>
      </c>
      <c r="J72">
        <f aca="true" t="shared" si="33" ref="J72:O72">J51+J30</f>
        <v>18</v>
      </c>
      <c r="K72">
        <f t="shared" si="33"/>
        <v>103</v>
      </c>
      <c r="L72">
        <f t="shared" si="33"/>
        <v>68</v>
      </c>
      <c r="M72">
        <f t="shared" si="33"/>
        <v>14</v>
      </c>
      <c r="N72">
        <f t="shared" si="33"/>
        <v>33</v>
      </c>
      <c r="O72">
        <f t="shared" si="33"/>
        <v>236</v>
      </c>
      <c r="Q72" s="4">
        <v>1988</v>
      </c>
      <c r="R72">
        <f aca="true" t="shared" si="34" ref="R72:W72">R51+R30</f>
        <v>2</v>
      </c>
      <c r="S72">
        <f t="shared" si="34"/>
        <v>5</v>
      </c>
      <c r="T72">
        <f t="shared" si="34"/>
        <v>1</v>
      </c>
      <c r="U72">
        <f t="shared" si="34"/>
        <v>0</v>
      </c>
      <c r="V72">
        <f t="shared" si="34"/>
        <v>2</v>
      </c>
      <c r="W72">
        <f t="shared" si="34"/>
        <v>10</v>
      </c>
      <c r="Y72" s="4">
        <v>1988</v>
      </c>
      <c r="Z72">
        <f aca="true" t="shared" si="35" ref="Z72:AE72">Z51+Z30</f>
        <v>0</v>
      </c>
      <c r="AA72">
        <f t="shared" si="35"/>
        <v>2</v>
      </c>
      <c r="AB72">
        <f t="shared" si="35"/>
        <v>0</v>
      </c>
      <c r="AC72">
        <f t="shared" si="35"/>
        <v>0</v>
      </c>
      <c r="AD72">
        <f t="shared" si="35"/>
        <v>0</v>
      </c>
      <c r="AE72">
        <f t="shared" si="35"/>
        <v>2</v>
      </c>
      <c r="AG72" s="4">
        <v>1988</v>
      </c>
      <c r="AH72">
        <f aca="true" t="shared" si="36" ref="AH72:AM72">AH51+AH30</f>
        <v>1</v>
      </c>
      <c r="AI72">
        <f t="shared" si="36"/>
        <v>6</v>
      </c>
      <c r="AJ72">
        <f t="shared" si="36"/>
        <v>4</v>
      </c>
      <c r="AK72">
        <f t="shared" si="36"/>
        <v>2</v>
      </c>
      <c r="AL72">
        <f t="shared" si="36"/>
        <v>3</v>
      </c>
      <c r="AM72">
        <f t="shared" si="36"/>
        <v>16</v>
      </c>
      <c r="AO72" s="4">
        <v>1988</v>
      </c>
      <c r="AP72">
        <f aca="true" t="shared" si="37" ref="AP72:AU72">AP51+AP30</f>
        <v>0</v>
      </c>
      <c r="AQ72">
        <f t="shared" si="37"/>
        <v>0</v>
      </c>
      <c r="AR72">
        <f t="shared" si="37"/>
        <v>0</v>
      </c>
      <c r="AS72">
        <f t="shared" si="37"/>
        <v>0</v>
      </c>
      <c r="AT72">
        <f t="shared" si="37"/>
        <v>0</v>
      </c>
      <c r="AU72">
        <f t="shared" si="37"/>
        <v>0</v>
      </c>
    </row>
    <row r="73" spans="1:47" ht="12.75">
      <c r="A73" s="4">
        <v>1989</v>
      </c>
      <c r="B73">
        <f t="shared" si="27"/>
        <v>37</v>
      </c>
      <c r="C73">
        <f t="shared" si="27"/>
        <v>368</v>
      </c>
      <c r="D73">
        <f t="shared" si="27"/>
        <v>224</v>
      </c>
      <c r="E73">
        <f t="shared" si="27"/>
        <v>53</v>
      </c>
      <c r="F73">
        <f t="shared" si="27"/>
        <v>279</v>
      </c>
      <c r="G73">
        <f t="shared" si="27"/>
        <v>961</v>
      </c>
      <c r="I73" s="4">
        <v>1989</v>
      </c>
      <c r="J73">
        <f aca="true" t="shared" si="38" ref="J73:O73">J52+J31</f>
        <v>15</v>
      </c>
      <c r="K73">
        <f t="shared" si="38"/>
        <v>91</v>
      </c>
      <c r="L73">
        <f t="shared" si="38"/>
        <v>79</v>
      </c>
      <c r="M73">
        <f t="shared" si="38"/>
        <v>18</v>
      </c>
      <c r="N73">
        <f t="shared" si="38"/>
        <v>39</v>
      </c>
      <c r="O73">
        <f t="shared" si="38"/>
        <v>242</v>
      </c>
      <c r="Q73" s="4">
        <v>1989</v>
      </c>
      <c r="R73">
        <f aca="true" t="shared" si="39" ref="R73:W73">R52+R31</f>
        <v>0</v>
      </c>
      <c r="S73">
        <f t="shared" si="39"/>
        <v>3</v>
      </c>
      <c r="T73">
        <f t="shared" si="39"/>
        <v>4</v>
      </c>
      <c r="U73">
        <f t="shared" si="39"/>
        <v>0</v>
      </c>
      <c r="V73">
        <f t="shared" si="39"/>
        <v>2</v>
      </c>
      <c r="W73">
        <f t="shared" si="39"/>
        <v>9</v>
      </c>
      <c r="Y73" s="4">
        <v>1989</v>
      </c>
      <c r="Z73">
        <f aca="true" t="shared" si="40" ref="Z73:AE73">Z52+Z31</f>
        <v>0</v>
      </c>
      <c r="AA73">
        <f t="shared" si="40"/>
        <v>1</v>
      </c>
      <c r="AB73">
        <f t="shared" si="40"/>
        <v>1</v>
      </c>
      <c r="AC73">
        <f t="shared" si="40"/>
        <v>0</v>
      </c>
      <c r="AD73">
        <f t="shared" si="40"/>
        <v>0</v>
      </c>
      <c r="AE73">
        <f t="shared" si="40"/>
        <v>2</v>
      </c>
      <c r="AG73" s="4">
        <v>1989</v>
      </c>
      <c r="AH73">
        <f aca="true" t="shared" si="41" ref="AH73:AM73">AH52+AH31</f>
        <v>0</v>
      </c>
      <c r="AI73">
        <f t="shared" si="41"/>
        <v>8</v>
      </c>
      <c r="AJ73">
        <f t="shared" si="41"/>
        <v>4</v>
      </c>
      <c r="AK73">
        <f t="shared" si="41"/>
        <v>2</v>
      </c>
      <c r="AL73">
        <f t="shared" si="41"/>
        <v>2</v>
      </c>
      <c r="AM73">
        <f t="shared" si="41"/>
        <v>16</v>
      </c>
      <c r="AO73" s="4">
        <v>1989</v>
      </c>
      <c r="AP73">
        <f aca="true" t="shared" si="42" ref="AP73:AU73">AP52+AP31</f>
        <v>0</v>
      </c>
      <c r="AQ73">
        <f t="shared" si="42"/>
        <v>0</v>
      </c>
      <c r="AR73">
        <f t="shared" si="42"/>
        <v>0</v>
      </c>
      <c r="AS73">
        <f t="shared" si="42"/>
        <v>0</v>
      </c>
      <c r="AT73">
        <f t="shared" si="42"/>
        <v>0</v>
      </c>
      <c r="AU73">
        <f t="shared" si="42"/>
        <v>0</v>
      </c>
    </row>
    <row r="74" spans="1:47" ht="12.75">
      <c r="A74" s="4">
        <v>1990</v>
      </c>
      <c r="B74">
        <f t="shared" si="27"/>
        <v>51</v>
      </c>
      <c r="C74">
        <f t="shared" si="27"/>
        <v>347</v>
      </c>
      <c r="D74">
        <f t="shared" si="27"/>
        <v>220</v>
      </c>
      <c r="E74">
        <f t="shared" si="27"/>
        <v>59</v>
      </c>
      <c r="F74">
        <f t="shared" si="27"/>
        <v>297</v>
      </c>
      <c r="G74">
        <f t="shared" si="27"/>
        <v>974</v>
      </c>
      <c r="I74" s="4">
        <v>1990</v>
      </c>
      <c r="J74">
        <f aca="true" t="shared" si="43" ref="J74:O74">J53+J32</f>
        <v>25</v>
      </c>
      <c r="K74">
        <f t="shared" si="43"/>
        <v>72</v>
      </c>
      <c r="L74">
        <f t="shared" si="43"/>
        <v>78</v>
      </c>
      <c r="M74">
        <f t="shared" si="43"/>
        <v>30</v>
      </c>
      <c r="N74">
        <f t="shared" si="43"/>
        <v>51</v>
      </c>
      <c r="O74">
        <f t="shared" si="43"/>
        <v>256</v>
      </c>
      <c r="Q74" s="4">
        <v>1990</v>
      </c>
      <c r="R74">
        <f aca="true" t="shared" si="44" ref="R74:W74">R53+R32</f>
        <v>2</v>
      </c>
      <c r="S74">
        <f t="shared" si="44"/>
        <v>9</v>
      </c>
      <c r="T74">
        <f t="shared" si="44"/>
        <v>3</v>
      </c>
      <c r="U74">
        <f t="shared" si="44"/>
        <v>0</v>
      </c>
      <c r="V74">
        <f t="shared" si="44"/>
        <v>7</v>
      </c>
      <c r="W74">
        <f t="shared" si="44"/>
        <v>21</v>
      </c>
      <c r="Y74" s="4">
        <v>1990</v>
      </c>
      <c r="Z74">
        <f aca="true" t="shared" si="45" ref="Z74:AE74">Z53+Z32</f>
        <v>0</v>
      </c>
      <c r="AA74">
        <f t="shared" si="45"/>
        <v>2</v>
      </c>
      <c r="AB74">
        <f t="shared" si="45"/>
        <v>0</v>
      </c>
      <c r="AC74">
        <f t="shared" si="45"/>
        <v>0</v>
      </c>
      <c r="AD74">
        <f t="shared" si="45"/>
        <v>0</v>
      </c>
      <c r="AE74">
        <f t="shared" si="45"/>
        <v>2</v>
      </c>
      <c r="AG74" s="4">
        <v>1990</v>
      </c>
      <c r="AH74">
        <f aca="true" t="shared" si="46" ref="AH74:AM74">AH53+AH32</f>
        <v>0</v>
      </c>
      <c r="AI74">
        <f t="shared" si="46"/>
        <v>8</v>
      </c>
      <c r="AJ74">
        <f t="shared" si="46"/>
        <v>3</v>
      </c>
      <c r="AK74">
        <f t="shared" si="46"/>
        <v>2</v>
      </c>
      <c r="AL74">
        <f t="shared" si="46"/>
        <v>1</v>
      </c>
      <c r="AM74">
        <f t="shared" si="46"/>
        <v>14</v>
      </c>
      <c r="AO74" s="4">
        <v>1990</v>
      </c>
      <c r="AP74">
        <f aca="true" t="shared" si="47" ref="AP74:AU74">AP53+AP32</f>
        <v>0</v>
      </c>
      <c r="AQ74">
        <f t="shared" si="47"/>
        <v>0</v>
      </c>
      <c r="AR74">
        <f t="shared" si="47"/>
        <v>0</v>
      </c>
      <c r="AS74">
        <f t="shared" si="47"/>
        <v>0</v>
      </c>
      <c r="AT74">
        <f t="shared" si="47"/>
        <v>0</v>
      </c>
      <c r="AU74">
        <f t="shared" si="47"/>
        <v>0</v>
      </c>
    </row>
    <row r="75" spans="1:47" ht="12.75">
      <c r="A75" s="4">
        <v>1991</v>
      </c>
      <c r="B75">
        <f t="shared" si="27"/>
        <v>30</v>
      </c>
      <c r="C75">
        <f t="shared" si="27"/>
        <v>325</v>
      </c>
      <c r="D75">
        <f t="shared" si="27"/>
        <v>198</v>
      </c>
      <c r="E75">
        <f t="shared" si="27"/>
        <v>45</v>
      </c>
      <c r="F75">
        <f t="shared" si="27"/>
        <v>284</v>
      </c>
      <c r="G75">
        <f t="shared" si="27"/>
        <v>882</v>
      </c>
      <c r="I75" s="4">
        <v>1991</v>
      </c>
      <c r="J75">
        <f aca="true" t="shared" si="48" ref="J75:O75">J54+J33</f>
        <v>13</v>
      </c>
      <c r="K75">
        <f t="shared" si="48"/>
        <v>109</v>
      </c>
      <c r="L75">
        <f t="shared" si="48"/>
        <v>72</v>
      </c>
      <c r="M75">
        <f t="shared" si="48"/>
        <v>57</v>
      </c>
      <c r="N75">
        <f t="shared" si="48"/>
        <v>48</v>
      </c>
      <c r="O75">
        <f t="shared" si="48"/>
        <v>299</v>
      </c>
      <c r="Q75" s="4">
        <v>1991</v>
      </c>
      <c r="R75">
        <f aca="true" t="shared" si="49" ref="R75:W75">R54+R33</f>
        <v>2</v>
      </c>
      <c r="S75">
        <f t="shared" si="49"/>
        <v>9</v>
      </c>
      <c r="T75">
        <f t="shared" si="49"/>
        <v>1</v>
      </c>
      <c r="U75">
        <f t="shared" si="49"/>
        <v>1</v>
      </c>
      <c r="V75">
        <f t="shared" si="49"/>
        <v>3</v>
      </c>
      <c r="W75">
        <f t="shared" si="49"/>
        <v>16</v>
      </c>
      <c r="Y75" s="4">
        <v>1991</v>
      </c>
      <c r="Z75">
        <f aca="true" t="shared" si="50" ref="Z75:AE75">Z54+Z33</f>
        <v>0</v>
      </c>
      <c r="AA75">
        <f t="shared" si="50"/>
        <v>0</v>
      </c>
      <c r="AB75">
        <f t="shared" si="50"/>
        <v>0</v>
      </c>
      <c r="AC75">
        <f t="shared" si="50"/>
        <v>1</v>
      </c>
      <c r="AD75">
        <f t="shared" si="50"/>
        <v>0</v>
      </c>
      <c r="AE75">
        <f t="shared" si="50"/>
        <v>1</v>
      </c>
      <c r="AG75" s="4">
        <v>1991</v>
      </c>
      <c r="AH75">
        <f aca="true" t="shared" si="51" ref="AH75:AM75">AH54+AH33</f>
        <v>1</v>
      </c>
      <c r="AI75">
        <f t="shared" si="51"/>
        <v>13</v>
      </c>
      <c r="AJ75">
        <f t="shared" si="51"/>
        <v>8</v>
      </c>
      <c r="AK75">
        <f t="shared" si="51"/>
        <v>3</v>
      </c>
      <c r="AL75">
        <f t="shared" si="51"/>
        <v>5</v>
      </c>
      <c r="AM75">
        <f t="shared" si="51"/>
        <v>30</v>
      </c>
      <c r="AO75" s="4">
        <v>1991</v>
      </c>
      <c r="AP75">
        <f aca="true" t="shared" si="52" ref="AP75:AU75">AP54+AP33</f>
        <v>0</v>
      </c>
      <c r="AQ75">
        <f t="shared" si="52"/>
        <v>0</v>
      </c>
      <c r="AR75">
        <f t="shared" si="52"/>
        <v>0</v>
      </c>
      <c r="AS75">
        <f t="shared" si="52"/>
        <v>0</v>
      </c>
      <c r="AT75">
        <f t="shared" si="52"/>
        <v>0</v>
      </c>
      <c r="AU75">
        <f t="shared" si="52"/>
        <v>0</v>
      </c>
    </row>
    <row r="76" spans="1:47" ht="12.75">
      <c r="A76" s="4">
        <v>1992</v>
      </c>
      <c r="B76">
        <f t="shared" si="27"/>
        <v>54</v>
      </c>
      <c r="C76">
        <f t="shared" si="27"/>
        <v>358</v>
      </c>
      <c r="D76">
        <f t="shared" si="27"/>
        <v>245</v>
      </c>
      <c r="E76">
        <f t="shared" si="27"/>
        <v>66</v>
      </c>
      <c r="F76">
        <f t="shared" si="27"/>
        <v>264</v>
      </c>
      <c r="G76">
        <f t="shared" si="27"/>
        <v>987</v>
      </c>
      <c r="I76" s="4">
        <v>1992</v>
      </c>
      <c r="J76">
        <f aca="true" t="shared" si="53" ref="J76:O76">J55+J34</f>
        <v>24</v>
      </c>
      <c r="K76">
        <f t="shared" si="53"/>
        <v>100</v>
      </c>
      <c r="L76">
        <f t="shared" si="53"/>
        <v>81</v>
      </c>
      <c r="M76">
        <f t="shared" si="53"/>
        <v>69</v>
      </c>
      <c r="N76">
        <f t="shared" si="53"/>
        <v>48</v>
      </c>
      <c r="O76">
        <f t="shared" si="53"/>
        <v>322</v>
      </c>
      <c r="Q76" s="4">
        <v>1992</v>
      </c>
      <c r="R76">
        <f aca="true" t="shared" si="54" ref="R76:W76">R55+R34</f>
        <v>0</v>
      </c>
      <c r="S76">
        <f t="shared" si="54"/>
        <v>11</v>
      </c>
      <c r="T76">
        <f t="shared" si="54"/>
        <v>4</v>
      </c>
      <c r="U76">
        <f t="shared" si="54"/>
        <v>1</v>
      </c>
      <c r="V76">
        <f t="shared" si="54"/>
        <v>8</v>
      </c>
      <c r="W76">
        <f t="shared" si="54"/>
        <v>24</v>
      </c>
      <c r="Y76" s="4">
        <v>1992</v>
      </c>
      <c r="Z76">
        <f aca="true" t="shared" si="55" ref="Z76:AE76">Z55+Z34</f>
        <v>0</v>
      </c>
      <c r="AA76">
        <f t="shared" si="55"/>
        <v>1</v>
      </c>
      <c r="AB76">
        <f t="shared" si="55"/>
        <v>1</v>
      </c>
      <c r="AC76">
        <f t="shared" si="55"/>
        <v>0</v>
      </c>
      <c r="AD76">
        <f t="shared" si="55"/>
        <v>0</v>
      </c>
      <c r="AE76">
        <f t="shared" si="55"/>
        <v>2</v>
      </c>
      <c r="AG76" s="4">
        <v>1992</v>
      </c>
      <c r="AH76">
        <f aca="true" t="shared" si="56" ref="AH76:AM76">AH55+AH34</f>
        <v>0</v>
      </c>
      <c r="AI76">
        <f t="shared" si="56"/>
        <v>6</v>
      </c>
      <c r="AJ76">
        <f t="shared" si="56"/>
        <v>10</v>
      </c>
      <c r="AK76">
        <f t="shared" si="56"/>
        <v>6</v>
      </c>
      <c r="AL76">
        <f t="shared" si="56"/>
        <v>5</v>
      </c>
      <c r="AM76">
        <f t="shared" si="56"/>
        <v>27</v>
      </c>
      <c r="AO76" s="4">
        <v>1992</v>
      </c>
      <c r="AP76">
        <f aca="true" t="shared" si="57" ref="AP76:AU76">AP55+AP34</f>
        <v>0</v>
      </c>
      <c r="AQ76">
        <f t="shared" si="57"/>
        <v>0</v>
      </c>
      <c r="AR76">
        <f t="shared" si="57"/>
        <v>0</v>
      </c>
      <c r="AS76">
        <f t="shared" si="57"/>
        <v>0</v>
      </c>
      <c r="AT76">
        <f t="shared" si="57"/>
        <v>0</v>
      </c>
      <c r="AU76">
        <f t="shared" si="57"/>
        <v>0</v>
      </c>
    </row>
    <row r="77" spans="1:47" ht="12.75">
      <c r="A77" s="4">
        <v>1993</v>
      </c>
      <c r="B77">
        <f t="shared" si="27"/>
        <v>88</v>
      </c>
      <c r="C77">
        <f t="shared" si="27"/>
        <v>331</v>
      </c>
      <c r="D77">
        <f t="shared" si="27"/>
        <v>254</v>
      </c>
      <c r="E77">
        <f t="shared" si="27"/>
        <v>76</v>
      </c>
      <c r="F77">
        <f t="shared" si="27"/>
        <v>328</v>
      </c>
      <c r="G77">
        <f t="shared" si="27"/>
        <v>1077</v>
      </c>
      <c r="I77" s="4">
        <v>1993</v>
      </c>
      <c r="J77">
        <f aca="true" t="shared" si="58" ref="J77:O77">J56+J35</f>
        <v>25</v>
      </c>
      <c r="K77">
        <f t="shared" si="58"/>
        <v>123</v>
      </c>
      <c r="L77">
        <f t="shared" si="58"/>
        <v>101</v>
      </c>
      <c r="M77">
        <f t="shared" si="58"/>
        <v>98</v>
      </c>
      <c r="N77">
        <f t="shared" si="58"/>
        <v>60</v>
      </c>
      <c r="O77">
        <f t="shared" si="58"/>
        <v>407</v>
      </c>
      <c r="Q77" s="4">
        <v>1993</v>
      </c>
      <c r="R77">
        <f aca="true" t="shared" si="59" ref="R77:W77">R56+R35</f>
        <v>1</v>
      </c>
      <c r="S77">
        <f t="shared" si="59"/>
        <v>9</v>
      </c>
      <c r="T77">
        <f t="shared" si="59"/>
        <v>1</v>
      </c>
      <c r="U77">
        <f t="shared" si="59"/>
        <v>0</v>
      </c>
      <c r="V77">
        <f t="shared" si="59"/>
        <v>10</v>
      </c>
      <c r="W77">
        <f t="shared" si="59"/>
        <v>21</v>
      </c>
      <c r="Y77" s="4">
        <v>1993</v>
      </c>
      <c r="Z77">
        <f aca="true" t="shared" si="60" ref="Z77:AE77">Z56+Z35</f>
        <v>1</v>
      </c>
      <c r="AA77">
        <f t="shared" si="60"/>
        <v>2</v>
      </c>
      <c r="AB77">
        <f t="shared" si="60"/>
        <v>0</v>
      </c>
      <c r="AC77">
        <f t="shared" si="60"/>
        <v>1</v>
      </c>
      <c r="AD77">
        <f t="shared" si="60"/>
        <v>0</v>
      </c>
      <c r="AE77">
        <f t="shared" si="60"/>
        <v>4</v>
      </c>
      <c r="AG77" s="4">
        <v>1993</v>
      </c>
      <c r="AH77">
        <f aca="true" t="shared" si="61" ref="AH77:AM77">AH56+AH35</f>
        <v>2</v>
      </c>
      <c r="AI77">
        <f t="shared" si="61"/>
        <v>7</v>
      </c>
      <c r="AJ77">
        <f t="shared" si="61"/>
        <v>4</v>
      </c>
      <c r="AK77">
        <f t="shared" si="61"/>
        <v>8</v>
      </c>
      <c r="AL77">
        <f t="shared" si="61"/>
        <v>7</v>
      </c>
      <c r="AM77">
        <f t="shared" si="61"/>
        <v>28</v>
      </c>
      <c r="AO77" s="4">
        <v>1993</v>
      </c>
      <c r="AP77">
        <f aca="true" t="shared" si="62" ref="AP77:AU77">AP56+AP35</f>
        <v>0</v>
      </c>
      <c r="AQ77">
        <f t="shared" si="62"/>
        <v>0</v>
      </c>
      <c r="AR77">
        <f t="shared" si="62"/>
        <v>0</v>
      </c>
      <c r="AS77">
        <f t="shared" si="62"/>
        <v>0</v>
      </c>
      <c r="AT77">
        <f t="shared" si="62"/>
        <v>0</v>
      </c>
      <c r="AU77">
        <f t="shared" si="62"/>
        <v>0</v>
      </c>
    </row>
    <row r="78" spans="1:47" ht="12.75">
      <c r="A78" s="4">
        <v>1994</v>
      </c>
      <c r="B78">
        <f t="shared" si="27"/>
        <v>37</v>
      </c>
      <c r="C78">
        <f t="shared" si="27"/>
        <v>201</v>
      </c>
      <c r="D78">
        <f t="shared" si="27"/>
        <v>121</v>
      </c>
      <c r="E78">
        <f t="shared" si="27"/>
        <v>62</v>
      </c>
      <c r="F78">
        <f t="shared" si="27"/>
        <v>211</v>
      </c>
      <c r="G78">
        <f t="shared" si="27"/>
        <v>632</v>
      </c>
      <c r="I78" s="4">
        <v>1994</v>
      </c>
      <c r="J78">
        <f aca="true" t="shared" si="63" ref="J78:O78">J57+J36</f>
        <v>14</v>
      </c>
      <c r="K78">
        <f t="shared" si="63"/>
        <v>67</v>
      </c>
      <c r="L78">
        <f t="shared" si="63"/>
        <v>41</v>
      </c>
      <c r="M78">
        <f t="shared" si="63"/>
        <v>70</v>
      </c>
      <c r="N78">
        <f t="shared" si="63"/>
        <v>25</v>
      </c>
      <c r="O78">
        <f t="shared" si="63"/>
        <v>217</v>
      </c>
      <c r="Q78" s="4">
        <v>1994</v>
      </c>
      <c r="R78">
        <f aca="true" t="shared" si="64" ref="R78:W78">R57+R36</f>
        <v>0</v>
      </c>
      <c r="S78">
        <f t="shared" si="64"/>
        <v>5</v>
      </c>
      <c r="T78">
        <f t="shared" si="64"/>
        <v>4</v>
      </c>
      <c r="U78">
        <f t="shared" si="64"/>
        <v>2</v>
      </c>
      <c r="V78">
        <f t="shared" si="64"/>
        <v>7</v>
      </c>
      <c r="W78">
        <f t="shared" si="64"/>
        <v>18</v>
      </c>
      <c r="Y78" s="4">
        <v>1994</v>
      </c>
      <c r="Z78">
        <f aca="true" t="shared" si="65" ref="Z78:AE78">Z57+Z36</f>
        <v>1</v>
      </c>
      <c r="AA78">
        <f t="shared" si="65"/>
        <v>0</v>
      </c>
      <c r="AB78">
        <f t="shared" si="65"/>
        <v>0</v>
      </c>
      <c r="AC78">
        <f t="shared" si="65"/>
        <v>0</v>
      </c>
      <c r="AD78">
        <f t="shared" si="65"/>
        <v>0</v>
      </c>
      <c r="AE78">
        <f t="shared" si="65"/>
        <v>1</v>
      </c>
      <c r="AG78" s="4">
        <v>1994</v>
      </c>
      <c r="AH78">
        <f aca="true" t="shared" si="66" ref="AH78:AM78">AH57+AH36</f>
        <v>0</v>
      </c>
      <c r="AI78">
        <f t="shared" si="66"/>
        <v>4</v>
      </c>
      <c r="AJ78">
        <f t="shared" si="66"/>
        <v>1</v>
      </c>
      <c r="AK78">
        <f t="shared" si="66"/>
        <v>2</v>
      </c>
      <c r="AL78">
        <f t="shared" si="66"/>
        <v>3</v>
      </c>
      <c r="AM78">
        <f t="shared" si="66"/>
        <v>10</v>
      </c>
      <c r="AO78" s="4">
        <v>1994</v>
      </c>
      <c r="AP78">
        <f aca="true" t="shared" si="67" ref="AP78:AU78">AP57+AP36</f>
        <v>0</v>
      </c>
      <c r="AQ78">
        <f t="shared" si="67"/>
        <v>0</v>
      </c>
      <c r="AR78">
        <f t="shared" si="67"/>
        <v>0</v>
      </c>
      <c r="AS78">
        <f t="shared" si="67"/>
        <v>0</v>
      </c>
      <c r="AT78">
        <f t="shared" si="67"/>
        <v>0</v>
      </c>
      <c r="AU78">
        <f t="shared" si="67"/>
        <v>0</v>
      </c>
    </row>
    <row r="79" spans="1:47" ht="12.75">
      <c r="A79" s="4">
        <v>1995</v>
      </c>
      <c r="B79">
        <f t="shared" si="27"/>
        <v>25</v>
      </c>
      <c r="C79">
        <f t="shared" si="27"/>
        <v>197</v>
      </c>
      <c r="D79">
        <f t="shared" si="27"/>
        <v>85</v>
      </c>
      <c r="E79">
        <f t="shared" si="27"/>
        <v>46</v>
      </c>
      <c r="F79">
        <f t="shared" si="27"/>
        <v>196</v>
      </c>
      <c r="G79">
        <f t="shared" si="27"/>
        <v>549</v>
      </c>
      <c r="I79" s="4">
        <v>1995</v>
      </c>
      <c r="J79">
        <f aca="true" t="shared" si="68" ref="J79:O79">J58+J37</f>
        <v>13</v>
      </c>
      <c r="K79">
        <f t="shared" si="68"/>
        <v>53</v>
      </c>
      <c r="L79">
        <f t="shared" si="68"/>
        <v>33</v>
      </c>
      <c r="M79">
        <f t="shared" si="68"/>
        <v>63</v>
      </c>
      <c r="N79">
        <f t="shared" si="68"/>
        <v>25</v>
      </c>
      <c r="O79">
        <f t="shared" si="68"/>
        <v>187</v>
      </c>
      <c r="Q79" s="4">
        <v>1995</v>
      </c>
      <c r="R79">
        <f aca="true" t="shared" si="69" ref="R79:W79">R58+R37</f>
        <v>0</v>
      </c>
      <c r="S79">
        <f t="shared" si="69"/>
        <v>4</v>
      </c>
      <c r="T79">
        <f t="shared" si="69"/>
        <v>1</v>
      </c>
      <c r="U79">
        <f t="shared" si="69"/>
        <v>1</v>
      </c>
      <c r="V79">
        <f t="shared" si="69"/>
        <v>3</v>
      </c>
      <c r="W79">
        <f t="shared" si="69"/>
        <v>9</v>
      </c>
      <c r="Y79" s="4">
        <v>1995</v>
      </c>
      <c r="Z79">
        <f aca="true" t="shared" si="70" ref="Z79:AE79">Z58+Z37</f>
        <v>0</v>
      </c>
      <c r="AA79">
        <f t="shared" si="70"/>
        <v>0</v>
      </c>
      <c r="AB79">
        <f t="shared" si="70"/>
        <v>0</v>
      </c>
      <c r="AC79">
        <f t="shared" si="70"/>
        <v>0</v>
      </c>
      <c r="AD79">
        <f t="shared" si="70"/>
        <v>0</v>
      </c>
      <c r="AE79">
        <f t="shared" si="70"/>
        <v>0</v>
      </c>
      <c r="AG79" s="4">
        <v>1995</v>
      </c>
      <c r="AH79">
        <f aca="true" t="shared" si="71" ref="AH79:AM79">AH58+AH37</f>
        <v>2</v>
      </c>
      <c r="AI79">
        <f t="shared" si="71"/>
        <v>5</v>
      </c>
      <c r="AJ79">
        <f t="shared" si="71"/>
        <v>1</v>
      </c>
      <c r="AK79">
        <f t="shared" si="71"/>
        <v>4</v>
      </c>
      <c r="AL79">
        <f t="shared" si="71"/>
        <v>4</v>
      </c>
      <c r="AM79">
        <f t="shared" si="71"/>
        <v>16</v>
      </c>
      <c r="AO79" s="4">
        <v>1995</v>
      </c>
      <c r="AP79">
        <f aca="true" t="shared" si="72" ref="AP79:AU79">AP58+AP37</f>
        <v>0</v>
      </c>
      <c r="AQ79">
        <f t="shared" si="72"/>
        <v>0</v>
      </c>
      <c r="AR79">
        <f t="shared" si="72"/>
        <v>0</v>
      </c>
      <c r="AS79">
        <f t="shared" si="72"/>
        <v>0</v>
      </c>
      <c r="AT79">
        <f t="shared" si="72"/>
        <v>0</v>
      </c>
      <c r="AU79">
        <f t="shared" si="72"/>
        <v>0</v>
      </c>
    </row>
    <row r="80" spans="1:47" ht="12.75">
      <c r="A80" s="4">
        <v>1996</v>
      </c>
      <c r="B80">
        <f t="shared" si="27"/>
        <v>25</v>
      </c>
      <c r="C80">
        <f t="shared" si="27"/>
        <v>129</v>
      </c>
      <c r="D80">
        <f t="shared" si="27"/>
        <v>90</v>
      </c>
      <c r="E80">
        <f t="shared" si="27"/>
        <v>70</v>
      </c>
      <c r="F80">
        <f t="shared" si="27"/>
        <v>176</v>
      </c>
      <c r="G80">
        <f t="shared" si="27"/>
        <v>490</v>
      </c>
      <c r="I80" s="4">
        <v>1996</v>
      </c>
      <c r="J80">
        <f aca="true" t="shared" si="73" ref="J80:O80">J59+J38</f>
        <v>8</v>
      </c>
      <c r="K80">
        <f t="shared" si="73"/>
        <v>30</v>
      </c>
      <c r="L80">
        <f t="shared" si="73"/>
        <v>25</v>
      </c>
      <c r="M80">
        <f t="shared" si="73"/>
        <v>60</v>
      </c>
      <c r="N80">
        <f t="shared" si="73"/>
        <v>31</v>
      </c>
      <c r="O80">
        <f t="shared" si="73"/>
        <v>154</v>
      </c>
      <c r="Q80" s="4">
        <v>1996</v>
      </c>
      <c r="R80">
        <f aca="true" t="shared" si="74" ref="R80:W80">R59+R38</f>
        <v>0</v>
      </c>
      <c r="S80">
        <f t="shared" si="74"/>
        <v>2</v>
      </c>
      <c r="T80">
        <f t="shared" si="74"/>
        <v>0</v>
      </c>
      <c r="U80">
        <f t="shared" si="74"/>
        <v>0</v>
      </c>
      <c r="V80">
        <f t="shared" si="74"/>
        <v>3</v>
      </c>
      <c r="W80">
        <f t="shared" si="74"/>
        <v>5</v>
      </c>
      <c r="Y80" s="4">
        <v>1996</v>
      </c>
      <c r="Z80">
        <f aca="true" t="shared" si="75" ref="Z80:AE80">Z59+Z38</f>
        <v>0</v>
      </c>
      <c r="AA80">
        <f t="shared" si="75"/>
        <v>0</v>
      </c>
      <c r="AB80">
        <f t="shared" si="75"/>
        <v>0</v>
      </c>
      <c r="AC80">
        <f t="shared" si="75"/>
        <v>0</v>
      </c>
      <c r="AD80">
        <f t="shared" si="75"/>
        <v>0</v>
      </c>
      <c r="AE80">
        <f t="shared" si="75"/>
        <v>0</v>
      </c>
      <c r="AG80" s="4">
        <v>1996</v>
      </c>
      <c r="AH80">
        <f aca="true" t="shared" si="76" ref="AH80:AM80">AH59+AH38</f>
        <v>0</v>
      </c>
      <c r="AI80">
        <f t="shared" si="76"/>
        <v>5</v>
      </c>
      <c r="AJ80">
        <f t="shared" si="76"/>
        <v>1</v>
      </c>
      <c r="AK80">
        <f t="shared" si="76"/>
        <v>4</v>
      </c>
      <c r="AL80">
        <f t="shared" si="76"/>
        <v>2</v>
      </c>
      <c r="AM80">
        <f t="shared" si="76"/>
        <v>12</v>
      </c>
      <c r="AO80" s="4">
        <v>1996</v>
      </c>
      <c r="AP80">
        <f aca="true" t="shared" si="77" ref="AP80:AU80">AP59+AP38</f>
        <v>0</v>
      </c>
      <c r="AQ80">
        <f t="shared" si="77"/>
        <v>0</v>
      </c>
      <c r="AR80">
        <f t="shared" si="77"/>
        <v>0</v>
      </c>
      <c r="AS80">
        <f t="shared" si="77"/>
        <v>0</v>
      </c>
      <c r="AT80">
        <f t="shared" si="77"/>
        <v>0</v>
      </c>
      <c r="AU80">
        <f t="shared" si="77"/>
        <v>0</v>
      </c>
    </row>
    <row r="81" spans="1:47" ht="12.75">
      <c r="A81" s="4">
        <v>1997</v>
      </c>
      <c r="B81">
        <f t="shared" si="27"/>
        <v>118</v>
      </c>
      <c r="C81">
        <f t="shared" si="27"/>
        <v>263</v>
      </c>
      <c r="D81">
        <f t="shared" si="27"/>
        <v>336</v>
      </c>
      <c r="E81">
        <f t="shared" si="27"/>
        <v>175</v>
      </c>
      <c r="F81">
        <f t="shared" si="27"/>
        <v>346</v>
      </c>
      <c r="G81">
        <f t="shared" si="27"/>
        <v>1238</v>
      </c>
      <c r="I81" s="4">
        <v>1997</v>
      </c>
      <c r="J81">
        <f aca="true" t="shared" si="78" ref="J81:O81">J60+J39</f>
        <v>37</v>
      </c>
      <c r="K81">
        <f t="shared" si="78"/>
        <v>60</v>
      </c>
      <c r="L81">
        <f t="shared" si="78"/>
        <v>94</v>
      </c>
      <c r="M81">
        <f t="shared" si="78"/>
        <v>110</v>
      </c>
      <c r="N81">
        <f t="shared" si="78"/>
        <v>57</v>
      </c>
      <c r="O81">
        <f t="shared" si="78"/>
        <v>358</v>
      </c>
      <c r="Q81" s="4">
        <v>1997</v>
      </c>
      <c r="R81">
        <f aca="true" t="shared" si="79" ref="R81:W81">R60+R39</f>
        <v>1</v>
      </c>
      <c r="S81">
        <f t="shared" si="79"/>
        <v>6</v>
      </c>
      <c r="T81">
        <f t="shared" si="79"/>
        <v>4</v>
      </c>
      <c r="U81">
        <f t="shared" si="79"/>
        <v>3</v>
      </c>
      <c r="V81">
        <f t="shared" si="79"/>
        <v>12</v>
      </c>
      <c r="W81">
        <f t="shared" si="79"/>
        <v>26</v>
      </c>
      <c r="Y81" s="4">
        <v>1997</v>
      </c>
      <c r="Z81">
        <f aca="true" t="shared" si="80" ref="Z81:AE81">Z60+Z39</f>
        <v>0</v>
      </c>
      <c r="AA81">
        <f t="shared" si="80"/>
        <v>3</v>
      </c>
      <c r="AB81">
        <f t="shared" si="80"/>
        <v>1</v>
      </c>
      <c r="AC81">
        <f t="shared" si="80"/>
        <v>1</v>
      </c>
      <c r="AD81">
        <f t="shared" si="80"/>
        <v>1</v>
      </c>
      <c r="AE81">
        <f t="shared" si="80"/>
        <v>6</v>
      </c>
      <c r="AG81" s="4">
        <v>1997</v>
      </c>
      <c r="AH81">
        <f aca="true" t="shared" si="81" ref="AH81:AM81">AH60+AH39</f>
        <v>0</v>
      </c>
      <c r="AI81">
        <f t="shared" si="81"/>
        <v>0</v>
      </c>
      <c r="AJ81">
        <f t="shared" si="81"/>
        <v>0</v>
      </c>
      <c r="AK81">
        <f t="shared" si="81"/>
        <v>0</v>
      </c>
      <c r="AL81">
        <f t="shared" si="81"/>
        <v>0</v>
      </c>
      <c r="AM81">
        <f t="shared" si="81"/>
        <v>0</v>
      </c>
      <c r="AO81" s="4">
        <v>1997</v>
      </c>
      <c r="AP81">
        <f aca="true" t="shared" si="82" ref="AP81:AU81">AP60+AP39</f>
        <v>0</v>
      </c>
      <c r="AQ81">
        <f t="shared" si="82"/>
        <v>0</v>
      </c>
      <c r="AR81">
        <f t="shared" si="82"/>
        <v>0</v>
      </c>
      <c r="AS81">
        <f t="shared" si="82"/>
        <v>0</v>
      </c>
      <c r="AT81">
        <f t="shared" si="82"/>
        <v>0</v>
      </c>
      <c r="AU81">
        <f t="shared" si="82"/>
        <v>0</v>
      </c>
    </row>
    <row r="82" spans="1:47" ht="12.75">
      <c r="A82" s="4">
        <v>1998</v>
      </c>
      <c r="B82">
        <f t="shared" si="27"/>
        <v>130</v>
      </c>
      <c r="C82">
        <f t="shared" si="27"/>
        <v>236</v>
      </c>
      <c r="D82">
        <f t="shared" si="27"/>
        <v>309</v>
      </c>
      <c r="E82">
        <f t="shared" si="27"/>
        <v>185</v>
      </c>
      <c r="F82">
        <f t="shared" si="27"/>
        <v>340</v>
      </c>
      <c r="G82">
        <f t="shared" si="27"/>
        <v>1200</v>
      </c>
      <c r="I82" s="4">
        <v>1998</v>
      </c>
      <c r="J82">
        <f aca="true" t="shared" si="83" ref="J82:O82">J61+J40</f>
        <v>34</v>
      </c>
      <c r="K82">
        <f t="shared" si="83"/>
        <v>51</v>
      </c>
      <c r="L82">
        <f t="shared" si="83"/>
        <v>68</v>
      </c>
      <c r="M82">
        <f t="shared" si="83"/>
        <v>103</v>
      </c>
      <c r="N82">
        <f t="shared" si="83"/>
        <v>63</v>
      </c>
      <c r="O82">
        <f t="shared" si="83"/>
        <v>319</v>
      </c>
      <c r="Q82" s="4">
        <v>1998</v>
      </c>
      <c r="R82">
        <f aca="true" t="shared" si="84" ref="R82:W82">R61+R40</f>
        <v>2</v>
      </c>
      <c r="S82">
        <f t="shared" si="84"/>
        <v>8</v>
      </c>
      <c r="T82">
        <f t="shared" si="84"/>
        <v>1</v>
      </c>
      <c r="U82">
        <f t="shared" si="84"/>
        <v>2</v>
      </c>
      <c r="V82">
        <f t="shared" si="84"/>
        <v>11</v>
      </c>
      <c r="W82">
        <f t="shared" si="84"/>
        <v>24</v>
      </c>
      <c r="Y82" s="4">
        <v>1998</v>
      </c>
      <c r="Z82">
        <f aca="true" t="shared" si="85" ref="Z82:AE82">Z61+Z40</f>
        <v>1</v>
      </c>
      <c r="AA82">
        <f t="shared" si="85"/>
        <v>1</v>
      </c>
      <c r="AB82">
        <f t="shared" si="85"/>
        <v>1</v>
      </c>
      <c r="AC82">
        <f t="shared" si="85"/>
        <v>1</v>
      </c>
      <c r="AD82">
        <f t="shared" si="85"/>
        <v>1</v>
      </c>
      <c r="AE82">
        <f t="shared" si="85"/>
        <v>5</v>
      </c>
      <c r="AG82" s="4">
        <v>1998</v>
      </c>
      <c r="AH82">
        <f aca="true" t="shared" si="86" ref="AH82:AM82">AH61+AH40</f>
        <v>0</v>
      </c>
      <c r="AI82">
        <f t="shared" si="86"/>
        <v>0</v>
      </c>
      <c r="AJ82">
        <f t="shared" si="86"/>
        <v>0</v>
      </c>
      <c r="AK82">
        <f t="shared" si="86"/>
        <v>0</v>
      </c>
      <c r="AL82">
        <f t="shared" si="86"/>
        <v>0</v>
      </c>
      <c r="AM82">
        <f t="shared" si="86"/>
        <v>0</v>
      </c>
      <c r="AO82" s="4">
        <v>1998</v>
      </c>
      <c r="AP82">
        <f aca="true" t="shared" si="87" ref="AP82:AU82">AP61+AP40</f>
        <v>0</v>
      </c>
      <c r="AQ82">
        <f t="shared" si="87"/>
        <v>0</v>
      </c>
      <c r="AR82">
        <f t="shared" si="87"/>
        <v>0</v>
      </c>
      <c r="AS82">
        <f t="shared" si="87"/>
        <v>0</v>
      </c>
      <c r="AT82">
        <f t="shared" si="87"/>
        <v>0</v>
      </c>
      <c r="AU82">
        <f t="shared" si="87"/>
        <v>0</v>
      </c>
    </row>
    <row r="83" spans="1:47" ht="12.75">
      <c r="A83" s="4">
        <v>1999</v>
      </c>
      <c r="B83">
        <f t="shared" si="27"/>
        <v>85</v>
      </c>
      <c r="C83">
        <f t="shared" si="27"/>
        <v>204</v>
      </c>
      <c r="D83">
        <f t="shared" si="27"/>
        <v>252</v>
      </c>
      <c r="E83">
        <f t="shared" si="27"/>
        <v>148</v>
      </c>
      <c r="F83">
        <f t="shared" si="27"/>
        <v>315</v>
      </c>
      <c r="G83">
        <f t="shared" si="27"/>
        <v>1004</v>
      </c>
      <c r="I83" s="4">
        <v>1999</v>
      </c>
      <c r="J83">
        <f aca="true" t="shared" si="88" ref="J83:O83">J62+J41</f>
        <v>36</v>
      </c>
      <c r="K83">
        <f t="shared" si="88"/>
        <v>39</v>
      </c>
      <c r="L83">
        <f t="shared" si="88"/>
        <v>75</v>
      </c>
      <c r="M83">
        <f t="shared" si="88"/>
        <v>67</v>
      </c>
      <c r="N83">
        <f t="shared" si="88"/>
        <v>80</v>
      </c>
      <c r="O83">
        <f t="shared" si="88"/>
        <v>297</v>
      </c>
      <c r="Q83" s="4">
        <v>1999</v>
      </c>
      <c r="R83">
        <f aca="true" t="shared" si="89" ref="R83:W83">R62+R41</f>
        <v>2</v>
      </c>
      <c r="S83">
        <f t="shared" si="89"/>
        <v>6</v>
      </c>
      <c r="T83">
        <f t="shared" si="89"/>
        <v>4</v>
      </c>
      <c r="U83">
        <f t="shared" si="89"/>
        <v>5</v>
      </c>
      <c r="V83">
        <f t="shared" si="89"/>
        <v>13</v>
      </c>
      <c r="W83">
        <f t="shared" si="89"/>
        <v>30</v>
      </c>
      <c r="Y83" s="4">
        <v>1999</v>
      </c>
      <c r="Z83">
        <f aca="true" t="shared" si="90" ref="Z83:AE83">Z62+Z41</f>
        <v>1</v>
      </c>
      <c r="AA83">
        <f t="shared" si="90"/>
        <v>3</v>
      </c>
      <c r="AB83">
        <f t="shared" si="90"/>
        <v>0</v>
      </c>
      <c r="AC83">
        <f t="shared" si="90"/>
        <v>1</v>
      </c>
      <c r="AD83">
        <f t="shared" si="90"/>
        <v>2</v>
      </c>
      <c r="AE83">
        <f t="shared" si="90"/>
        <v>7</v>
      </c>
      <c r="AG83" s="4">
        <v>1999</v>
      </c>
      <c r="AH83">
        <f aca="true" t="shared" si="91" ref="AH83:AM83">AH62+AH41</f>
        <v>0</v>
      </c>
      <c r="AI83">
        <f t="shared" si="91"/>
        <v>0</v>
      </c>
      <c r="AJ83">
        <f t="shared" si="91"/>
        <v>0</v>
      </c>
      <c r="AK83">
        <f t="shared" si="91"/>
        <v>0</v>
      </c>
      <c r="AL83">
        <f t="shared" si="91"/>
        <v>0</v>
      </c>
      <c r="AM83">
        <f t="shared" si="91"/>
        <v>0</v>
      </c>
      <c r="AO83" s="4">
        <v>1999</v>
      </c>
      <c r="AP83">
        <f aca="true" t="shared" si="92" ref="AP83:AU83">AP62+AP41</f>
        <v>0</v>
      </c>
      <c r="AQ83">
        <f t="shared" si="92"/>
        <v>1</v>
      </c>
      <c r="AR83">
        <f t="shared" si="92"/>
        <v>2</v>
      </c>
      <c r="AS83">
        <f t="shared" si="92"/>
        <v>0</v>
      </c>
      <c r="AT83">
        <f t="shared" si="92"/>
        <v>1</v>
      </c>
      <c r="AU83">
        <f t="shared" si="92"/>
        <v>4</v>
      </c>
    </row>
    <row r="84" spans="1:47" ht="12.75">
      <c r="A84" s="4" t="s">
        <v>27</v>
      </c>
      <c r="B84" s="2">
        <f>SUM(B67:B83)</f>
        <v>764</v>
      </c>
      <c r="C84" s="2">
        <f>SUM(C67:C83)</f>
        <v>3726</v>
      </c>
      <c r="D84" s="2">
        <f>SUM(D67:D83)</f>
        <v>2735</v>
      </c>
      <c r="E84" s="2">
        <f>SUM(E67:E83)</f>
        <v>1052</v>
      </c>
      <c r="F84" s="2">
        <f>SUM(F67:F83)</f>
        <v>3475</v>
      </c>
      <c r="G84">
        <f>SUM(B84:F84)</f>
        <v>11752</v>
      </c>
      <c r="I84" s="4" t="s">
        <v>27</v>
      </c>
      <c r="J84" s="2">
        <f>SUM(J67:J83)</f>
        <v>274</v>
      </c>
      <c r="K84" s="2">
        <f>SUM(K67:K83)</f>
        <v>991</v>
      </c>
      <c r="L84" s="2">
        <f>SUM(L67:L83)</f>
        <v>863</v>
      </c>
      <c r="M84" s="2">
        <f>SUM(M67:M83)</f>
        <v>767</v>
      </c>
      <c r="N84" s="2">
        <f>SUM(N67:N83)</f>
        <v>587</v>
      </c>
      <c r="O84">
        <f>SUM(J84:N84)</f>
        <v>3482</v>
      </c>
      <c r="Q84" s="4" t="s">
        <v>27</v>
      </c>
      <c r="R84" s="2">
        <f>SUM(R67:R83)</f>
        <v>13</v>
      </c>
      <c r="S84" s="2">
        <f>SUM(S67:S83)</f>
        <v>81</v>
      </c>
      <c r="T84" s="2">
        <f>SUM(T67:T83)</f>
        <v>29</v>
      </c>
      <c r="U84" s="2">
        <f>SUM(U67:U83)</f>
        <v>16</v>
      </c>
      <c r="V84" s="2">
        <f>SUM(V67:V83)</f>
        <v>88</v>
      </c>
      <c r="W84">
        <f>SUM(R84:V84)</f>
        <v>227</v>
      </c>
      <c r="Y84" s="4" t="s">
        <v>27</v>
      </c>
      <c r="Z84" s="2">
        <f>SUM(Z67:Z83)</f>
        <v>4</v>
      </c>
      <c r="AA84" s="2">
        <f>SUM(AA67:AA83)</f>
        <v>15</v>
      </c>
      <c r="AB84" s="2">
        <f>SUM(AB67:AB83)</f>
        <v>4</v>
      </c>
      <c r="AC84" s="2">
        <f>SUM(AC67:AC83)</f>
        <v>5</v>
      </c>
      <c r="AD84" s="2">
        <f>SUM(AD67:AD83)</f>
        <v>4</v>
      </c>
      <c r="AE84">
        <f>SUM(Z84:AD84)</f>
        <v>32</v>
      </c>
      <c r="AG84" s="4" t="s">
        <v>27</v>
      </c>
      <c r="AH84" s="2">
        <f>SUM(AH67:AH83)</f>
        <v>6</v>
      </c>
      <c r="AI84" s="2">
        <f>SUM(AI67:AI83)</f>
        <v>69</v>
      </c>
      <c r="AJ84" s="2">
        <f>SUM(AJ67:AJ83)</f>
        <v>38</v>
      </c>
      <c r="AK84" s="2">
        <f>SUM(AK67:AK83)</f>
        <v>34</v>
      </c>
      <c r="AL84" s="2">
        <f>SUM(AL67:AL83)</f>
        <v>34</v>
      </c>
      <c r="AM84">
        <f>SUM(AH84:AL84)</f>
        <v>181</v>
      </c>
      <c r="AO84" s="4" t="s">
        <v>27</v>
      </c>
      <c r="AP84" s="2">
        <f>SUM(AP67:AP83)</f>
        <v>0</v>
      </c>
      <c r="AQ84" s="2">
        <f>SUM(AQ67:AQ83)</f>
        <v>1</v>
      </c>
      <c r="AR84" s="2">
        <f>SUM(AR67:AR83)</f>
        <v>2</v>
      </c>
      <c r="AS84" s="2">
        <f>SUM(AS67:AS83)</f>
        <v>0</v>
      </c>
      <c r="AT84" s="2">
        <f>SUM(AT67:AT83)</f>
        <v>1</v>
      </c>
      <c r="AU84">
        <f>SUM(AP84:AT84)</f>
        <v>4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25</v>
      </c>
      <c r="I86" s="4" t="s">
        <v>26</v>
      </c>
      <c r="Q86" s="4" t="s">
        <v>42</v>
      </c>
      <c r="Y86" s="4" t="s">
        <v>43</v>
      </c>
      <c r="AG86" s="4" t="s">
        <v>40</v>
      </c>
      <c r="AO86" s="4" t="s">
        <v>41</v>
      </c>
    </row>
    <row r="87" spans="1:47" ht="12.75">
      <c r="A87" s="4" t="s">
        <v>36</v>
      </c>
      <c r="B87" s="12" t="s">
        <v>14</v>
      </c>
      <c r="C87" s="12" t="s">
        <v>19</v>
      </c>
      <c r="D87" s="12" t="s">
        <v>20</v>
      </c>
      <c r="E87" s="12" t="s">
        <v>15</v>
      </c>
      <c r="F87" s="12" t="s">
        <v>18</v>
      </c>
      <c r="G87" s="12" t="s">
        <v>27</v>
      </c>
      <c r="I87" s="4" t="s">
        <v>36</v>
      </c>
      <c r="J87" s="12" t="s">
        <v>14</v>
      </c>
      <c r="K87" s="12" t="s">
        <v>19</v>
      </c>
      <c r="L87" s="12" t="s">
        <v>20</v>
      </c>
      <c r="M87" s="12" t="s">
        <v>15</v>
      </c>
      <c r="N87" s="12" t="s">
        <v>18</v>
      </c>
      <c r="O87" s="12" t="s">
        <v>27</v>
      </c>
      <c r="Q87" s="4" t="s">
        <v>36</v>
      </c>
      <c r="R87" s="12" t="s">
        <v>14</v>
      </c>
      <c r="S87" s="12" t="s">
        <v>19</v>
      </c>
      <c r="T87" s="12" t="s">
        <v>20</v>
      </c>
      <c r="U87" s="12" t="s">
        <v>15</v>
      </c>
      <c r="V87" s="12" t="s">
        <v>18</v>
      </c>
      <c r="W87" s="12" t="s">
        <v>27</v>
      </c>
      <c r="Y87" s="4" t="s">
        <v>36</v>
      </c>
      <c r="Z87" s="12" t="s">
        <v>14</v>
      </c>
      <c r="AA87" s="12" t="s">
        <v>19</v>
      </c>
      <c r="AB87" s="12" t="s">
        <v>20</v>
      </c>
      <c r="AC87" s="12" t="s">
        <v>15</v>
      </c>
      <c r="AD87" s="12" t="s">
        <v>18</v>
      </c>
      <c r="AE87" s="12" t="s">
        <v>27</v>
      </c>
      <c r="AG87" s="4" t="s">
        <v>36</v>
      </c>
      <c r="AH87" s="12" t="s">
        <v>14</v>
      </c>
      <c r="AI87" s="12" t="s">
        <v>19</v>
      </c>
      <c r="AJ87" s="12" t="s">
        <v>20</v>
      </c>
      <c r="AK87" s="12" t="s">
        <v>15</v>
      </c>
      <c r="AL87" s="12" t="s">
        <v>18</v>
      </c>
      <c r="AM87" s="12" t="s">
        <v>27</v>
      </c>
      <c r="AO87" s="4" t="s">
        <v>36</v>
      </c>
      <c r="AP87" s="12" t="s">
        <v>14</v>
      </c>
      <c r="AQ87" s="12" t="s">
        <v>19</v>
      </c>
      <c r="AR87" s="12" t="s">
        <v>20</v>
      </c>
      <c r="AS87" s="12" t="s">
        <v>15</v>
      </c>
      <c r="AT87" s="12" t="s">
        <v>18</v>
      </c>
      <c r="AU87" s="12" t="s">
        <v>27</v>
      </c>
    </row>
    <row r="88" spans="1:41" ht="12.75">
      <c r="A88" s="4">
        <v>1983</v>
      </c>
      <c r="G88">
        <f>SUM(B88:F88)</f>
        <v>0</v>
      </c>
      <c r="I88" s="4">
        <v>1983</v>
      </c>
      <c r="K88" s="2"/>
      <c r="L88" s="2"/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G89">
        <f aca="true" t="shared" si="93" ref="G89:G104">SUM(B89:F89)</f>
        <v>0</v>
      </c>
      <c r="I89" s="4">
        <v>1984</v>
      </c>
      <c r="K89" s="2"/>
      <c r="L89" s="2"/>
      <c r="O89">
        <f aca="true" t="shared" si="94" ref="O89:O104">SUM(J89:N89)</f>
        <v>0</v>
      </c>
      <c r="Q89" s="4">
        <v>1984</v>
      </c>
      <c r="W89">
        <f aca="true" t="shared" si="95" ref="W89:W104">SUM(R89:V89)</f>
        <v>0</v>
      </c>
      <c r="Y89" s="4">
        <v>1984</v>
      </c>
      <c r="AE89">
        <f aca="true" t="shared" si="96" ref="AE89:AE104">SUM(Z89:AD89)</f>
        <v>0</v>
      </c>
      <c r="AG89" s="4">
        <v>1984</v>
      </c>
      <c r="AM89">
        <f aca="true" t="shared" si="97" ref="AM89:AM104">SUM(AH89:AL89)</f>
        <v>0</v>
      </c>
      <c r="AO89" s="4">
        <v>1984</v>
      </c>
    </row>
    <row r="90" spans="1:41" ht="12.75">
      <c r="A90" s="4">
        <v>1985</v>
      </c>
      <c r="G90">
        <f t="shared" si="93"/>
        <v>0</v>
      </c>
      <c r="I90" s="4">
        <v>1985</v>
      </c>
      <c r="J90" s="2"/>
      <c r="K90" s="2"/>
      <c r="L90" s="2"/>
      <c r="N90" s="2"/>
      <c r="O90">
        <f t="shared" si="94"/>
        <v>0</v>
      </c>
      <c r="Q90" s="4">
        <v>1985</v>
      </c>
      <c r="W90">
        <f t="shared" si="95"/>
        <v>0</v>
      </c>
      <c r="Y90" s="4">
        <v>1985</v>
      </c>
      <c r="AE90">
        <f t="shared" si="96"/>
        <v>0</v>
      </c>
      <c r="AG90" s="4">
        <v>1985</v>
      </c>
      <c r="AM90">
        <f t="shared" si="97"/>
        <v>0</v>
      </c>
      <c r="AO90" s="4">
        <v>1985</v>
      </c>
    </row>
    <row r="91" spans="1:41" ht="12.75">
      <c r="A91" s="4">
        <v>1986</v>
      </c>
      <c r="G91">
        <f t="shared" si="93"/>
        <v>0</v>
      </c>
      <c r="I91" s="4">
        <v>1986</v>
      </c>
      <c r="K91" s="2"/>
      <c r="L91" s="2"/>
      <c r="O91">
        <f t="shared" si="94"/>
        <v>0</v>
      </c>
      <c r="Q91" s="4">
        <v>1986</v>
      </c>
      <c r="W91">
        <f t="shared" si="95"/>
        <v>0</v>
      </c>
      <c r="Y91" s="4">
        <v>1986</v>
      </c>
      <c r="AE91">
        <f t="shared" si="96"/>
        <v>0</v>
      </c>
      <c r="AG91" s="4">
        <v>1986</v>
      </c>
      <c r="AM91">
        <f t="shared" si="97"/>
        <v>0</v>
      </c>
      <c r="AO91" s="4">
        <v>1986</v>
      </c>
    </row>
    <row r="92" spans="1:41" ht="12.75">
      <c r="A92" s="4">
        <v>1987</v>
      </c>
      <c r="B92">
        <v>20</v>
      </c>
      <c r="C92">
        <v>72</v>
      </c>
      <c r="D92">
        <v>26</v>
      </c>
      <c r="E92">
        <v>3</v>
      </c>
      <c r="F92">
        <v>39</v>
      </c>
      <c r="G92">
        <f t="shared" si="93"/>
        <v>160</v>
      </c>
      <c r="I92" s="4">
        <v>1987</v>
      </c>
      <c r="J92">
        <v>7</v>
      </c>
      <c r="K92">
        <v>13</v>
      </c>
      <c r="L92">
        <v>7</v>
      </c>
      <c r="M92">
        <v>2</v>
      </c>
      <c r="N92">
        <v>5</v>
      </c>
      <c r="O92">
        <f t="shared" si="94"/>
        <v>34</v>
      </c>
      <c r="Q92" s="4">
        <v>1987</v>
      </c>
      <c r="S92">
        <v>3</v>
      </c>
      <c r="T92">
        <v>1</v>
      </c>
      <c r="V92">
        <v>1</v>
      </c>
      <c r="W92">
        <f t="shared" si="95"/>
        <v>5</v>
      </c>
      <c r="Y92" s="4">
        <v>1987</v>
      </c>
      <c r="AE92">
        <f t="shared" si="96"/>
        <v>0</v>
      </c>
      <c r="AG92" s="4">
        <v>1987</v>
      </c>
      <c r="AI92">
        <v>2</v>
      </c>
      <c r="AL92">
        <v>1</v>
      </c>
      <c r="AM92">
        <f t="shared" si="97"/>
        <v>3</v>
      </c>
      <c r="AO92" s="4">
        <v>1987</v>
      </c>
    </row>
    <row r="93" spans="1:41" ht="12.75">
      <c r="A93" s="4">
        <v>1988</v>
      </c>
      <c r="B93">
        <v>10</v>
      </c>
      <c r="C93">
        <v>96</v>
      </c>
      <c r="D93">
        <v>41</v>
      </c>
      <c r="E93">
        <v>3</v>
      </c>
      <c r="F93">
        <v>63</v>
      </c>
      <c r="G93">
        <f t="shared" si="93"/>
        <v>213</v>
      </c>
      <c r="I93" s="4">
        <v>1988</v>
      </c>
      <c r="J93">
        <v>2</v>
      </c>
      <c r="K93">
        <v>23</v>
      </c>
      <c r="L93">
        <v>5</v>
      </c>
      <c r="N93">
        <v>5</v>
      </c>
      <c r="O93">
        <f t="shared" si="94"/>
        <v>35</v>
      </c>
      <c r="Q93" s="4">
        <v>1988</v>
      </c>
      <c r="R93">
        <v>1</v>
      </c>
      <c r="S93">
        <v>1</v>
      </c>
      <c r="T93">
        <v>3</v>
      </c>
      <c r="V93">
        <v>2</v>
      </c>
      <c r="W93">
        <f t="shared" si="95"/>
        <v>7</v>
      </c>
      <c r="Y93" s="4">
        <v>1988</v>
      </c>
      <c r="AE93">
        <f t="shared" si="96"/>
        <v>0</v>
      </c>
      <c r="AG93" s="4">
        <v>1988</v>
      </c>
      <c r="AH93">
        <v>1</v>
      </c>
      <c r="AI93">
        <v>1</v>
      </c>
      <c r="AM93">
        <f t="shared" si="97"/>
        <v>2</v>
      </c>
      <c r="AO93" s="4">
        <v>1988</v>
      </c>
    </row>
    <row r="94" spans="1:41" ht="12.75">
      <c r="A94" s="4">
        <v>1989</v>
      </c>
      <c r="B94">
        <v>10</v>
      </c>
      <c r="C94">
        <v>85</v>
      </c>
      <c r="D94">
        <v>37</v>
      </c>
      <c r="E94">
        <v>4</v>
      </c>
      <c r="F94">
        <v>64</v>
      </c>
      <c r="G94">
        <f t="shared" si="93"/>
        <v>200</v>
      </c>
      <c r="I94" s="4">
        <v>1989</v>
      </c>
      <c r="J94">
        <v>1</v>
      </c>
      <c r="K94">
        <v>20</v>
      </c>
      <c r="L94">
        <v>5</v>
      </c>
      <c r="M94">
        <v>2</v>
      </c>
      <c r="N94">
        <v>4</v>
      </c>
      <c r="O94">
        <f t="shared" si="94"/>
        <v>32</v>
      </c>
      <c r="Q94" s="4">
        <v>1989</v>
      </c>
      <c r="S94">
        <v>1</v>
      </c>
      <c r="V94">
        <v>1</v>
      </c>
      <c r="W94">
        <f t="shared" si="95"/>
        <v>2</v>
      </c>
      <c r="Y94" s="4">
        <v>1989</v>
      </c>
      <c r="AE94">
        <f t="shared" si="96"/>
        <v>0</v>
      </c>
      <c r="AG94" s="4">
        <v>1989</v>
      </c>
      <c r="AH94">
        <v>1</v>
      </c>
      <c r="AI94">
        <v>1</v>
      </c>
      <c r="AJ94">
        <v>1</v>
      </c>
      <c r="AL94">
        <v>1</v>
      </c>
      <c r="AM94">
        <f t="shared" si="97"/>
        <v>4</v>
      </c>
      <c r="AO94" s="4">
        <v>1989</v>
      </c>
    </row>
    <row r="95" spans="1:41" ht="12.75">
      <c r="A95" s="4">
        <v>1990</v>
      </c>
      <c r="B95">
        <v>9</v>
      </c>
      <c r="C95">
        <v>62</v>
      </c>
      <c r="D95">
        <v>36</v>
      </c>
      <c r="E95">
        <v>6</v>
      </c>
      <c r="F95">
        <v>73</v>
      </c>
      <c r="G95">
        <f t="shared" si="93"/>
        <v>186</v>
      </c>
      <c r="I95" s="4">
        <v>1990</v>
      </c>
      <c r="J95">
        <v>4</v>
      </c>
      <c r="K95">
        <v>18</v>
      </c>
      <c r="L95">
        <v>10</v>
      </c>
      <c r="M95">
        <v>1</v>
      </c>
      <c r="N95">
        <v>5</v>
      </c>
      <c r="O95">
        <f t="shared" si="94"/>
        <v>38</v>
      </c>
      <c r="Q95" s="4">
        <v>1990</v>
      </c>
      <c r="S95">
        <v>3</v>
      </c>
      <c r="V95">
        <v>3</v>
      </c>
      <c r="W95">
        <f t="shared" si="95"/>
        <v>6</v>
      </c>
      <c r="Y95" s="4">
        <v>1990</v>
      </c>
      <c r="AE95">
        <f t="shared" si="96"/>
        <v>0</v>
      </c>
      <c r="AG95" s="4">
        <v>1990</v>
      </c>
      <c r="AI95">
        <v>1</v>
      </c>
      <c r="AK95">
        <v>1</v>
      </c>
      <c r="AL95">
        <v>3</v>
      </c>
      <c r="AM95">
        <f t="shared" si="97"/>
        <v>5</v>
      </c>
      <c r="AO95" s="4">
        <v>1990</v>
      </c>
    </row>
    <row r="96" spans="1:41" ht="12.75">
      <c r="A96" s="4">
        <v>1991</v>
      </c>
      <c r="B96">
        <v>12</v>
      </c>
      <c r="C96">
        <v>66</v>
      </c>
      <c r="D96">
        <v>41</v>
      </c>
      <c r="E96">
        <v>7</v>
      </c>
      <c r="F96">
        <v>74</v>
      </c>
      <c r="G96">
        <f t="shared" si="93"/>
        <v>200</v>
      </c>
      <c r="I96" s="4">
        <v>1991</v>
      </c>
      <c r="J96">
        <v>2</v>
      </c>
      <c r="K96">
        <v>17</v>
      </c>
      <c r="L96">
        <v>9</v>
      </c>
      <c r="M96">
        <v>4</v>
      </c>
      <c r="N96">
        <v>14</v>
      </c>
      <c r="O96">
        <f t="shared" si="94"/>
        <v>46</v>
      </c>
      <c r="Q96" s="4">
        <v>1991</v>
      </c>
      <c r="S96">
        <v>3</v>
      </c>
      <c r="T96">
        <v>2</v>
      </c>
      <c r="V96">
        <v>3</v>
      </c>
      <c r="W96">
        <f t="shared" si="95"/>
        <v>8</v>
      </c>
      <c r="Y96" s="4">
        <v>1991</v>
      </c>
      <c r="AA96">
        <v>1</v>
      </c>
      <c r="AB96">
        <v>1</v>
      </c>
      <c r="AE96">
        <f t="shared" si="96"/>
        <v>2</v>
      </c>
      <c r="AG96" s="4">
        <v>1991</v>
      </c>
      <c r="AI96">
        <v>1</v>
      </c>
      <c r="AL96">
        <v>3</v>
      </c>
      <c r="AM96">
        <f t="shared" si="97"/>
        <v>4</v>
      </c>
      <c r="AO96" s="4">
        <v>1991</v>
      </c>
    </row>
    <row r="97" spans="1:41" ht="12.75">
      <c r="A97" s="4">
        <v>1992</v>
      </c>
      <c r="B97">
        <v>7</v>
      </c>
      <c r="C97">
        <v>72</v>
      </c>
      <c r="D97">
        <v>38</v>
      </c>
      <c r="E97">
        <v>2</v>
      </c>
      <c r="F97">
        <v>90</v>
      </c>
      <c r="G97">
        <f t="shared" si="93"/>
        <v>209</v>
      </c>
      <c r="I97" s="4">
        <v>1992</v>
      </c>
      <c r="J97">
        <v>7</v>
      </c>
      <c r="K97">
        <v>24</v>
      </c>
      <c r="L97">
        <v>8</v>
      </c>
      <c r="M97">
        <v>4</v>
      </c>
      <c r="N97">
        <v>10</v>
      </c>
      <c r="O97">
        <f t="shared" si="94"/>
        <v>53</v>
      </c>
      <c r="Q97" s="4">
        <v>1992</v>
      </c>
      <c r="R97">
        <v>2</v>
      </c>
      <c r="S97">
        <v>3</v>
      </c>
      <c r="V97">
        <v>1</v>
      </c>
      <c r="W97">
        <f t="shared" si="95"/>
        <v>6</v>
      </c>
      <c r="Y97" s="4">
        <v>1992</v>
      </c>
      <c r="AE97">
        <f t="shared" si="96"/>
        <v>0</v>
      </c>
      <c r="AG97" s="4">
        <v>1992</v>
      </c>
      <c r="AH97">
        <v>1</v>
      </c>
      <c r="AI97">
        <v>3</v>
      </c>
      <c r="AL97">
        <v>3</v>
      </c>
      <c r="AM97">
        <f t="shared" si="97"/>
        <v>7</v>
      </c>
      <c r="AO97" s="4">
        <v>1992</v>
      </c>
    </row>
    <row r="98" spans="1:41" ht="12.75">
      <c r="A98" s="4">
        <v>1993</v>
      </c>
      <c r="B98">
        <v>11</v>
      </c>
      <c r="C98">
        <v>62</v>
      </c>
      <c r="D98">
        <v>42</v>
      </c>
      <c r="E98">
        <v>5</v>
      </c>
      <c r="F98">
        <v>75</v>
      </c>
      <c r="G98">
        <f t="shared" si="93"/>
        <v>195</v>
      </c>
      <c r="I98" s="4">
        <v>1993</v>
      </c>
      <c r="J98">
        <v>3</v>
      </c>
      <c r="K98">
        <v>23</v>
      </c>
      <c r="L98">
        <v>9</v>
      </c>
      <c r="M98">
        <v>7</v>
      </c>
      <c r="N98">
        <v>12</v>
      </c>
      <c r="O98">
        <f t="shared" si="94"/>
        <v>54</v>
      </c>
      <c r="Q98" s="4">
        <v>1993</v>
      </c>
      <c r="R98">
        <v>1</v>
      </c>
      <c r="S98">
        <v>1</v>
      </c>
      <c r="T98">
        <v>1</v>
      </c>
      <c r="U98">
        <v>1</v>
      </c>
      <c r="V98">
        <v>7</v>
      </c>
      <c r="W98">
        <f t="shared" si="95"/>
        <v>11</v>
      </c>
      <c r="Y98" s="4">
        <v>1993</v>
      </c>
      <c r="AE98">
        <f t="shared" si="96"/>
        <v>0</v>
      </c>
      <c r="AG98" s="4">
        <v>1993</v>
      </c>
      <c r="AI98">
        <v>5</v>
      </c>
      <c r="AJ98">
        <v>3</v>
      </c>
      <c r="AL98">
        <v>1</v>
      </c>
      <c r="AM98">
        <f t="shared" si="97"/>
        <v>9</v>
      </c>
      <c r="AO98" s="4">
        <v>1993</v>
      </c>
    </row>
    <row r="99" spans="1:41" ht="12.75">
      <c r="A99" s="4">
        <v>1994</v>
      </c>
      <c r="B99">
        <v>14</v>
      </c>
      <c r="C99">
        <v>80</v>
      </c>
      <c r="D99">
        <v>40</v>
      </c>
      <c r="E99">
        <v>5</v>
      </c>
      <c r="F99">
        <v>87</v>
      </c>
      <c r="G99">
        <f t="shared" si="93"/>
        <v>226</v>
      </c>
      <c r="I99" s="4">
        <v>1994</v>
      </c>
      <c r="J99">
        <v>4</v>
      </c>
      <c r="K99">
        <v>22</v>
      </c>
      <c r="L99">
        <v>11</v>
      </c>
      <c r="M99">
        <v>17</v>
      </c>
      <c r="N99">
        <v>12</v>
      </c>
      <c r="O99">
        <f t="shared" si="94"/>
        <v>66</v>
      </c>
      <c r="Q99" s="4">
        <v>1994</v>
      </c>
      <c r="S99">
        <v>1</v>
      </c>
      <c r="T99">
        <v>1</v>
      </c>
      <c r="V99">
        <v>9</v>
      </c>
      <c r="W99">
        <f t="shared" si="95"/>
        <v>11</v>
      </c>
      <c r="Y99" s="4">
        <v>1994</v>
      </c>
      <c r="Z99">
        <v>1</v>
      </c>
      <c r="AA99">
        <v>1</v>
      </c>
      <c r="AB99">
        <v>1</v>
      </c>
      <c r="AE99">
        <f t="shared" si="96"/>
        <v>3</v>
      </c>
      <c r="AG99" s="4">
        <v>1994</v>
      </c>
      <c r="AJ99">
        <v>1</v>
      </c>
      <c r="AK99">
        <v>2</v>
      </c>
      <c r="AL99">
        <v>5</v>
      </c>
      <c r="AM99">
        <f t="shared" si="97"/>
        <v>8</v>
      </c>
      <c r="AO99" s="4">
        <v>1994</v>
      </c>
    </row>
    <row r="100" spans="1:41" ht="12.75">
      <c r="A100" s="4">
        <v>1995</v>
      </c>
      <c r="B100">
        <v>11</v>
      </c>
      <c r="C100">
        <v>67</v>
      </c>
      <c r="D100">
        <v>38</v>
      </c>
      <c r="E100">
        <v>5</v>
      </c>
      <c r="F100">
        <v>62</v>
      </c>
      <c r="G100">
        <f t="shared" si="93"/>
        <v>183</v>
      </c>
      <c r="I100" s="4">
        <v>1995</v>
      </c>
      <c r="J100">
        <v>4</v>
      </c>
      <c r="K100">
        <v>16</v>
      </c>
      <c r="L100">
        <v>9</v>
      </c>
      <c r="M100">
        <v>10</v>
      </c>
      <c r="N100">
        <v>12</v>
      </c>
      <c r="O100">
        <f t="shared" si="94"/>
        <v>51</v>
      </c>
      <c r="Q100" s="4">
        <v>1995</v>
      </c>
      <c r="R100">
        <v>1</v>
      </c>
      <c r="S100">
        <v>3</v>
      </c>
      <c r="T100">
        <v>1</v>
      </c>
      <c r="V100">
        <v>3</v>
      </c>
      <c r="W100">
        <f t="shared" si="95"/>
        <v>8</v>
      </c>
      <c r="Y100" s="4">
        <v>1995</v>
      </c>
      <c r="AE100">
        <f t="shared" si="96"/>
        <v>0</v>
      </c>
      <c r="AG100" s="4">
        <v>1995</v>
      </c>
      <c r="AH100">
        <v>2</v>
      </c>
      <c r="AI100">
        <v>2</v>
      </c>
      <c r="AJ100">
        <v>1</v>
      </c>
      <c r="AL100">
        <v>5</v>
      </c>
      <c r="AM100">
        <f t="shared" si="97"/>
        <v>10</v>
      </c>
      <c r="AO100" s="4">
        <v>1995</v>
      </c>
    </row>
    <row r="101" spans="1:41" ht="12.75">
      <c r="A101" s="4">
        <v>1996</v>
      </c>
      <c r="B101">
        <v>18</v>
      </c>
      <c r="C101">
        <v>47</v>
      </c>
      <c r="D101">
        <v>44</v>
      </c>
      <c r="E101">
        <v>7</v>
      </c>
      <c r="F101">
        <v>58</v>
      </c>
      <c r="G101">
        <f t="shared" si="93"/>
        <v>174</v>
      </c>
      <c r="I101" s="4">
        <v>1996</v>
      </c>
      <c r="J101">
        <v>8</v>
      </c>
      <c r="K101">
        <v>12</v>
      </c>
      <c r="L101">
        <v>16</v>
      </c>
      <c r="M101">
        <v>21</v>
      </c>
      <c r="N101">
        <v>11</v>
      </c>
      <c r="O101">
        <f t="shared" si="94"/>
        <v>68</v>
      </c>
      <c r="Q101" s="4">
        <v>1996</v>
      </c>
      <c r="S101">
        <v>3</v>
      </c>
      <c r="T101">
        <v>1</v>
      </c>
      <c r="U101">
        <v>1</v>
      </c>
      <c r="V101">
        <v>9</v>
      </c>
      <c r="W101">
        <f t="shared" si="95"/>
        <v>14</v>
      </c>
      <c r="Y101" s="4">
        <v>1996</v>
      </c>
      <c r="AE101">
        <f t="shared" si="96"/>
        <v>0</v>
      </c>
      <c r="AG101" s="4">
        <v>1996</v>
      </c>
      <c r="AH101">
        <v>1</v>
      </c>
      <c r="AK101">
        <v>2</v>
      </c>
      <c r="AL101">
        <v>3</v>
      </c>
      <c r="AM101">
        <f t="shared" si="97"/>
        <v>6</v>
      </c>
      <c r="AO101" s="4">
        <v>1996</v>
      </c>
    </row>
    <row r="102" spans="1:41" ht="12.75">
      <c r="A102" s="4">
        <v>1997</v>
      </c>
      <c r="B102">
        <v>9</v>
      </c>
      <c r="C102">
        <v>52</v>
      </c>
      <c r="D102">
        <v>38</v>
      </c>
      <c r="E102">
        <v>14</v>
      </c>
      <c r="F102">
        <v>62</v>
      </c>
      <c r="G102">
        <f t="shared" si="93"/>
        <v>175</v>
      </c>
      <c r="I102" s="4">
        <v>1997</v>
      </c>
      <c r="J102">
        <v>3</v>
      </c>
      <c r="K102">
        <v>15</v>
      </c>
      <c r="L102">
        <v>18</v>
      </c>
      <c r="M102">
        <v>17</v>
      </c>
      <c r="N102">
        <v>11</v>
      </c>
      <c r="O102">
        <f t="shared" si="94"/>
        <v>64</v>
      </c>
      <c r="Q102" s="4">
        <v>1997</v>
      </c>
      <c r="R102">
        <v>3</v>
      </c>
      <c r="U102">
        <v>1</v>
      </c>
      <c r="V102">
        <v>5</v>
      </c>
      <c r="W102">
        <f t="shared" si="95"/>
        <v>9</v>
      </c>
      <c r="Y102" s="4">
        <v>1997</v>
      </c>
      <c r="AD102">
        <v>1</v>
      </c>
      <c r="AE102">
        <f t="shared" si="96"/>
        <v>1</v>
      </c>
      <c r="AG102" s="4">
        <v>1997</v>
      </c>
      <c r="AM102">
        <f t="shared" si="97"/>
        <v>0</v>
      </c>
      <c r="AO102" s="4">
        <v>1997</v>
      </c>
    </row>
    <row r="103" spans="1:41" ht="12.75">
      <c r="A103" s="4">
        <v>1998</v>
      </c>
      <c r="B103">
        <v>5</v>
      </c>
      <c r="C103">
        <v>29</v>
      </c>
      <c r="D103">
        <v>33</v>
      </c>
      <c r="E103">
        <v>10</v>
      </c>
      <c r="F103">
        <v>64</v>
      </c>
      <c r="G103">
        <f t="shared" si="93"/>
        <v>141</v>
      </c>
      <c r="I103" s="4">
        <v>1998</v>
      </c>
      <c r="J103">
        <v>1</v>
      </c>
      <c r="K103">
        <v>8</v>
      </c>
      <c r="L103">
        <v>9</v>
      </c>
      <c r="M103">
        <v>19</v>
      </c>
      <c r="N103">
        <v>13</v>
      </c>
      <c r="O103">
        <f t="shared" si="94"/>
        <v>50</v>
      </c>
      <c r="Q103" s="4">
        <v>1998</v>
      </c>
      <c r="T103">
        <v>1</v>
      </c>
      <c r="V103">
        <v>7</v>
      </c>
      <c r="W103">
        <f t="shared" si="95"/>
        <v>8</v>
      </c>
      <c r="Y103" s="4">
        <v>1998</v>
      </c>
      <c r="AE103">
        <f t="shared" si="96"/>
        <v>0</v>
      </c>
      <c r="AG103" s="4">
        <v>1998</v>
      </c>
      <c r="AM103">
        <f t="shared" si="97"/>
        <v>0</v>
      </c>
      <c r="AO103" s="4">
        <v>1998</v>
      </c>
    </row>
    <row r="104" spans="1:41" ht="12.75">
      <c r="A104" s="4">
        <v>1999</v>
      </c>
      <c r="B104">
        <v>48</v>
      </c>
      <c r="C104">
        <v>27</v>
      </c>
      <c r="D104">
        <v>46</v>
      </c>
      <c r="E104">
        <v>29</v>
      </c>
      <c r="F104">
        <v>68</v>
      </c>
      <c r="G104">
        <f t="shared" si="93"/>
        <v>218</v>
      </c>
      <c r="I104" s="4">
        <v>1999</v>
      </c>
      <c r="J104">
        <v>14</v>
      </c>
      <c r="K104">
        <v>19</v>
      </c>
      <c r="L104">
        <v>19</v>
      </c>
      <c r="M104">
        <v>16</v>
      </c>
      <c r="N104">
        <v>17</v>
      </c>
      <c r="O104">
        <f t="shared" si="94"/>
        <v>85</v>
      </c>
      <c r="Q104" s="4">
        <v>1999</v>
      </c>
      <c r="R104">
        <v>3</v>
      </c>
      <c r="S104">
        <v>4</v>
      </c>
      <c r="T104">
        <v>1</v>
      </c>
      <c r="U104">
        <v>1</v>
      </c>
      <c r="V104">
        <v>5</v>
      </c>
      <c r="W104">
        <f t="shared" si="95"/>
        <v>14</v>
      </c>
      <c r="Y104" s="4">
        <v>1999</v>
      </c>
      <c r="AE104">
        <f t="shared" si="96"/>
        <v>0</v>
      </c>
      <c r="AG104" s="4">
        <v>1999</v>
      </c>
      <c r="AM104">
        <f t="shared" si="97"/>
        <v>0</v>
      </c>
      <c r="AO104" s="4">
        <v>1999</v>
      </c>
    </row>
    <row r="105" spans="1:47" ht="12.75">
      <c r="A105" s="4" t="s">
        <v>27</v>
      </c>
      <c r="B105" s="2">
        <f>SUM(B88:B104)</f>
        <v>184</v>
      </c>
      <c r="C105" s="2">
        <f>SUM(C88:C104)</f>
        <v>817</v>
      </c>
      <c r="D105" s="2">
        <f>SUM(D88:D104)</f>
        <v>500</v>
      </c>
      <c r="E105" s="2">
        <f>SUM(E88:E104)</f>
        <v>100</v>
      </c>
      <c r="F105" s="2">
        <f>SUM(F88:F104)</f>
        <v>879</v>
      </c>
      <c r="G105">
        <f>SUM(B105:F105)</f>
        <v>2480</v>
      </c>
      <c r="I105" s="4" t="s">
        <v>27</v>
      </c>
      <c r="J105" s="2">
        <f>SUM(J88:J104)</f>
        <v>60</v>
      </c>
      <c r="K105" s="2">
        <f>SUM(K88:K104)</f>
        <v>230</v>
      </c>
      <c r="L105" s="2">
        <f>SUM(L88:L104)</f>
        <v>135</v>
      </c>
      <c r="M105" s="2">
        <f>SUM(M88:M104)</f>
        <v>120</v>
      </c>
      <c r="N105" s="2">
        <f>SUM(N88:N104)</f>
        <v>131</v>
      </c>
      <c r="O105">
        <f>SUM(J105:N105)</f>
        <v>676</v>
      </c>
      <c r="Q105" s="4" t="s">
        <v>27</v>
      </c>
      <c r="R105" s="2">
        <f>SUM(R88:R104)</f>
        <v>11</v>
      </c>
      <c r="S105" s="2">
        <f>SUM(S88:S104)</f>
        <v>26</v>
      </c>
      <c r="T105" s="2">
        <f>SUM(T88:T104)</f>
        <v>12</v>
      </c>
      <c r="U105" s="2">
        <f>SUM(U88:U104)</f>
        <v>4</v>
      </c>
      <c r="V105" s="2">
        <f>SUM(V88:V104)</f>
        <v>56</v>
      </c>
      <c r="W105">
        <f>SUM(R105:V105)</f>
        <v>109</v>
      </c>
      <c r="Y105" s="4" t="s">
        <v>27</v>
      </c>
      <c r="Z105" s="2">
        <f>SUM(Z88:Z104)</f>
        <v>1</v>
      </c>
      <c r="AA105" s="2">
        <f>SUM(AA88:AA104)</f>
        <v>2</v>
      </c>
      <c r="AB105" s="2">
        <f>SUM(AB88:AB104)</f>
        <v>2</v>
      </c>
      <c r="AC105" s="2">
        <f>SUM(AC88:AC104)</f>
        <v>0</v>
      </c>
      <c r="AD105" s="2">
        <f>SUM(AD88:AD104)</f>
        <v>1</v>
      </c>
      <c r="AE105">
        <f>SUM(Z105:AD105)</f>
        <v>6</v>
      </c>
      <c r="AG105" s="4" t="s">
        <v>27</v>
      </c>
      <c r="AH105" s="2">
        <f>SUM(AH88:AH104)</f>
        <v>6</v>
      </c>
      <c r="AI105" s="2">
        <f>SUM(AI88:AI104)</f>
        <v>16</v>
      </c>
      <c r="AJ105" s="2">
        <f>SUM(AJ88:AJ104)</f>
        <v>6</v>
      </c>
      <c r="AK105" s="2">
        <f>SUM(AK88:AK104)</f>
        <v>5</v>
      </c>
      <c r="AL105" s="2">
        <f>SUM(AL88:AL104)</f>
        <v>25</v>
      </c>
      <c r="AM105">
        <f>SUM(AH105:AL105)</f>
        <v>58</v>
      </c>
      <c r="AO105" s="4" t="s">
        <v>27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25</v>
      </c>
      <c r="I107" s="4" t="s">
        <v>26</v>
      </c>
      <c r="Q107" s="4" t="s">
        <v>42</v>
      </c>
      <c r="Y107" s="4" t="s">
        <v>43</v>
      </c>
      <c r="AG107" s="4" t="s">
        <v>40</v>
      </c>
      <c r="AO107" s="4" t="s">
        <v>41</v>
      </c>
    </row>
    <row r="108" spans="1:47" ht="12.75">
      <c r="A108" s="4" t="s">
        <v>22</v>
      </c>
      <c r="B108" s="12" t="s">
        <v>14</v>
      </c>
      <c r="C108" s="12" t="s">
        <v>19</v>
      </c>
      <c r="D108" s="12" t="s">
        <v>20</v>
      </c>
      <c r="E108" s="12" t="s">
        <v>15</v>
      </c>
      <c r="F108" s="12" t="s">
        <v>18</v>
      </c>
      <c r="G108" s="12" t="s">
        <v>27</v>
      </c>
      <c r="I108" s="4" t="s">
        <v>22</v>
      </c>
      <c r="J108" s="12" t="s">
        <v>14</v>
      </c>
      <c r="K108" s="12" t="s">
        <v>19</v>
      </c>
      <c r="L108" s="12" t="s">
        <v>20</v>
      </c>
      <c r="M108" s="12" t="s">
        <v>15</v>
      </c>
      <c r="N108" s="12" t="s">
        <v>18</v>
      </c>
      <c r="O108" s="12" t="s">
        <v>27</v>
      </c>
      <c r="Q108" s="4" t="s">
        <v>22</v>
      </c>
      <c r="R108" s="12" t="s">
        <v>14</v>
      </c>
      <c r="S108" s="12" t="s">
        <v>19</v>
      </c>
      <c r="T108" s="12" t="s">
        <v>20</v>
      </c>
      <c r="U108" s="12" t="s">
        <v>15</v>
      </c>
      <c r="V108" s="12" t="s">
        <v>18</v>
      </c>
      <c r="W108" s="12" t="s">
        <v>27</v>
      </c>
      <c r="Y108" s="4" t="s">
        <v>22</v>
      </c>
      <c r="Z108" s="12" t="s">
        <v>14</v>
      </c>
      <c r="AA108" s="12" t="s">
        <v>19</v>
      </c>
      <c r="AB108" s="12" t="s">
        <v>20</v>
      </c>
      <c r="AC108" s="12" t="s">
        <v>15</v>
      </c>
      <c r="AD108" s="12" t="s">
        <v>18</v>
      </c>
      <c r="AE108" s="12" t="s">
        <v>27</v>
      </c>
      <c r="AG108" s="4" t="s">
        <v>22</v>
      </c>
      <c r="AH108" s="12" t="s">
        <v>14</v>
      </c>
      <c r="AI108" s="12" t="s">
        <v>19</v>
      </c>
      <c r="AJ108" s="12" t="s">
        <v>20</v>
      </c>
      <c r="AK108" s="12" t="s">
        <v>15</v>
      </c>
      <c r="AL108" s="12" t="s">
        <v>18</v>
      </c>
      <c r="AM108" s="12" t="s">
        <v>27</v>
      </c>
      <c r="AO108" s="4" t="s">
        <v>22</v>
      </c>
      <c r="AP108" s="12" t="s">
        <v>14</v>
      </c>
      <c r="AQ108" s="12" t="s">
        <v>19</v>
      </c>
      <c r="AR108" s="12" t="s">
        <v>20</v>
      </c>
      <c r="AS108" s="12" t="s">
        <v>15</v>
      </c>
      <c r="AT108" s="12" t="s">
        <v>18</v>
      </c>
      <c r="AU108" s="12" t="s">
        <v>27</v>
      </c>
    </row>
    <row r="109" spans="1:47" ht="12.75">
      <c r="A109" s="4">
        <v>1983</v>
      </c>
      <c r="B109">
        <f aca="true" t="shared" si="98" ref="B109:G118">B88+B46+B25</f>
        <v>0</v>
      </c>
      <c r="C109">
        <f t="shared" si="98"/>
        <v>0</v>
      </c>
      <c r="D109">
        <f t="shared" si="98"/>
        <v>0</v>
      </c>
      <c r="E109">
        <f t="shared" si="98"/>
        <v>0</v>
      </c>
      <c r="F109">
        <f t="shared" si="98"/>
        <v>0</v>
      </c>
      <c r="G109">
        <f t="shared" si="98"/>
        <v>0</v>
      </c>
      <c r="I109" s="4">
        <v>1983</v>
      </c>
      <c r="J109">
        <f aca="true" t="shared" si="99" ref="J109:O118">J88+J46+J25</f>
        <v>0</v>
      </c>
      <c r="K109">
        <f t="shared" si="99"/>
        <v>0</v>
      </c>
      <c r="L109">
        <f t="shared" si="99"/>
        <v>0</v>
      </c>
      <c r="M109">
        <f t="shared" si="99"/>
        <v>0</v>
      </c>
      <c r="N109">
        <f t="shared" si="99"/>
        <v>0</v>
      </c>
      <c r="O109">
        <f t="shared" si="99"/>
        <v>0</v>
      </c>
      <c r="Q109" s="4">
        <v>1983</v>
      </c>
      <c r="R109">
        <f aca="true" t="shared" si="100" ref="R109:W118">R88+R46+R25</f>
        <v>0</v>
      </c>
      <c r="S109">
        <f t="shared" si="100"/>
        <v>0</v>
      </c>
      <c r="T109">
        <f t="shared" si="100"/>
        <v>0</v>
      </c>
      <c r="U109">
        <f t="shared" si="100"/>
        <v>0</v>
      </c>
      <c r="V109">
        <f t="shared" si="100"/>
        <v>0</v>
      </c>
      <c r="W109">
        <f t="shared" si="100"/>
        <v>0</v>
      </c>
      <c r="Y109" s="4">
        <v>1983</v>
      </c>
      <c r="Z109">
        <f aca="true" t="shared" si="101" ref="Z109:AE118">Z88+Z46+Z25</f>
        <v>0</v>
      </c>
      <c r="AA109">
        <f t="shared" si="101"/>
        <v>0</v>
      </c>
      <c r="AB109">
        <f t="shared" si="101"/>
        <v>0</v>
      </c>
      <c r="AC109">
        <f t="shared" si="101"/>
        <v>0</v>
      </c>
      <c r="AD109">
        <f t="shared" si="101"/>
        <v>0</v>
      </c>
      <c r="AE109">
        <f t="shared" si="101"/>
        <v>0</v>
      </c>
      <c r="AG109" s="4">
        <v>1983</v>
      </c>
      <c r="AH109">
        <f aca="true" t="shared" si="102" ref="AH109:AM118">AH88+AH46+AH25</f>
        <v>0</v>
      </c>
      <c r="AI109">
        <f t="shared" si="102"/>
        <v>0</v>
      </c>
      <c r="AJ109">
        <f t="shared" si="102"/>
        <v>0</v>
      </c>
      <c r="AK109">
        <f t="shared" si="102"/>
        <v>0</v>
      </c>
      <c r="AL109">
        <f t="shared" si="102"/>
        <v>0</v>
      </c>
      <c r="AM109">
        <f t="shared" si="102"/>
        <v>0</v>
      </c>
      <c r="AO109" s="4">
        <v>1983</v>
      </c>
      <c r="AP109">
        <f aca="true" t="shared" si="103" ref="AP109:AU118">AP88+AP46+AP25</f>
        <v>0</v>
      </c>
      <c r="AQ109">
        <f t="shared" si="103"/>
        <v>0</v>
      </c>
      <c r="AR109">
        <f t="shared" si="103"/>
        <v>0</v>
      </c>
      <c r="AS109">
        <f t="shared" si="103"/>
        <v>0</v>
      </c>
      <c r="AT109">
        <f t="shared" si="103"/>
        <v>0</v>
      </c>
      <c r="AU109">
        <f t="shared" si="103"/>
        <v>0</v>
      </c>
    </row>
    <row r="110" spans="1:47" ht="12.75">
      <c r="A110" s="4">
        <v>1984</v>
      </c>
      <c r="B110">
        <f t="shared" si="98"/>
        <v>0</v>
      </c>
      <c r="C110">
        <f t="shared" si="98"/>
        <v>0</v>
      </c>
      <c r="D110">
        <f t="shared" si="98"/>
        <v>0</v>
      </c>
      <c r="E110">
        <f t="shared" si="98"/>
        <v>0</v>
      </c>
      <c r="F110">
        <f t="shared" si="98"/>
        <v>0</v>
      </c>
      <c r="G110">
        <f t="shared" si="98"/>
        <v>0</v>
      </c>
      <c r="I110" s="4">
        <v>1984</v>
      </c>
      <c r="J110">
        <f t="shared" si="99"/>
        <v>0</v>
      </c>
      <c r="K110">
        <f t="shared" si="99"/>
        <v>0</v>
      </c>
      <c r="L110">
        <f t="shared" si="99"/>
        <v>0</v>
      </c>
      <c r="M110">
        <f t="shared" si="99"/>
        <v>0</v>
      </c>
      <c r="N110">
        <f t="shared" si="99"/>
        <v>0</v>
      </c>
      <c r="O110">
        <f t="shared" si="99"/>
        <v>0</v>
      </c>
      <c r="Q110" s="4">
        <v>1984</v>
      </c>
      <c r="R110">
        <f t="shared" si="100"/>
        <v>0</v>
      </c>
      <c r="S110">
        <f t="shared" si="100"/>
        <v>0</v>
      </c>
      <c r="T110">
        <f t="shared" si="100"/>
        <v>0</v>
      </c>
      <c r="U110">
        <f t="shared" si="100"/>
        <v>0</v>
      </c>
      <c r="V110">
        <f t="shared" si="100"/>
        <v>0</v>
      </c>
      <c r="W110">
        <f t="shared" si="100"/>
        <v>0</v>
      </c>
      <c r="Y110" s="4">
        <v>1984</v>
      </c>
      <c r="Z110">
        <f t="shared" si="101"/>
        <v>0</v>
      </c>
      <c r="AA110">
        <f t="shared" si="101"/>
        <v>0</v>
      </c>
      <c r="AB110">
        <f t="shared" si="101"/>
        <v>0</v>
      </c>
      <c r="AC110">
        <f t="shared" si="101"/>
        <v>0</v>
      </c>
      <c r="AD110">
        <f t="shared" si="101"/>
        <v>0</v>
      </c>
      <c r="AE110">
        <f t="shared" si="101"/>
        <v>0</v>
      </c>
      <c r="AG110" s="4">
        <v>1984</v>
      </c>
      <c r="AH110">
        <f t="shared" si="102"/>
        <v>0</v>
      </c>
      <c r="AI110">
        <f t="shared" si="102"/>
        <v>0</v>
      </c>
      <c r="AJ110">
        <f t="shared" si="102"/>
        <v>0</v>
      </c>
      <c r="AK110">
        <f t="shared" si="102"/>
        <v>0</v>
      </c>
      <c r="AL110">
        <f t="shared" si="102"/>
        <v>0</v>
      </c>
      <c r="AM110">
        <f t="shared" si="102"/>
        <v>0</v>
      </c>
      <c r="AO110" s="4">
        <v>1984</v>
      </c>
      <c r="AP110">
        <f t="shared" si="103"/>
        <v>0</v>
      </c>
      <c r="AQ110">
        <f t="shared" si="103"/>
        <v>0</v>
      </c>
      <c r="AR110">
        <f t="shared" si="103"/>
        <v>0</v>
      </c>
      <c r="AS110">
        <f t="shared" si="103"/>
        <v>0</v>
      </c>
      <c r="AT110">
        <f t="shared" si="103"/>
        <v>0</v>
      </c>
      <c r="AU110">
        <f t="shared" si="103"/>
        <v>0</v>
      </c>
    </row>
    <row r="111" spans="1:47" ht="12.75">
      <c r="A111" s="4">
        <v>1985</v>
      </c>
      <c r="B111">
        <f t="shared" si="98"/>
        <v>0</v>
      </c>
      <c r="C111">
        <f t="shared" si="98"/>
        <v>0</v>
      </c>
      <c r="D111">
        <f t="shared" si="98"/>
        <v>0</v>
      </c>
      <c r="E111">
        <f t="shared" si="98"/>
        <v>0</v>
      </c>
      <c r="F111">
        <f t="shared" si="98"/>
        <v>0</v>
      </c>
      <c r="G111">
        <f t="shared" si="98"/>
        <v>0</v>
      </c>
      <c r="I111" s="4">
        <v>1985</v>
      </c>
      <c r="J111">
        <f t="shared" si="99"/>
        <v>0</v>
      </c>
      <c r="K111">
        <f t="shared" si="99"/>
        <v>0</v>
      </c>
      <c r="L111">
        <f t="shared" si="99"/>
        <v>0</v>
      </c>
      <c r="M111">
        <f t="shared" si="99"/>
        <v>0</v>
      </c>
      <c r="N111">
        <f t="shared" si="99"/>
        <v>0</v>
      </c>
      <c r="O111">
        <f t="shared" si="99"/>
        <v>0</v>
      </c>
      <c r="Q111" s="4">
        <v>1985</v>
      </c>
      <c r="R111">
        <f t="shared" si="100"/>
        <v>0</v>
      </c>
      <c r="S111">
        <f t="shared" si="100"/>
        <v>0</v>
      </c>
      <c r="T111">
        <f t="shared" si="100"/>
        <v>0</v>
      </c>
      <c r="U111">
        <f t="shared" si="100"/>
        <v>0</v>
      </c>
      <c r="V111">
        <f t="shared" si="100"/>
        <v>0</v>
      </c>
      <c r="W111">
        <f t="shared" si="100"/>
        <v>0</v>
      </c>
      <c r="Y111" s="4">
        <v>1985</v>
      </c>
      <c r="Z111">
        <f t="shared" si="101"/>
        <v>0</v>
      </c>
      <c r="AA111">
        <f t="shared" si="101"/>
        <v>0</v>
      </c>
      <c r="AB111">
        <f t="shared" si="101"/>
        <v>0</v>
      </c>
      <c r="AC111">
        <f t="shared" si="101"/>
        <v>0</v>
      </c>
      <c r="AD111">
        <f t="shared" si="101"/>
        <v>0</v>
      </c>
      <c r="AE111">
        <f t="shared" si="101"/>
        <v>0</v>
      </c>
      <c r="AG111" s="4">
        <v>1985</v>
      </c>
      <c r="AH111">
        <f t="shared" si="102"/>
        <v>0</v>
      </c>
      <c r="AI111">
        <f t="shared" si="102"/>
        <v>0</v>
      </c>
      <c r="AJ111">
        <f t="shared" si="102"/>
        <v>0</v>
      </c>
      <c r="AK111">
        <f t="shared" si="102"/>
        <v>0</v>
      </c>
      <c r="AL111">
        <f t="shared" si="102"/>
        <v>0</v>
      </c>
      <c r="AM111">
        <f t="shared" si="102"/>
        <v>0</v>
      </c>
      <c r="AO111" s="4">
        <v>1985</v>
      </c>
      <c r="AP111">
        <f t="shared" si="103"/>
        <v>0</v>
      </c>
      <c r="AQ111">
        <f t="shared" si="103"/>
        <v>0</v>
      </c>
      <c r="AR111">
        <f t="shared" si="103"/>
        <v>0</v>
      </c>
      <c r="AS111">
        <f t="shared" si="103"/>
        <v>0</v>
      </c>
      <c r="AT111">
        <f t="shared" si="103"/>
        <v>0</v>
      </c>
      <c r="AU111">
        <f t="shared" si="103"/>
        <v>0</v>
      </c>
    </row>
    <row r="112" spans="1:47" ht="12.75">
      <c r="A112" s="4">
        <v>1986</v>
      </c>
      <c r="B112">
        <f t="shared" si="98"/>
        <v>0</v>
      </c>
      <c r="C112">
        <f t="shared" si="98"/>
        <v>0</v>
      </c>
      <c r="D112">
        <f t="shared" si="98"/>
        <v>0</v>
      </c>
      <c r="E112">
        <f t="shared" si="98"/>
        <v>0</v>
      </c>
      <c r="F112">
        <f t="shared" si="98"/>
        <v>0</v>
      </c>
      <c r="G112">
        <f t="shared" si="98"/>
        <v>0</v>
      </c>
      <c r="I112" s="4">
        <v>1986</v>
      </c>
      <c r="J112">
        <f t="shared" si="99"/>
        <v>0</v>
      </c>
      <c r="K112">
        <f t="shared" si="99"/>
        <v>0</v>
      </c>
      <c r="L112">
        <f t="shared" si="99"/>
        <v>0</v>
      </c>
      <c r="M112">
        <f t="shared" si="99"/>
        <v>0</v>
      </c>
      <c r="N112">
        <f t="shared" si="99"/>
        <v>0</v>
      </c>
      <c r="O112">
        <f t="shared" si="99"/>
        <v>0</v>
      </c>
      <c r="Q112" s="4">
        <v>1986</v>
      </c>
      <c r="R112">
        <f t="shared" si="100"/>
        <v>0</v>
      </c>
      <c r="S112">
        <f t="shared" si="100"/>
        <v>0</v>
      </c>
      <c r="T112">
        <f t="shared" si="100"/>
        <v>0</v>
      </c>
      <c r="U112">
        <f t="shared" si="100"/>
        <v>0</v>
      </c>
      <c r="V112">
        <f t="shared" si="100"/>
        <v>0</v>
      </c>
      <c r="W112">
        <f t="shared" si="100"/>
        <v>0</v>
      </c>
      <c r="Y112" s="4">
        <v>1986</v>
      </c>
      <c r="Z112">
        <f t="shared" si="101"/>
        <v>0</v>
      </c>
      <c r="AA112">
        <f t="shared" si="101"/>
        <v>0</v>
      </c>
      <c r="AB112">
        <f t="shared" si="101"/>
        <v>0</v>
      </c>
      <c r="AC112">
        <f t="shared" si="101"/>
        <v>0</v>
      </c>
      <c r="AD112">
        <f t="shared" si="101"/>
        <v>0</v>
      </c>
      <c r="AE112">
        <f t="shared" si="101"/>
        <v>0</v>
      </c>
      <c r="AG112" s="4">
        <v>1986</v>
      </c>
      <c r="AH112">
        <f t="shared" si="102"/>
        <v>0</v>
      </c>
      <c r="AI112">
        <f t="shared" si="102"/>
        <v>0</v>
      </c>
      <c r="AJ112">
        <f t="shared" si="102"/>
        <v>0</v>
      </c>
      <c r="AK112">
        <f t="shared" si="102"/>
        <v>0</v>
      </c>
      <c r="AL112">
        <f t="shared" si="102"/>
        <v>0</v>
      </c>
      <c r="AM112">
        <f t="shared" si="102"/>
        <v>0</v>
      </c>
      <c r="AO112" s="4">
        <v>1986</v>
      </c>
      <c r="AP112">
        <f t="shared" si="103"/>
        <v>0</v>
      </c>
      <c r="AQ112">
        <f t="shared" si="103"/>
        <v>0</v>
      </c>
      <c r="AR112">
        <f t="shared" si="103"/>
        <v>0</v>
      </c>
      <c r="AS112">
        <f t="shared" si="103"/>
        <v>0</v>
      </c>
      <c r="AT112">
        <f t="shared" si="103"/>
        <v>0</v>
      </c>
      <c r="AU112">
        <f t="shared" si="103"/>
        <v>0</v>
      </c>
    </row>
    <row r="113" spans="1:47" ht="12.75">
      <c r="A113" s="4">
        <v>1987</v>
      </c>
      <c r="B113">
        <f t="shared" si="98"/>
        <v>67</v>
      </c>
      <c r="C113">
        <f t="shared" si="98"/>
        <v>445</v>
      </c>
      <c r="D113">
        <f t="shared" si="98"/>
        <v>205</v>
      </c>
      <c r="E113">
        <f t="shared" si="98"/>
        <v>32</v>
      </c>
      <c r="F113">
        <f t="shared" si="98"/>
        <v>268</v>
      </c>
      <c r="G113">
        <f t="shared" si="98"/>
        <v>1017</v>
      </c>
      <c r="I113" s="4">
        <v>1987</v>
      </c>
      <c r="J113">
        <f t="shared" si="99"/>
        <v>19</v>
      </c>
      <c r="K113">
        <f t="shared" si="99"/>
        <v>106</v>
      </c>
      <c r="L113">
        <f t="shared" si="99"/>
        <v>55</v>
      </c>
      <c r="M113">
        <f t="shared" si="99"/>
        <v>10</v>
      </c>
      <c r="N113">
        <f t="shared" si="99"/>
        <v>32</v>
      </c>
      <c r="O113">
        <f t="shared" si="99"/>
        <v>222</v>
      </c>
      <c r="Q113" s="4">
        <v>1987</v>
      </c>
      <c r="R113">
        <f t="shared" si="100"/>
        <v>1</v>
      </c>
      <c r="S113">
        <f t="shared" si="100"/>
        <v>7</v>
      </c>
      <c r="T113">
        <f t="shared" si="100"/>
        <v>2</v>
      </c>
      <c r="U113">
        <f t="shared" si="100"/>
        <v>1</v>
      </c>
      <c r="V113">
        <f t="shared" si="100"/>
        <v>8</v>
      </c>
      <c r="W113">
        <f t="shared" si="100"/>
        <v>19</v>
      </c>
      <c r="Y113" s="4">
        <v>1987</v>
      </c>
      <c r="Z113">
        <f t="shared" si="101"/>
        <v>0</v>
      </c>
      <c r="AA113">
        <f t="shared" si="101"/>
        <v>0</v>
      </c>
      <c r="AB113">
        <f t="shared" si="101"/>
        <v>0</v>
      </c>
      <c r="AC113">
        <f t="shared" si="101"/>
        <v>0</v>
      </c>
      <c r="AD113">
        <f t="shared" si="101"/>
        <v>0</v>
      </c>
      <c r="AE113">
        <f t="shared" si="101"/>
        <v>0</v>
      </c>
      <c r="AG113" s="4">
        <v>1987</v>
      </c>
      <c r="AH113">
        <f t="shared" si="102"/>
        <v>0</v>
      </c>
      <c r="AI113">
        <f t="shared" si="102"/>
        <v>9</v>
      </c>
      <c r="AJ113">
        <f t="shared" si="102"/>
        <v>2</v>
      </c>
      <c r="AK113">
        <f t="shared" si="102"/>
        <v>1</v>
      </c>
      <c r="AL113">
        <f t="shared" si="102"/>
        <v>3</v>
      </c>
      <c r="AM113">
        <f t="shared" si="102"/>
        <v>15</v>
      </c>
      <c r="AO113" s="4">
        <v>1987</v>
      </c>
      <c r="AP113">
        <f t="shared" si="103"/>
        <v>0</v>
      </c>
      <c r="AQ113">
        <f t="shared" si="103"/>
        <v>0</v>
      </c>
      <c r="AR113">
        <f t="shared" si="103"/>
        <v>0</v>
      </c>
      <c r="AS113">
        <f t="shared" si="103"/>
        <v>0</v>
      </c>
      <c r="AT113">
        <f t="shared" si="103"/>
        <v>0</v>
      </c>
      <c r="AU113">
        <f t="shared" si="103"/>
        <v>0</v>
      </c>
    </row>
    <row r="114" spans="1:47" ht="12.75">
      <c r="A114" s="4">
        <v>1988</v>
      </c>
      <c r="B114">
        <f t="shared" si="98"/>
        <v>47</v>
      </c>
      <c r="C114">
        <f t="shared" si="98"/>
        <v>490</v>
      </c>
      <c r="D114">
        <f t="shared" si="98"/>
        <v>263</v>
      </c>
      <c r="E114">
        <f t="shared" si="98"/>
        <v>41</v>
      </c>
      <c r="F114">
        <f t="shared" si="98"/>
        <v>273</v>
      </c>
      <c r="G114">
        <f t="shared" si="98"/>
        <v>1114</v>
      </c>
      <c r="I114" s="4">
        <v>1988</v>
      </c>
      <c r="J114">
        <f t="shared" si="99"/>
        <v>20</v>
      </c>
      <c r="K114">
        <f t="shared" si="99"/>
        <v>126</v>
      </c>
      <c r="L114">
        <f t="shared" si="99"/>
        <v>73</v>
      </c>
      <c r="M114">
        <f t="shared" si="99"/>
        <v>14</v>
      </c>
      <c r="N114">
        <f t="shared" si="99"/>
        <v>38</v>
      </c>
      <c r="O114">
        <f t="shared" si="99"/>
        <v>271</v>
      </c>
      <c r="Q114" s="4">
        <v>1988</v>
      </c>
      <c r="R114">
        <f t="shared" si="100"/>
        <v>3</v>
      </c>
      <c r="S114">
        <f t="shared" si="100"/>
        <v>6</v>
      </c>
      <c r="T114">
        <f t="shared" si="100"/>
        <v>4</v>
      </c>
      <c r="U114">
        <f t="shared" si="100"/>
        <v>0</v>
      </c>
      <c r="V114">
        <f t="shared" si="100"/>
        <v>4</v>
      </c>
      <c r="W114">
        <f t="shared" si="100"/>
        <v>17</v>
      </c>
      <c r="Y114" s="4">
        <v>1988</v>
      </c>
      <c r="Z114">
        <f t="shared" si="101"/>
        <v>0</v>
      </c>
      <c r="AA114">
        <f t="shared" si="101"/>
        <v>2</v>
      </c>
      <c r="AB114">
        <f t="shared" si="101"/>
        <v>0</v>
      </c>
      <c r="AC114">
        <f t="shared" si="101"/>
        <v>0</v>
      </c>
      <c r="AD114">
        <f t="shared" si="101"/>
        <v>0</v>
      </c>
      <c r="AE114">
        <f t="shared" si="101"/>
        <v>2</v>
      </c>
      <c r="AG114" s="4">
        <v>1988</v>
      </c>
      <c r="AH114">
        <f t="shared" si="102"/>
        <v>2</v>
      </c>
      <c r="AI114">
        <f t="shared" si="102"/>
        <v>7</v>
      </c>
      <c r="AJ114">
        <f t="shared" si="102"/>
        <v>4</v>
      </c>
      <c r="AK114">
        <f t="shared" si="102"/>
        <v>2</v>
      </c>
      <c r="AL114">
        <f t="shared" si="102"/>
        <v>3</v>
      </c>
      <c r="AM114">
        <f t="shared" si="102"/>
        <v>18</v>
      </c>
      <c r="AO114" s="4">
        <v>1988</v>
      </c>
      <c r="AP114">
        <f t="shared" si="103"/>
        <v>0</v>
      </c>
      <c r="AQ114">
        <f t="shared" si="103"/>
        <v>0</v>
      </c>
      <c r="AR114">
        <f t="shared" si="103"/>
        <v>0</v>
      </c>
      <c r="AS114">
        <f t="shared" si="103"/>
        <v>0</v>
      </c>
      <c r="AT114">
        <f t="shared" si="103"/>
        <v>0</v>
      </c>
      <c r="AU114">
        <f t="shared" si="103"/>
        <v>0</v>
      </c>
    </row>
    <row r="115" spans="1:47" ht="12.75">
      <c r="A115" s="4">
        <v>1989</v>
      </c>
      <c r="B115">
        <f t="shared" si="98"/>
        <v>47</v>
      </c>
      <c r="C115">
        <f t="shared" si="98"/>
        <v>453</v>
      </c>
      <c r="D115">
        <f t="shared" si="98"/>
        <v>261</v>
      </c>
      <c r="E115">
        <f t="shared" si="98"/>
        <v>57</v>
      </c>
      <c r="F115">
        <f t="shared" si="98"/>
        <v>343</v>
      </c>
      <c r="G115">
        <f t="shared" si="98"/>
        <v>1161</v>
      </c>
      <c r="I115" s="4">
        <v>1989</v>
      </c>
      <c r="J115">
        <f t="shared" si="99"/>
        <v>16</v>
      </c>
      <c r="K115">
        <f t="shared" si="99"/>
        <v>111</v>
      </c>
      <c r="L115">
        <f t="shared" si="99"/>
        <v>84</v>
      </c>
      <c r="M115">
        <f t="shared" si="99"/>
        <v>20</v>
      </c>
      <c r="N115">
        <f t="shared" si="99"/>
        <v>43</v>
      </c>
      <c r="O115">
        <f t="shared" si="99"/>
        <v>274</v>
      </c>
      <c r="Q115" s="4">
        <v>1989</v>
      </c>
      <c r="R115">
        <f t="shared" si="100"/>
        <v>0</v>
      </c>
      <c r="S115">
        <f t="shared" si="100"/>
        <v>4</v>
      </c>
      <c r="T115">
        <f t="shared" si="100"/>
        <v>4</v>
      </c>
      <c r="U115">
        <f t="shared" si="100"/>
        <v>0</v>
      </c>
      <c r="V115">
        <f t="shared" si="100"/>
        <v>3</v>
      </c>
      <c r="W115">
        <f t="shared" si="100"/>
        <v>11</v>
      </c>
      <c r="Y115" s="4">
        <v>1989</v>
      </c>
      <c r="Z115">
        <f t="shared" si="101"/>
        <v>0</v>
      </c>
      <c r="AA115">
        <f t="shared" si="101"/>
        <v>1</v>
      </c>
      <c r="AB115">
        <f t="shared" si="101"/>
        <v>1</v>
      </c>
      <c r="AC115">
        <f t="shared" si="101"/>
        <v>0</v>
      </c>
      <c r="AD115">
        <f t="shared" si="101"/>
        <v>0</v>
      </c>
      <c r="AE115">
        <f t="shared" si="101"/>
        <v>2</v>
      </c>
      <c r="AG115" s="4">
        <v>1989</v>
      </c>
      <c r="AH115">
        <f t="shared" si="102"/>
        <v>1</v>
      </c>
      <c r="AI115">
        <f t="shared" si="102"/>
        <v>9</v>
      </c>
      <c r="AJ115">
        <f t="shared" si="102"/>
        <v>5</v>
      </c>
      <c r="AK115">
        <f t="shared" si="102"/>
        <v>2</v>
      </c>
      <c r="AL115">
        <f t="shared" si="102"/>
        <v>3</v>
      </c>
      <c r="AM115">
        <f t="shared" si="102"/>
        <v>20</v>
      </c>
      <c r="AO115" s="4">
        <v>1989</v>
      </c>
      <c r="AP115">
        <f t="shared" si="103"/>
        <v>0</v>
      </c>
      <c r="AQ115">
        <f t="shared" si="103"/>
        <v>0</v>
      </c>
      <c r="AR115">
        <f t="shared" si="103"/>
        <v>0</v>
      </c>
      <c r="AS115">
        <f t="shared" si="103"/>
        <v>0</v>
      </c>
      <c r="AT115">
        <f t="shared" si="103"/>
        <v>0</v>
      </c>
      <c r="AU115">
        <f t="shared" si="103"/>
        <v>0</v>
      </c>
    </row>
    <row r="116" spans="1:47" ht="12.75">
      <c r="A116" s="4">
        <v>1990</v>
      </c>
      <c r="B116">
        <f t="shared" si="98"/>
        <v>60</v>
      </c>
      <c r="C116">
        <f t="shared" si="98"/>
        <v>409</v>
      </c>
      <c r="D116">
        <f t="shared" si="98"/>
        <v>256</v>
      </c>
      <c r="E116">
        <f t="shared" si="98"/>
        <v>65</v>
      </c>
      <c r="F116">
        <f t="shared" si="98"/>
        <v>370</v>
      </c>
      <c r="G116">
        <f t="shared" si="98"/>
        <v>1160</v>
      </c>
      <c r="I116" s="4">
        <v>1990</v>
      </c>
      <c r="J116">
        <f t="shared" si="99"/>
        <v>29</v>
      </c>
      <c r="K116">
        <f t="shared" si="99"/>
        <v>90</v>
      </c>
      <c r="L116">
        <f t="shared" si="99"/>
        <v>88</v>
      </c>
      <c r="M116">
        <f t="shared" si="99"/>
        <v>31</v>
      </c>
      <c r="N116">
        <f t="shared" si="99"/>
        <v>56</v>
      </c>
      <c r="O116">
        <f t="shared" si="99"/>
        <v>294</v>
      </c>
      <c r="Q116" s="4">
        <v>1990</v>
      </c>
      <c r="R116">
        <f t="shared" si="100"/>
        <v>2</v>
      </c>
      <c r="S116">
        <f t="shared" si="100"/>
        <v>12</v>
      </c>
      <c r="T116">
        <f t="shared" si="100"/>
        <v>3</v>
      </c>
      <c r="U116">
        <f t="shared" si="100"/>
        <v>0</v>
      </c>
      <c r="V116">
        <f t="shared" si="100"/>
        <v>10</v>
      </c>
      <c r="W116">
        <f t="shared" si="100"/>
        <v>27</v>
      </c>
      <c r="Y116" s="4">
        <v>1990</v>
      </c>
      <c r="Z116">
        <f t="shared" si="101"/>
        <v>0</v>
      </c>
      <c r="AA116">
        <f t="shared" si="101"/>
        <v>2</v>
      </c>
      <c r="AB116">
        <f t="shared" si="101"/>
        <v>0</v>
      </c>
      <c r="AC116">
        <f t="shared" si="101"/>
        <v>0</v>
      </c>
      <c r="AD116">
        <f t="shared" si="101"/>
        <v>0</v>
      </c>
      <c r="AE116">
        <f t="shared" si="101"/>
        <v>2</v>
      </c>
      <c r="AG116" s="4">
        <v>1990</v>
      </c>
      <c r="AH116">
        <f t="shared" si="102"/>
        <v>0</v>
      </c>
      <c r="AI116">
        <f t="shared" si="102"/>
        <v>9</v>
      </c>
      <c r="AJ116">
        <f t="shared" si="102"/>
        <v>3</v>
      </c>
      <c r="AK116">
        <f t="shared" si="102"/>
        <v>3</v>
      </c>
      <c r="AL116">
        <f t="shared" si="102"/>
        <v>4</v>
      </c>
      <c r="AM116">
        <f t="shared" si="102"/>
        <v>19</v>
      </c>
      <c r="AO116" s="4">
        <v>1990</v>
      </c>
      <c r="AP116">
        <f t="shared" si="103"/>
        <v>0</v>
      </c>
      <c r="AQ116">
        <f t="shared" si="103"/>
        <v>0</v>
      </c>
      <c r="AR116">
        <f t="shared" si="103"/>
        <v>0</v>
      </c>
      <c r="AS116">
        <f t="shared" si="103"/>
        <v>0</v>
      </c>
      <c r="AT116">
        <f t="shared" si="103"/>
        <v>0</v>
      </c>
      <c r="AU116">
        <f t="shared" si="103"/>
        <v>0</v>
      </c>
    </row>
    <row r="117" spans="1:47" ht="12.75">
      <c r="A117" s="4">
        <v>1991</v>
      </c>
      <c r="B117">
        <f t="shared" si="98"/>
        <v>42</v>
      </c>
      <c r="C117">
        <f t="shared" si="98"/>
        <v>391</v>
      </c>
      <c r="D117">
        <f t="shared" si="98"/>
        <v>239</v>
      </c>
      <c r="E117">
        <f t="shared" si="98"/>
        <v>52</v>
      </c>
      <c r="F117">
        <f t="shared" si="98"/>
        <v>358</v>
      </c>
      <c r="G117">
        <f t="shared" si="98"/>
        <v>1082</v>
      </c>
      <c r="I117" s="4">
        <v>1991</v>
      </c>
      <c r="J117">
        <f t="shared" si="99"/>
        <v>15</v>
      </c>
      <c r="K117">
        <f t="shared" si="99"/>
        <v>126</v>
      </c>
      <c r="L117">
        <f t="shared" si="99"/>
        <v>81</v>
      </c>
      <c r="M117">
        <f t="shared" si="99"/>
        <v>61</v>
      </c>
      <c r="N117">
        <f t="shared" si="99"/>
        <v>62</v>
      </c>
      <c r="O117">
        <f t="shared" si="99"/>
        <v>345</v>
      </c>
      <c r="Q117" s="4">
        <v>1991</v>
      </c>
      <c r="R117">
        <f t="shared" si="100"/>
        <v>2</v>
      </c>
      <c r="S117">
        <f t="shared" si="100"/>
        <v>12</v>
      </c>
      <c r="T117">
        <f t="shared" si="100"/>
        <v>3</v>
      </c>
      <c r="U117">
        <f t="shared" si="100"/>
        <v>1</v>
      </c>
      <c r="V117">
        <f t="shared" si="100"/>
        <v>6</v>
      </c>
      <c r="W117">
        <f t="shared" si="100"/>
        <v>24</v>
      </c>
      <c r="Y117" s="4">
        <v>1991</v>
      </c>
      <c r="Z117">
        <f t="shared" si="101"/>
        <v>0</v>
      </c>
      <c r="AA117">
        <f t="shared" si="101"/>
        <v>1</v>
      </c>
      <c r="AB117">
        <f t="shared" si="101"/>
        <v>1</v>
      </c>
      <c r="AC117">
        <f t="shared" si="101"/>
        <v>1</v>
      </c>
      <c r="AD117">
        <f t="shared" si="101"/>
        <v>0</v>
      </c>
      <c r="AE117">
        <f t="shared" si="101"/>
        <v>3</v>
      </c>
      <c r="AG117" s="4">
        <v>1991</v>
      </c>
      <c r="AH117">
        <f t="shared" si="102"/>
        <v>1</v>
      </c>
      <c r="AI117">
        <f t="shared" si="102"/>
        <v>14</v>
      </c>
      <c r="AJ117">
        <f t="shared" si="102"/>
        <v>8</v>
      </c>
      <c r="AK117">
        <f t="shared" si="102"/>
        <v>3</v>
      </c>
      <c r="AL117">
        <f t="shared" si="102"/>
        <v>8</v>
      </c>
      <c r="AM117">
        <f t="shared" si="102"/>
        <v>34</v>
      </c>
      <c r="AO117" s="4">
        <v>1991</v>
      </c>
      <c r="AP117">
        <f t="shared" si="103"/>
        <v>0</v>
      </c>
      <c r="AQ117">
        <f t="shared" si="103"/>
        <v>0</v>
      </c>
      <c r="AR117">
        <f t="shared" si="103"/>
        <v>0</v>
      </c>
      <c r="AS117">
        <f t="shared" si="103"/>
        <v>0</v>
      </c>
      <c r="AT117">
        <f t="shared" si="103"/>
        <v>0</v>
      </c>
      <c r="AU117">
        <f t="shared" si="103"/>
        <v>0</v>
      </c>
    </row>
    <row r="118" spans="1:47" ht="12.75">
      <c r="A118" s="4">
        <v>1992</v>
      </c>
      <c r="B118">
        <f t="shared" si="98"/>
        <v>61</v>
      </c>
      <c r="C118">
        <f t="shared" si="98"/>
        <v>430</v>
      </c>
      <c r="D118">
        <f t="shared" si="98"/>
        <v>283</v>
      </c>
      <c r="E118">
        <f t="shared" si="98"/>
        <v>68</v>
      </c>
      <c r="F118">
        <f t="shared" si="98"/>
        <v>354</v>
      </c>
      <c r="G118">
        <f t="shared" si="98"/>
        <v>1196</v>
      </c>
      <c r="I118" s="4">
        <v>1992</v>
      </c>
      <c r="J118">
        <f t="shared" si="99"/>
        <v>31</v>
      </c>
      <c r="K118">
        <f t="shared" si="99"/>
        <v>124</v>
      </c>
      <c r="L118">
        <f t="shared" si="99"/>
        <v>89</v>
      </c>
      <c r="M118">
        <f t="shared" si="99"/>
        <v>73</v>
      </c>
      <c r="N118">
        <f t="shared" si="99"/>
        <v>58</v>
      </c>
      <c r="O118">
        <f t="shared" si="99"/>
        <v>375</v>
      </c>
      <c r="Q118" s="4">
        <v>1992</v>
      </c>
      <c r="R118">
        <f t="shared" si="100"/>
        <v>2</v>
      </c>
      <c r="S118">
        <f t="shared" si="100"/>
        <v>14</v>
      </c>
      <c r="T118">
        <f t="shared" si="100"/>
        <v>4</v>
      </c>
      <c r="U118">
        <f t="shared" si="100"/>
        <v>1</v>
      </c>
      <c r="V118">
        <f t="shared" si="100"/>
        <v>9</v>
      </c>
      <c r="W118">
        <f t="shared" si="100"/>
        <v>30</v>
      </c>
      <c r="Y118" s="4">
        <v>1992</v>
      </c>
      <c r="Z118">
        <f t="shared" si="101"/>
        <v>0</v>
      </c>
      <c r="AA118">
        <f t="shared" si="101"/>
        <v>1</v>
      </c>
      <c r="AB118">
        <f t="shared" si="101"/>
        <v>1</v>
      </c>
      <c r="AC118">
        <f t="shared" si="101"/>
        <v>0</v>
      </c>
      <c r="AD118">
        <f t="shared" si="101"/>
        <v>0</v>
      </c>
      <c r="AE118">
        <f t="shared" si="101"/>
        <v>2</v>
      </c>
      <c r="AG118" s="4">
        <v>1992</v>
      </c>
      <c r="AH118">
        <f t="shared" si="102"/>
        <v>1</v>
      </c>
      <c r="AI118">
        <f t="shared" si="102"/>
        <v>9</v>
      </c>
      <c r="AJ118">
        <f t="shared" si="102"/>
        <v>10</v>
      </c>
      <c r="AK118">
        <f t="shared" si="102"/>
        <v>6</v>
      </c>
      <c r="AL118">
        <f t="shared" si="102"/>
        <v>8</v>
      </c>
      <c r="AM118">
        <f t="shared" si="102"/>
        <v>34</v>
      </c>
      <c r="AO118" s="4">
        <v>1992</v>
      </c>
      <c r="AP118">
        <f t="shared" si="103"/>
        <v>0</v>
      </c>
      <c r="AQ118">
        <f t="shared" si="103"/>
        <v>0</v>
      </c>
      <c r="AR118">
        <f t="shared" si="103"/>
        <v>0</v>
      </c>
      <c r="AS118">
        <f t="shared" si="103"/>
        <v>0</v>
      </c>
      <c r="AT118">
        <f t="shared" si="103"/>
        <v>0</v>
      </c>
      <c r="AU118">
        <f t="shared" si="103"/>
        <v>0</v>
      </c>
    </row>
    <row r="119" spans="1:47" ht="12.75">
      <c r="A119" s="4">
        <v>1993</v>
      </c>
      <c r="B119">
        <f aca="true" t="shared" si="104" ref="B119:G125">B98+B56+B35</f>
        <v>99</v>
      </c>
      <c r="C119">
        <f t="shared" si="104"/>
        <v>393</v>
      </c>
      <c r="D119">
        <f t="shared" si="104"/>
        <v>296</v>
      </c>
      <c r="E119">
        <f t="shared" si="104"/>
        <v>81</v>
      </c>
      <c r="F119">
        <f t="shared" si="104"/>
        <v>403</v>
      </c>
      <c r="G119">
        <f t="shared" si="104"/>
        <v>1272</v>
      </c>
      <c r="I119" s="4">
        <v>1993</v>
      </c>
      <c r="J119">
        <f aca="true" t="shared" si="105" ref="J119:O125">J98+J56+J35</f>
        <v>28</v>
      </c>
      <c r="K119">
        <f t="shared" si="105"/>
        <v>146</v>
      </c>
      <c r="L119">
        <f t="shared" si="105"/>
        <v>110</v>
      </c>
      <c r="M119">
        <f t="shared" si="105"/>
        <v>105</v>
      </c>
      <c r="N119">
        <f t="shared" si="105"/>
        <v>72</v>
      </c>
      <c r="O119">
        <f t="shared" si="105"/>
        <v>461</v>
      </c>
      <c r="Q119" s="4">
        <v>1993</v>
      </c>
      <c r="R119">
        <f aca="true" t="shared" si="106" ref="R119:W125">R98+R56+R35</f>
        <v>2</v>
      </c>
      <c r="S119">
        <f t="shared" si="106"/>
        <v>10</v>
      </c>
      <c r="T119">
        <f t="shared" si="106"/>
        <v>2</v>
      </c>
      <c r="U119">
        <f t="shared" si="106"/>
        <v>1</v>
      </c>
      <c r="V119">
        <f t="shared" si="106"/>
        <v>17</v>
      </c>
      <c r="W119">
        <f t="shared" si="106"/>
        <v>32</v>
      </c>
      <c r="Y119" s="4">
        <v>1993</v>
      </c>
      <c r="Z119">
        <f aca="true" t="shared" si="107" ref="Z119:AE125">Z98+Z56+Z35</f>
        <v>1</v>
      </c>
      <c r="AA119">
        <f t="shared" si="107"/>
        <v>2</v>
      </c>
      <c r="AB119">
        <f t="shared" si="107"/>
        <v>0</v>
      </c>
      <c r="AC119">
        <f t="shared" si="107"/>
        <v>1</v>
      </c>
      <c r="AD119">
        <f t="shared" si="107"/>
        <v>0</v>
      </c>
      <c r="AE119">
        <f t="shared" si="107"/>
        <v>4</v>
      </c>
      <c r="AG119" s="4">
        <v>1993</v>
      </c>
      <c r="AH119">
        <f aca="true" t="shared" si="108" ref="AH119:AM125">AH98+AH56+AH35</f>
        <v>2</v>
      </c>
      <c r="AI119">
        <f t="shared" si="108"/>
        <v>12</v>
      </c>
      <c r="AJ119">
        <f t="shared" si="108"/>
        <v>7</v>
      </c>
      <c r="AK119">
        <f t="shared" si="108"/>
        <v>8</v>
      </c>
      <c r="AL119">
        <f t="shared" si="108"/>
        <v>8</v>
      </c>
      <c r="AM119">
        <f t="shared" si="108"/>
        <v>37</v>
      </c>
      <c r="AO119" s="4">
        <v>1993</v>
      </c>
      <c r="AP119">
        <f aca="true" t="shared" si="109" ref="AP119:AU125">AP98+AP56+AP35</f>
        <v>0</v>
      </c>
      <c r="AQ119">
        <f t="shared" si="109"/>
        <v>0</v>
      </c>
      <c r="AR119">
        <f t="shared" si="109"/>
        <v>0</v>
      </c>
      <c r="AS119">
        <f t="shared" si="109"/>
        <v>0</v>
      </c>
      <c r="AT119">
        <f t="shared" si="109"/>
        <v>0</v>
      </c>
      <c r="AU119">
        <f t="shared" si="109"/>
        <v>0</v>
      </c>
    </row>
    <row r="120" spans="1:47" ht="12.75">
      <c r="A120" s="4">
        <v>1994</v>
      </c>
      <c r="B120">
        <f t="shared" si="104"/>
        <v>51</v>
      </c>
      <c r="C120">
        <f t="shared" si="104"/>
        <v>281</v>
      </c>
      <c r="D120">
        <f t="shared" si="104"/>
        <v>161</v>
      </c>
      <c r="E120">
        <f t="shared" si="104"/>
        <v>67</v>
      </c>
      <c r="F120">
        <f t="shared" si="104"/>
        <v>298</v>
      </c>
      <c r="G120">
        <f t="shared" si="104"/>
        <v>858</v>
      </c>
      <c r="I120" s="4">
        <v>1994</v>
      </c>
      <c r="J120">
        <f t="shared" si="105"/>
        <v>18</v>
      </c>
      <c r="K120">
        <f t="shared" si="105"/>
        <v>89</v>
      </c>
      <c r="L120">
        <f t="shared" si="105"/>
        <v>52</v>
      </c>
      <c r="M120">
        <f t="shared" si="105"/>
        <v>87</v>
      </c>
      <c r="N120">
        <f t="shared" si="105"/>
        <v>37</v>
      </c>
      <c r="O120">
        <f t="shared" si="105"/>
        <v>283</v>
      </c>
      <c r="Q120" s="4">
        <v>1994</v>
      </c>
      <c r="R120">
        <f t="shared" si="106"/>
        <v>0</v>
      </c>
      <c r="S120">
        <f t="shared" si="106"/>
        <v>6</v>
      </c>
      <c r="T120">
        <f t="shared" si="106"/>
        <v>5</v>
      </c>
      <c r="U120">
        <f t="shared" si="106"/>
        <v>2</v>
      </c>
      <c r="V120">
        <f t="shared" si="106"/>
        <v>16</v>
      </c>
      <c r="W120">
        <f t="shared" si="106"/>
        <v>29</v>
      </c>
      <c r="Y120" s="4">
        <v>1994</v>
      </c>
      <c r="Z120">
        <f t="shared" si="107"/>
        <v>2</v>
      </c>
      <c r="AA120">
        <f t="shared" si="107"/>
        <v>1</v>
      </c>
      <c r="AB120">
        <f t="shared" si="107"/>
        <v>1</v>
      </c>
      <c r="AC120">
        <f t="shared" si="107"/>
        <v>0</v>
      </c>
      <c r="AD120">
        <f t="shared" si="107"/>
        <v>0</v>
      </c>
      <c r="AE120">
        <f t="shared" si="107"/>
        <v>4</v>
      </c>
      <c r="AG120" s="4">
        <v>1994</v>
      </c>
      <c r="AH120">
        <f t="shared" si="108"/>
        <v>0</v>
      </c>
      <c r="AI120">
        <f t="shared" si="108"/>
        <v>4</v>
      </c>
      <c r="AJ120">
        <f t="shared" si="108"/>
        <v>2</v>
      </c>
      <c r="AK120">
        <f t="shared" si="108"/>
        <v>4</v>
      </c>
      <c r="AL120">
        <f t="shared" si="108"/>
        <v>8</v>
      </c>
      <c r="AM120">
        <f t="shared" si="108"/>
        <v>18</v>
      </c>
      <c r="AO120" s="4">
        <v>1994</v>
      </c>
      <c r="AP120">
        <f t="shared" si="109"/>
        <v>0</v>
      </c>
      <c r="AQ120">
        <f t="shared" si="109"/>
        <v>0</v>
      </c>
      <c r="AR120">
        <f t="shared" si="109"/>
        <v>0</v>
      </c>
      <c r="AS120">
        <f t="shared" si="109"/>
        <v>0</v>
      </c>
      <c r="AT120">
        <f t="shared" si="109"/>
        <v>0</v>
      </c>
      <c r="AU120">
        <f t="shared" si="109"/>
        <v>0</v>
      </c>
    </row>
    <row r="121" spans="1:47" ht="12.75">
      <c r="A121" s="4">
        <v>1995</v>
      </c>
      <c r="B121">
        <f t="shared" si="104"/>
        <v>36</v>
      </c>
      <c r="C121">
        <f t="shared" si="104"/>
        <v>264</v>
      </c>
      <c r="D121">
        <f t="shared" si="104"/>
        <v>123</v>
      </c>
      <c r="E121">
        <f t="shared" si="104"/>
        <v>51</v>
      </c>
      <c r="F121">
        <f t="shared" si="104"/>
        <v>258</v>
      </c>
      <c r="G121">
        <f t="shared" si="104"/>
        <v>732</v>
      </c>
      <c r="I121" s="4">
        <v>1995</v>
      </c>
      <c r="J121">
        <f t="shared" si="105"/>
        <v>17</v>
      </c>
      <c r="K121">
        <f t="shared" si="105"/>
        <v>69</v>
      </c>
      <c r="L121">
        <f t="shared" si="105"/>
        <v>42</v>
      </c>
      <c r="M121">
        <f t="shared" si="105"/>
        <v>73</v>
      </c>
      <c r="N121">
        <f t="shared" si="105"/>
        <v>37</v>
      </c>
      <c r="O121">
        <f t="shared" si="105"/>
        <v>238</v>
      </c>
      <c r="Q121" s="4">
        <v>1995</v>
      </c>
      <c r="R121">
        <f t="shared" si="106"/>
        <v>1</v>
      </c>
      <c r="S121">
        <f t="shared" si="106"/>
        <v>7</v>
      </c>
      <c r="T121">
        <f t="shared" si="106"/>
        <v>2</v>
      </c>
      <c r="U121">
        <f t="shared" si="106"/>
        <v>1</v>
      </c>
      <c r="V121">
        <f t="shared" si="106"/>
        <v>6</v>
      </c>
      <c r="W121">
        <f t="shared" si="106"/>
        <v>17</v>
      </c>
      <c r="Y121" s="4">
        <v>1995</v>
      </c>
      <c r="Z121">
        <f t="shared" si="107"/>
        <v>0</v>
      </c>
      <c r="AA121">
        <f t="shared" si="107"/>
        <v>0</v>
      </c>
      <c r="AB121">
        <f t="shared" si="107"/>
        <v>0</v>
      </c>
      <c r="AC121">
        <f t="shared" si="107"/>
        <v>0</v>
      </c>
      <c r="AD121">
        <f t="shared" si="107"/>
        <v>0</v>
      </c>
      <c r="AE121">
        <f t="shared" si="107"/>
        <v>0</v>
      </c>
      <c r="AG121" s="4">
        <v>1995</v>
      </c>
      <c r="AH121">
        <f t="shared" si="108"/>
        <v>4</v>
      </c>
      <c r="AI121">
        <f t="shared" si="108"/>
        <v>7</v>
      </c>
      <c r="AJ121">
        <f t="shared" si="108"/>
        <v>2</v>
      </c>
      <c r="AK121">
        <f t="shared" si="108"/>
        <v>4</v>
      </c>
      <c r="AL121">
        <f t="shared" si="108"/>
        <v>9</v>
      </c>
      <c r="AM121">
        <f t="shared" si="108"/>
        <v>26</v>
      </c>
      <c r="AO121" s="4">
        <v>1995</v>
      </c>
      <c r="AP121">
        <f t="shared" si="109"/>
        <v>0</v>
      </c>
      <c r="AQ121">
        <f t="shared" si="109"/>
        <v>0</v>
      </c>
      <c r="AR121">
        <f t="shared" si="109"/>
        <v>0</v>
      </c>
      <c r="AS121">
        <f t="shared" si="109"/>
        <v>0</v>
      </c>
      <c r="AT121">
        <f t="shared" si="109"/>
        <v>0</v>
      </c>
      <c r="AU121">
        <f t="shared" si="109"/>
        <v>0</v>
      </c>
    </row>
    <row r="122" spans="1:47" ht="12.75">
      <c r="A122" s="4">
        <v>1996</v>
      </c>
      <c r="B122">
        <f t="shared" si="104"/>
        <v>43</v>
      </c>
      <c r="C122">
        <f t="shared" si="104"/>
        <v>176</v>
      </c>
      <c r="D122">
        <f t="shared" si="104"/>
        <v>134</v>
      </c>
      <c r="E122">
        <f t="shared" si="104"/>
        <v>77</v>
      </c>
      <c r="F122">
        <f t="shared" si="104"/>
        <v>234</v>
      </c>
      <c r="G122">
        <f t="shared" si="104"/>
        <v>664</v>
      </c>
      <c r="I122" s="4">
        <v>1996</v>
      </c>
      <c r="J122">
        <f t="shared" si="105"/>
        <v>16</v>
      </c>
      <c r="K122">
        <f t="shared" si="105"/>
        <v>42</v>
      </c>
      <c r="L122">
        <f t="shared" si="105"/>
        <v>41</v>
      </c>
      <c r="M122">
        <f t="shared" si="105"/>
        <v>81</v>
      </c>
      <c r="N122">
        <f t="shared" si="105"/>
        <v>42</v>
      </c>
      <c r="O122">
        <f t="shared" si="105"/>
        <v>222</v>
      </c>
      <c r="Q122" s="4">
        <v>1996</v>
      </c>
      <c r="R122">
        <f t="shared" si="106"/>
        <v>0</v>
      </c>
      <c r="S122">
        <f t="shared" si="106"/>
        <v>5</v>
      </c>
      <c r="T122">
        <f t="shared" si="106"/>
        <v>1</v>
      </c>
      <c r="U122">
        <f t="shared" si="106"/>
        <v>1</v>
      </c>
      <c r="V122">
        <f t="shared" si="106"/>
        <v>12</v>
      </c>
      <c r="W122">
        <f t="shared" si="106"/>
        <v>19</v>
      </c>
      <c r="Y122" s="4">
        <v>1996</v>
      </c>
      <c r="Z122">
        <f t="shared" si="107"/>
        <v>0</v>
      </c>
      <c r="AA122">
        <f t="shared" si="107"/>
        <v>0</v>
      </c>
      <c r="AB122">
        <f t="shared" si="107"/>
        <v>0</v>
      </c>
      <c r="AC122">
        <f t="shared" si="107"/>
        <v>0</v>
      </c>
      <c r="AD122">
        <f t="shared" si="107"/>
        <v>0</v>
      </c>
      <c r="AE122">
        <f t="shared" si="107"/>
        <v>0</v>
      </c>
      <c r="AG122" s="4">
        <v>1996</v>
      </c>
      <c r="AH122">
        <f t="shared" si="108"/>
        <v>1</v>
      </c>
      <c r="AI122">
        <f t="shared" si="108"/>
        <v>5</v>
      </c>
      <c r="AJ122">
        <f t="shared" si="108"/>
        <v>1</v>
      </c>
      <c r="AK122">
        <f t="shared" si="108"/>
        <v>6</v>
      </c>
      <c r="AL122">
        <f t="shared" si="108"/>
        <v>5</v>
      </c>
      <c r="AM122">
        <f t="shared" si="108"/>
        <v>18</v>
      </c>
      <c r="AO122" s="4">
        <v>1996</v>
      </c>
      <c r="AP122">
        <f t="shared" si="109"/>
        <v>0</v>
      </c>
      <c r="AQ122">
        <f t="shared" si="109"/>
        <v>0</v>
      </c>
      <c r="AR122">
        <f t="shared" si="109"/>
        <v>0</v>
      </c>
      <c r="AS122">
        <f t="shared" si="109"/>
        <v>0</v>
      </c>
      <c r="AT122">
        <f t="shared" si="109"/>
        <v>0</v>
      </c>
      <c r="AU122">
        <f t="shared" si="109"/>
        <v>0</v>
      </c>
    </row>
    <row r="123" spans="1:47" ht="12.75">
      <c r="A123" s="4">
        <v>1997</v>
      </c>
      <c r="B123">
        <f t="shared" si="104"/>
        <v>127</v>
      </c>
      <c r="C123">
        <f t="shared" si="104"/>
        <v>315</v>
      </c>
      <c r="D123">
        <f t="shared" si="104"/>
        <v>374</v>
      </c>
      <c r="E123">
        <f t="shared" si="104"/>
        <v>189</v>
      </c>
      <c r="F123">
        <f t="shared" si="104"/>
        <v>408</v>
      </c>
      <c r="G123">
        <f t="shared" si="104"/>
        <v>1413</v>
      </c>
      <c r="I123" s="4">
        <v>1997</v>
      </c>
      <c r="J123">
        <f t="shared" si="105"/>
        <v>40</v>
      </c>
      <c r="K123">
        <f t="shared" si="105"/>
        <v>75</v>
      </c>
      <c r="L123">
        <f t="shared" si="105"/>
        <v>112</v>
      </c>
      <c r="M123">
        <f t="shared" si="105"/>
        <v>127</v>
      </c>
      <c r="N123">
        <f t="shared" si="105"/>
        <v>68</v>
      </c>
      <c r="O123">
        <f t="shared" si="105"/>
        <v>422</v>
      </c>
      <c r="Q123" s="4">
        <v>1997</v>
      </c>
      <c r="R123">
        <f t="shared" si="106"/>
        <v>4</v>
      </c>
      <c r="S123">
        <f t="shared" si="106"/>
        <v>6</v>
      </c>
      <c r="T123">
        <f t="shared" si="106"/>
        <v>4</v>
      </c>
      <c r="U123">
        <f t="shared" si="106"/>
        <v>4</v>
      </c>
      <c r="V123">
        <f t="shared" si="106"/>
        <v>17</v>
      </c>
      <c r="W123">
        <f t="shared" si="106"/>
        <v>35</v>
      </c>
      <c r="Y123" s="4">
        <v>1997</v>
      </c>
      <c r="Z123">
        <f t="shared" si="107"/>
        <v>0</v>
      </c>
      <c r="AA123">
        <f t="shared" si="107"/>
        <v>3</v>
      </c>
      <c r="AB123">
        <f t="shared" si="107"/>
        <v>1</v>
      </c>
      <c r="AC123">
        <f t="shared" si="107"/>
        <v>1</v>
      </c>
      <c r="AD123">
        <f t="shared" si="107"/>
        <v>2</v>
      </c>
      <c r="AE123">
        <f t="shared" si="107"/>
        <v>7</v>
      </c>
      <c r="AG123" s="4">
        <v>1997</v>
      </c>
      <c r="AH123">
        <f t="shared" si="108"/>
        <v>0</v>
      </c>
      <c r="AI123">
        <f t="shared" si="108"/>
        <v>0</v>
      </c>
      <c r="AJ123">
        <f t="shared" si="108"/>
        <v>0</v>
      </c>
      <c r="AK123">
        <f t="shared" si="108"/>
        <v>0</v>
      </c>
      <c r="AL123">
        <f t="shared" si="108"/>
        <v>0</v>
      </c>
      <c r="AM123">
        <f t="shared" si="108"/>
        <v>0</v>
      </c>
      <c r="AO123" s="4">
        <v>1997</v>
      </c>
      <c r="AP123">
        <f t="shared" si="109"/>
        <v>0</v>
      </c>
      <c r="AQ123">
        <f t="shared" si="109"/>
        <v>0</v>
      </c>
      <c r="AR123">
        <f t="shared" si="109"/>
        <v>0</v>
      </c>
      <c r="AS123">
        <f t="shared" si="109"/>
        <v>0</v>
      </c>
      <c r="AT123">
        <f t="shared" si="109"/>
        <v>0</v>
      </c>
      <c r="AU123">
        <f t="shared" si="109"/>
        <v>0</v>
      </c>
    </row>
    <row r="124" spans="1:47" ht="12.75">
      <c r="A124" s="4">
        <v>1998</v>
      </c>
      <c r="B124">
        <f t="shared" si="104"/>
        <v>135</v>
      </c>
      <c r="C124">
        <f t="shared" si="104"/>
        <v>265</v>
      </c>
      <c r="D124">
        <f t="shared" si="104"/>
        <v>342</v>
      </c>
      <c r="E124">
        <f t="shared" si="104"/>
        <v>195</v>
      </c>
      <c r="F124">
        <f t="shared" si="104"/>
        <v>404</v>
      </c>
      <c r="G124">
        <f t="shared" si="104"/>
        <v>1341</v>
      </c>
      <c r="I124" s="4">
        <v>1998</v>
      </c>
      <c r="J124">
        <f t="shared" si="105"/>
        <v>35</v>
      </c>
      <c r="K124">
        <f t="shared" si="105"/>
        <v>59</v>
      </c>
      <c r="L124">
        <f t="shared" si="105"/>
        <v>77</v>
      </c>
      <c r="M124">
        <f t="shared" si="105"/>
        <v>122</v>
      </c>
      <c r="N124">
        <f t="shared" si="105"/>
        <v>76</v>
      </c>
      <c r="O124">
        <f t="shared" si="105"/>
        <v>369</v>
      </c>
      <c r="Q124" s="4">
        <v>1998</v>
      </c>
      <c r="R124">
        <f t="shared" si="106"/>
        <v>2</v>
      </c>
      <c r="S124">
        <f t="shared" si="106"/>
        <v>8</v>
      </c>
      <c r="T124">
        <f t="shared" si="106"/>
        <v>2</v>
      </c>
      <c r="U124">
        <f t="shared" si="106"/>
        <v>2</v>
      </c>
      <c r="V124">
        <f t="shared" si="106"/>
        <v>18</v>
      </c>
      <c r="W124">
        <f t="shared" si="106"/>
        <v>32</v>
      </c>
      <c r="Y124" s="4">
        <v>1998</v>
      </c>
      <c r="Z124">
        <f t="shared" si="107"/>
        <v>1</v>
      </c>
      <c r="AA124">
        <f t="shared" si="107"/>
        <v>1</v>
      </c>
      <c r="AB124">
        <f t="shared" si="107"/>
        <v>1</v>
      </c>
      <c r="AC124">
        <f t="shared" si="107"/>
        <v>1</v>
      </c>
      <c r="AD124">
        <f t="shared" si="107"/>
        <v>1</v>
      </c>
      <c r="AE124">
        <f t="shared" si="107"/>
        <v>5</v>
      </c>
      <c r="AG124" s="4">
        <v>1998</v>
      </c>
      <c r="AH124">
        <f t="shared" si="108"/>
        <v>0</v>
      </c>
      <c r="AI124">
        <f t="shared" si="108"/>
        <v>0</v>
      </c>
      <c r="AJ124">
        <f t="shared" si="108"/>
        <v>0</v>
      </c>
      <c r="AK124">
        <f t="shared" si="108"/>
        <v>0</v>
      </c>
      <c r="AL124">
        <f t="shared" si="108"/>
        <v>0</v>
      </c>
      <c r="AM124">
        <f t="shared" si="108"/>
        <v>0</v>
      </c>
      <c r="AO124" s="4">
        <v>1998</v>
      </c>
      <c r="AP124">
        <f t="shared" si="109"/>
        <v>0</v>
      </c>
      <c r="AQ124">
        <f t="shared" si="109"/>
        <v>0</v>
      </c>
      <c r="AR124">
        <f t="shared" si="109"/>
        <v>0</v>
      </c>
      <c r="AS124">
        <f t="shared" si="109"/>
        <v>0</v>
      </c>
      <c r="AT124">
        <f t="shared" si="109"/>
        <v>0</v>
      </c>
      <c r="AU124">
        <f t="shared" si="109"/>
        <v>0</v>
      </c>
    </row>
    <row r="125" spans="1:47" ht="12.75">
      <c r="A125" s="4">
        <v>1999</v>
      </c>
      <c r="B125">
        <f t="shared" si="104"/>
        <v>133</v>
      </c>
      <c r="C125">
        <f t="shared" si="104"/>
        <v>231</v>
      </c>
      <c r="D125">
        <f t="shared" si="104"/>
        <v>298</v>
      </c>
      <c r="E125">
        <f t="shared" si="104"/>
        <v>177</v>
      </c>
      <c r="F125">
        <f t="shared" si="104"/>
        <v>383</v>
      </c>
      <c r="G125">
        <f t="shared" si="104"/>
        <v>1222</v>
      </c>
      <c r="I125" s="4">
        <v>1999</v>
      </c>
      <c r="J125">
        <f t="shared" si="105"/>
        <v>50</v>
      </c>
      <c r="K125">
        <f t="shared" si="105"/>
        <v>58</v>
      </c>
      <c r="L125">
        <f t="shared" si="105"/>
        <v>94</v>
      </c>
      <c r="M125">
        <f t="shared" si="105"/>
        <v>83</v>
      </c>
      <c r="N125">
        <f t="shared" si="105"/>
        <v>97</v>
      </c>
      <c r="O125">
        <f t="shared" si="105"/>
        <v>382</v>
      </c>
      <c r="Q125" s="4">
        <v>1999</v>
      </c>
      <c r="R125">
        <f t="shared" si="106"/>
        <v>5</v>
      </c>
      <c r="S125">
        <f t="shared" si="106"/>
        <v>10</v>
      </c>
      <c r="T125">
        <f t="shared" si="106"/>
        <v>5</v>
      </c>
      <c r="U125">
        <f t="shared" si="106"/>
        <v>6</v>
      </c>
      <c r="V125">
        <f t="shared" si="106"/>
        <v>18</v>
      </c>
      <c r="W125">
        <f t="shared" si="106"/>
        <v>44</v>
      </c>
      <c r="Y125" s="4">
        <v>1999</v>
      </c>
      <c r="Z125">
        <f t="shared" si="107"/>
        <v>1</v>
      </c>
      <c r="AA125">
        <f t="shared" si="107"/>
        <v>3</v>
      </c>
      <c r="AB125">
        <f t="shared" si="107"/>
        <v>0</v>
      </c>
      <c r="AC125">
        <f t="shared" si="107"/>
        <v>1</v>
      </c>
      <c r="AD125">
        <f t="shared" si="107"/>
        <v>2</v>
      </c>
      <c r="AE125">
        <f t="shared" si="107"/>
        <v>7</v>
      </c>
      <c r="AG125" s="4">
        <v>1999</v>
      </c>
      <c r="AH125">
        <f t="shared" si="108"/>
        <v>0</v>
      </c>
      <c r="AI125">
        <f t="shared" si="108"/>
        <v>0</v>
      </c>
      <c r="AJ125">
        <f t="shared" si="108"/>
        <v>0</v>
      </c>
      <c r="AK125">
        <f t="shared" si="108"/>
        <v>0</v>
      </c>
      <c r="AL125">
        <f t="shared" si="108"/>
        <v>0</v>
      </c>
      <c r="AM125">
        <f t="shared" si="108"/>
        <v>0</v>
      </c>
      <c r="AO125" s="4">
        <v>1999</v>
      </c>
      <c r="AP125">
        <f t="shared" si="109"/>
        <v>0</v>
      </c>
      <c r="AQ125">
        <f t="shared" si="109"/>
        <v>1</v>
      </c>
      <c r="AR125">
        <f t="shared" si="109"/>
        <v>2</v>
      </c>
      <c r="AS125">
        <f t="shared" si="109"/>
        <v>0</v>
      </c>
      <c r="AT125">
        <f t="shared" si="109"/>
        <v>1</v>
      </c>
      <c r="AU125">
        <f t="shared" si="109"/>
        <v>4</v>
      </c>
    </row>
    <row r="126" spans="1:47" ht="12.75">
      <c r="A126" s="4" t="s">
        <v>27</v>
      </c>
      <c r="B126" s="2">
        <f>SUM(B109:B125)</f>
        <v>948</v>
      </c>
      <c r="C126" s="2">
        <f>SUM(C109:C125)</f>
        <v>4543</v>
      </c>
      <c r="D126" s="2">
        <f>SUM(D109:D125)</f>
        <v>3235</v>
      </c>
      <c r="E126" s="2">
        <f>SUM(E109:E125)</f>
        <v>1152</v>
      </c>
      <c r="F126" s="2">
        <f>SUM(F109:F125)</f>
        <v>4354</v>
      </c>
      <c r="G126">
        <f>SUM(B126:F126)</f>
        <v>14232</v>
      </c>
      <c r="I126" s="4" t="s">
        <v>27</v>
      </c>
      <c r="J126" s="2">
        <f>SUM(J109:J125)</f>
        <v>334</v>
      </c>
      <c r="K126" s="2">
        <f>SUM(K109:K125)</f>
        <v>1221</v>
      </c>
      <c r="L126" s="2">
        <f>SUM(L109:L125)</f>
        <v>998</v>
      </c>
      <c r="M126" s="2">
        <f>SUM(M109:M125)</f>
        <v>887</v>
      </c>
      <c r="N126" s="2">
        <f>SUM(N109:N125)</f>
        <v>718</v>
      </c>
      <c r="O126">
        <f>SUM(J126:N126)</f>
        <v>4158</v>
      </c>
      <c r="Q126" s="4" t="s">
        <v>27</v>
      </c>
      <c r="R126" s="2">
        <f>SUM(R109:R125)</f>
        <v>24</v>
      </c>
      <c r="S126" s="2">
        <f>SUM(S109:S125)</f>
        <v>107</v>
      </c>
      <c r="T126" s="2">
        <f>SUM(T109:T125)</f>
        <v>41</v>
      </c>
      <c r="U126" s="2">
        <f>SUM(U109:U125)</f>
        <v>20</v>
      </c>
      <c r="V126" s="2">
        <f>SUM(V109:V125)</f>
        <v>144</v>
      </c>
      <c r="W126">
        <f>SUM(R126:V126)</f>
        <v>336</v>
      </c>
      <c r="Y126" s="4" t="s">
        <v>27</v>
      </c>
      <c r="Z126" s="2">
        <f>SUM(Z109:Z125)</f>
        <v>5</v>
      </c>
      <c r="AA126" s="2">
        <f>SUM(AA109:AA125)</f>
        <v>17</v>
      </c>
      <c r="AB126" s="2">
        <f>SUM(AB109:AB125)</f>
        <v>6</v>
      </c>
      <c r="AC126" s="2">
        <f>SUM(AC109:AC125)</f>
        <v>5</v>
      </c>
      <c r="AD126" s="2">
        <f>SUM(AD109:AD125)</f>
        <v>5</v>
      </c>
      <c r="AE126">
        <f>SUM(Z126:AD126)</f>
        <v>38</v>
      </c>
      <c r="AG126" s="4" t="s">
        <v>27</v>
      </c>
      <c r="AH126" s="2">
        <f>SUM(AH109:AH125)</f>
        <v>12</v>
      </c>
      <c r="AI126" s="2">
        <f>SUM(AI109:AI125)</f>
        <v>85</v>
      </c>
      <c r="AJ126" s="2">
        <f>SUM(AJ109:AJ125)</f>
        <v>44</v>
      </c>
      <c r="AK126" s="2">
        <f>SUM(AK109:AK125)</f>
        <v>39</v>
      </c>
      <c r="AL126" s="2">
        <f>SUM(AL109:AL125)</f>
        <v>59</v>
      </c>
      <c r="AM126">
        <f>SUM(AH126:AL126)</f>
        <v>239</v>
      </c>
      <c r="AO126" s="4" t="s">
        <v>27</v>
      </c>
      <c r="AP126" s="2">
        <f>SUM(AP109:AP125)</f>
        <v>0</v>
      </c>
      <c r="AQ126" s="2">
        <f>SUM(AQ109:AQ125)</f>
        <v>1</v>
      </c>
      <c r="AR126" s="2">
        <f>SUM(AR109:AR125)</f>
        <v>2</v>
      </c>
      <c r="AS126" s="2">
        <f>SUM(AS109:AS125)</f>
        <v>0</v>
      </c>
      <c r="AT126" s="2">
        <f>SUM(AT109:AT125)</f>
        <v>1</v>
      </c>
      <c r="AU126">
        <f>SUM(AP126:AT126)</f>
        <v>4</v>
      </c>
    </row>
    <row r="128" spans="1:41" ht="12.75">
      <c r="A128" s="4" t="s">
        <v>25</v>
      </c>
      <c r="I128" s="4" t="s">
        <v>26</v>
      </c>
      <c r="Q128" s="4" t="s">
        <v>42</v>
      </c>
      <c r="Y128" s="4" t="s">
        <v>43</v>
      </c>
      <c r="AG128" s="4" t="s">
        <v>40</v>
      </c>
      <c r="AO128" s="4" t="s">
        <v>41</v>
      </c>
    </row>
    <row r="129" spans="1:47" ht="12.75">
      <c r="A129" s="4" t="s">
        <v>24</v>
      </c>
      <c r="B129" s="12" t="s">
        <v>14</v>
      </c>
      <c r="C129" s="12" t="s">
        <v>19</v>
      </c>
      <c r="D129" s="12" t="s">
        <v>20</v>
      </c>
      <c r="E129" s="12" t="s">
        <v>15</v>
      </c>
      <c r="F129" s="12" t="s">
        <v>18</v>
      </c>
      <c r="G129" s="12" t="s">
        <v>27</v>
      </c>
      <c r="I129" s="4" t="s">
        <v>24</v>
      </c>
      <c r="J129" s="12" t="s">
        <v>14</v>
      </c>
      <c r="K129" s="12" t="s">
        <v>19</v>
      </c>
      <c r="L129" s="12" t="s">
        <v>20</v>
      </c>
      <c r="M129" s="12" t="s">
        <v>15</v>
      </c>
      <c r="N129" s="12" t="s">
        <v>18</v>
      </c>
      <c r="O129" s="12" t="s">
        <v>27</v>
      </c>
      <c r="Q129" s="4" t="s">
        <v>24</v>
      </c>
      <c r="R129" s="12" t="s">
        <v>14</v>
      </c>
      <c r="S129" s="12" t="s">
        <v>19</v>
      </c>
      <c r="T129" s="12" t="s">
        <v>20</v>
      </c>
      <c r="U129" s="12" t="s">
        <v>15</v>
      </c>
      <c r="V129" s="12" t="s">
        <v>18</v>
      </c>
      <c r="W129" s="12" t="s">
        <v>27</v>
      </c>
      <c r="Y129" s="4" t="s">
        <v>24</v>
      </c>
      <c r="Z129" s="12" t="s">
        <v>14</v>
      </c>
      <c r="AA129" s="12" t="s">
        <v>19</v>
      </c>
      <c r="AB129" s="12" t="s">
        <v>20</v>
      </c>
      <c r="AC129" s="12" t="s">
        <v>15</v>
      </c>
      <c r="AD129" s="12" t="s">
        <v>18</v>
      </c>
      <c r="AE129" s="12" t="s">
        <v>27</v>
      </c>
      <c r="AG129" s="4" t="s">
        <v>24</v>
      </c>
      <c r="AH129" s="12" t="s">
        <v>14</v>
      </c>
      <c r="AI129" s="12" t="s">
        <v>19</v>
      </c>
      <c r="AJ129" s="12" t="s">
        <v>20</v>
      </c>
      <c r="AK129" s="12" t="s">
        <v>15</v>
      </c>
      <c r="AL129" s="12" t="s">
        <v>18</v>
      </c>
      <c r="AM129" s="12" t="s">
        <v>27</v>
      </c>
      <c r="AO129" s="4" t="s">
        <v>24</v>
      </c>
      <c r="AP129" s="12" t="s">
        <v>14</v>
      </c>
      <c r="AQ129" s="12" t="s">
        <v>19</v>
      </c>
      <c r="AR129" s="12" t="s">
        <v>20</v>
      </c>
      <c r="AS129" s="12" t="s">
        <v>15</v>
      </c>
      <c r="AT129" s="12" t="s">
        <v>18</v>
      </c>
      <c r="AU129" s="12" t="s">
        <v>27</v>
      </c>
    </row>
    <row r="130" spans="1:47" ht="12.75">
      <c r="A130" s="4">
        <v>1983</v>
      </c>
      <c r="B130">
        <f aca="true" t="shared" si="110" ref="B130:G139">B4+B25+B46+B88</f>
        <v>0</v>
      </c>
      <c r="C130">
        <f t="shared" si="110"/>
        <v>0</v>
      </c>
      <c r="D130">
        <f t="shared" si="110"/>
        <v>0</v>
      </c>
      <c r="E130">
        <f t="shared" si="110"/>
        <v>0</v>
      </c>
      <c r="F130">
        <f t="shared" si="110"/>
        <v>0</v>
      </c>
      <c r="G130">
        <f t="shared" si="110"/>
        <v>0</v>
      </c>
      <c r="I130" s="4">
        <v>1983</v>
      </c>
      <c r="J130">
        <f aca="true" t="shared" si="111" ref="J130:O130">J4+J25+J46+J88</f>
        <v>0</v>
      </c>
      <c r="K130">
        <f t="shared" si="111"/>
        <v>0</v>
      </c>
      <c r="L130">
        <f t="shared" si="111"/>
        <v>0</v>
      </c>
      <c r="M130">
        <f t="shared" si="111"/>
        <v>0</v>
      </c>
      <c r="N130">
        <f t="shared" si="111"/>
        <v>0</v>
      </c>
      <c r="O130">
        <f t="shared" si="111"/>
        <v>0</v>
      </c>
      <c r="Q130" s="4">
        <v>1983</v>
      </c>
      <c r="R130">
        <f aca="true" t="shared" si="112" ref="R130:W130">R4+R25+R46+R88</f>
        <v>0</v>
      </c>
      <c r="S130">
        <f t="shared" si="112"/>
        <v>0</v>
      </c>
      <c r="T130">
        <f t="shared" si="112"/>
        <v>0</v>
      </c>
      <c r="U130">
        <f t="shared" si="112"/>
        <v>0</v>
      </c>
      <c r="V130">
        <f t="shared" si="112"/>
        <v>0</v>
      </c>
      <c r="W130">
        <f t="shared" si="112"/>
        <v>0</v>
      </c>
      <c r="Y130" s="4">
        <v>1983</v>
      </c>
      <c r="Z130">
        <f aca="true" t="shared" si="113" ref="Z130:AE130">Z4+Z25+Z46+Z88</f>
        <v>0</v>
      </c>
      <c r="AA130">
        <f t="shared" si="113"/>
        <v>0</v>
      </c>
      <c r="AB130">
        <f t="shared" si="113"/>
        <v>0</v>
      </c>
      <c r="AC130">
        <f t="shared" si="113"/>
        <v>0</v>
      </c>
      <c r="AD130">
        <f t="shared" si="113"/>
        <v>0</v>
      </c>
      <c r="AE130">
        <f t="shared" si="113"/>
        <v>0</v>
      </c>
      <c r="AG130" s="4">
        <v>1983</v>
      </c>
      <c r="AH130">
        <f aca="true" t="shared" si="114" ref="AH130:AM130">AH4+AH25+AH46+AH88</f>
        <v>0</v>
      </c>
      <c r="AI130">
        <f t="shared" si="114"/>
        <v>0</v>
      </c>
      <c r="AJ130">
        <f t="shared" si="114"/>
        <v>0</v>
      </c>
      <c r="AK130">
        <f t="shared" si="114"/>
        <v>0</v>
      </c>
      <c r="AL130">
        <f t="shared" si="114"/>
        <v>0</v>
      </c>
      <c r="AM130">
        <f t="shared" si="114"/>
        <v>0</v>
      </c>
      <c r="AO130" s="4">
        <v>1983</v>
      </c>
      <c r="AP130">
        <f aca="true" t="shared" si="115" ref="AP130:AU130">AP4+AP25+AP46+AP88</f>
        <v>0</v>
      </c>
      <c r="AQ130">
        <f t="shared" si="115"/>
        <v>0</v>
      </c>
      <c r="AR130">
        <f t="shared" si="115"/>
        <v>0</v>
      </c>
      <c r="AS130">
        <f t="shared" si="115"/>
        <v>0</v>
      </c>
      <c r="AT130">
        <f t="shared" si="115"/>
        <v>0</v>
      </c>
      <c r="AU130">
        <f t="shared" si="115"/>
        <v>0</v>
      </c>
    </row>
    <row r="131" spans="1:47" ht="12.75">
      <c r="A131" s="4">
        <v>1984</v>
      </c>
      <c r="B131">
        <f t="shared" si="110"/>
        <v>0</v>
      </c>
      <c r="C131">
        <f t="shared" si="110"/>
        <v>0</v>
      </c>
      <c r="D131">
        <f t="shared" si="110"/>
        <v>0</v>
      </c>
      <c r="E131">
        <f t="shared" si="110"/>
        <v>0</v>
      </c>
      <c r="F131">
        <f t="shared" si="110"/>
        <v>0</v>
      </c>
      <c r="G131">
        <f t="shared" si="110"/>
        <v>0</v>
      </c>
      <c r="I131" s="4">
        <v>1984</v>
      </c>
      <c r="J131">
        <f aca="true" t="shared" si="116" ref="J131:O131">J5+J26+J47+J89</f>
        <v>0</v>
      </c>
      <c r="K131">
        <f t="shared" si="116"/>
        <v>0</v>
      </c>
      <c r="L131">
        <f t="shared" si="116"/>
        <v>0</v>
      </c>
      <c r="M131">
        <f t="shared" si="116"/>
        <v>0</v>
      </c>
      <c r="N131">
        <f t="shared" si="116"/>
        <v>0</v>
      </c>
      <c r="O131">
        <f t="shared" si="116"/>
        <v>0</v>
      </c>
      <c r="Q131" s="4">
        <v>1984</v>
      </c>
      <c r="R131">
        <f aca="true" t="shared" si="117" ref="R131:W131">R5+R26+R47+R89</f>
        <v>0</v>
      </c>
      <c r="S131">
        <f t="shared" si="117"/>
        <v>0</v>
      </c>
      <c r="T131">
        <f t="shared" si="117"/>
        <v>0</v>
      </c>
      <c r="U131">
        <f t="shared" si="117"/>
        <v>0</v>
      </c>
      <c r="V131">
        <f t="shared" si="117"/>
        <v>0</v>
      </c>
      <c r="W131">
        <f t="shared" si="117"/>
        <v>0</v>
      </c>
      <c r="Y131" s="4">
        <v>1984</v>
      </c>
      <c r="Z131">
        <f aca="true" t="shared" si="118" ref="Z131:AE131">Z5+Z26+Z47+Z89</f>
        <v>0</v>
      </c>
      <c r="AA131">
        <f t="shared" si="118"/>
        <v>0</v>
      </c>
      <c r="AB131">
        <f t="shared" si="118"/>
        <v>0</v>
      </c>
      <c r="AC131">
        <f t="shared" si="118"/>
        <v>0</v>
      </c>
      <c r="AD131">
        <f t="shared" si="118"/>
        <v>0</v>
      </c>
      <c r="AE131">
        <f t="shared" si="118"/>
        <v>0</v>
      </c>
      <c r="AG131" s="4">
        <v>1984</v>
      </c>
      <c r="AH131">
        <f aca="true" t="shared" si="119" ref="AH131:AM131">AH5+AH26+AH47+AH89</f>
        <v>0</v>
      </c>
      <c r="AI131">
        <f t="shared" si="119"/>
        <v>0</v>
      </c>
      <c r="AJ131">
        <f t="shared" si="119"/>
        <v>0</v>
      </c>
      <c r="AK131">
        <f t="shared" si="119"/>
        <v>0</v>
      </c>
      <c r="AL131">
        <f t="shared" si="119"/>
        <v>0</v>
      </c>
      <c r="AM131">
        <f t="shared" si="119"/>
        <v>0</v>
      </c>
      <c r="AO131" s="4">
        <v>1984</v>
      </c>
      <c r="AP131">
        <f aca="true" t="shared" si="120" ref="AP131:AU131">AP5+AP26+AP47+AP89</f>
        <v>0</v>
      </c>
      <c r="AQ131">
        <f t="shared" si="120"/>
        <v>0</v>
      </c>
      <c r="AR131">
        <f t="shared" si="120"/>
        <v>0</v>
      </c>
      <c r="AS131">
        <f t="shared" si="120"/>
        <v>0</v>
      </c>
      <c r="AT131">
        <f t="shared" si="120"/>
        <v>0</v>
      </c>
      <c r="AU131">
        <f t="shared" si="120"/>
        <v>0</v>
      </c>
    </row>
    <row r="132" spans="1:47" ht="12.75">
      <c r="A132" s="4">
        <v>1985</v>
      </c>
      <c r="B132">
        <f t="shared" si="110"/>
        <v>0</v>
      </c>
      <c r="C132">
        <f t="shared" si="110"/>
        <v>0</v>
      </c>
      <c r="D132">
        <f t="shared" si="110"/>
        <v>0</v>
      </c>
      <c r="E132">
        <f t="shared" si="110"/>
        <v>0</v>
      </c>
      <c r="F132">
        <f t="shared" si="110"/>
        <v>0</v>
      </c>
      <c r="G132">
        <f t="shared" si="110"/>
        <v>0</v>
      </c>
      <c r="I132" s="4">
        <v>1985</v>
      </c>
      <c r="J132">
        <f aca="true" t="shared" si="121" ref="J132:O132">J6+J27+J48+J90</f>
        <v>0</v>
      </c>
      <c r="K132">
        <f t="shared" si="121"/>
        <v>0</v>
      </c>
      <c r="L132">
        <f t="shared" si="121"/>
        <v>0</v>
      </c>
      <c r="M132">
        <f t="shared" si="121"/>
        <v>0</v>
      </c>
      <c r="N132">
        <f t="shared" si="121"/>
        <v>0</v>
      </c>
      <c r="O132">
        <f t="shared" si="121"/>
        <v>0</v>
      </c>
      <c r="Q132" s="4">
        <v>1985</v>
      </c>
      <c r="R132">
        <f aca="true" t="shared" si="122" ref="R132:W132">R6+R27+R48+R90</f>
        <v>0</v>
      </c>
      <c r="S132">
        <f t="shared" si="122"/>
        <v>0</v>
      </c>
      <c r="T132">
        <f t="shared" si="122"/>
        <v>0</v>
      </c>
      <c r="U132">
        <f t="shared" si="122"/>
        <v>0</v>
      </c>
      <c r="V132">
        <f t="shared" si="122"/>
        <v>0</v>
      </c>
      <c r="W132">
        <f t="shared" si="122"/>
        <v>0</v>
      </c>
      <c r="Y132" s="4">
        <v>1985</v>
      </c>
      <c r="Z132">
        <f aca="true" t="shared" si="123" ref="Z132:AE132">Z6+Z27+Z48+Z90</f>
        <v>0</v>
      </c>
      <c r="AA132">
        <f t="shared" si="123"/>
        <v>0</v>
      </c>
      <c r="AB132">
        <f t="shared" si="123"/>
        <v>0</v>
      </c>
      <c r="AC132">
        <f t="shared" si="123"/>
        <v>0</v>
      </c>
      <c r="AD132">
        <f t="shared" si="123"/>
        <v>0</v>
      </c>
      <c r="AE132">
        <f t="shared" si="123"/>
        <v>0</v>
      </c>
      <c r="AG132" s="4">
        <v>1985</v>
      </c>
      <c r="AH132">
        <f aca="true" t="shared" si="124" ref="AH132:AM132">AH6+AH27+AH48+AH90</f>
        <v>0</v>
      </c>
      <c r="AI132">
        <f t="shared" si="124"/>
        <v>0</v>
      </c>
      <c r="AJ132">
        <f t="shared" si="124"/>
        <v>0</v>
      </c>
      <c r="AK132">
        <f t="shared" si="124"/>
        <v>0</v>
      </c>
      <c r="AL132">
        <f t="shared" si="124"/>
        <v>0</v>
      </c>
      <c r="AM132">
        <f t="shared" si="124"/>
        <v>0</v>
      </c>
      <c r="AO132" s="4">
        <v>1985</v>
      </c>
      <c r="AP132">
        <f aca="true" t="shared" si="125" ref="AP132:AU132">AP6+AP27+AP48+AP90</f>
        <v>0</v>
      </c>
      <c r="AQ132">
        <f t="shared" si="125"/>
        <v>0</v>
      </c>
      <c r="AR132">
        <f t="shared" si="125"/>
        <v>0</v>
      </c>
      <c r="AS132">
        <f t="shared" si="125"/>
        <v>0</v>
      </c>
      <c r="AT132">
        <f t="shared" si="125"/>
        <v>0</v>
      </c>
      <c r="AU132">
        <f t="shared" si="125"/>
        <v>0</v>
      </c>
    </row>
    <row r="133" spans="1:47" ht="12.75">
      <c r="A133" s="4">
        <v>1986</v>
      </c>
      <c r="B133">
        <f t="shared" si="110"/>
        <v>0</v>
      </c>
      <c r="C133">
        <f t="shared" si="110"/>
        <v>0</v>
      </c>
      <c r="D133">
        <f t="shared" si="110"/>
        <v>0</v>
      </c>
      <c r="E133">
        <f t="shared" si="110"/>
        <v>0</v>
      </c>
      <c r="F133">
        <f t="shared" si="110"/>
        <v>0</v>
      </c>
      <c r="G133">
        <f t="shared" si="110"/>
        <v>0</v>
      </c>
      <c r="I133" s="4">
        <v>1986</v>
      </c>
      <c r="J133">
        <f aca="true" t="shared" si="126" ref="J133:O133">J7+J28+J49+J91</f>
        <v>0</v>
      </c>
      <c r="K133">
        <f t="shared" si="126"/>
        <v>0</v>
      </c>
      <c r="L133">
        <f t="shared" si="126"/>
        <v>0</v>
      </c>
      <c r="M133">
        <f t="shared" si="126"/>
        <v>0</v>
      </c>
      <c r="N133">
        <f t="shared" si="126"/>
        <v>0</v>
      </c>
      <c r="O133">
        <f t="shared" si="126"/>
        <v>0</v>
      </c>
      <c r="Q133" s="4">
        <v>1986</v>
      </c>
      <c r="R133">
        <f aca="true" t="shared" si="127" ref="R133:W133">R7+R28+R49+R91</f>
        <v>0</v>
      </c>
      <c r="S133">
        <f t="shared" si="127"/>
        <v>0</v>
      </c>
      <c r="T133">
        <f t="shared" si="127"/>
        <v>0</v>
      </c>
      <c r="U133">
        <f t="shared" si="127"/>
        <v>0</v>
      </c>
      <c r="V133">
        <f t="shared" si="127"/>
        <v>0</v>
      </c>
      <c r="W133">
        <f t="shared" si="127"/>
        <v>0</v>
      </c>
      <c r="Y133" s="4">
        <v>1986</v>
      </c>
      <c r="Z133">
        <f aca="true" t="shared" si="128" ref="Z133:AE133">Z7+Z28+Z49+Z91</f>
        <v>0</v>
      </c>
      <c r="AA133">
        <f t="shared" si="128"/>
        <v>0</v>
      </c>
      <c r="AB133">
        <f t="shared" si="128"/>
        <v>0</v>
      </c>
      <c r="AC133">
        <f t="shared" si="128"/>
        <v>0</v>
      </c>
      <c r="AD133">
        <f t="shared" si="128"/>
        <v>0</v>
      </c>
      <c r="AE133">
        <f t="shared" si="128"/>
        <v>0</v>
      </c>
      <c r="AG133" s="4">
        <v>1986</v>
      </c>
      <c r="AH133">
        <f aca="true" t="shared" si="129" ref="AH133:AM133">AH7+AH28+AH49+AH91</f>
        <v>0</v>
      </c>
      <c r="AI133">
        <f t="shared" si="129"/>
        <v>0</v>
      </c>
      <c r="AJ133">
        <f t="shared" si="129"/>
        <v>0</v>
      </c>
      <c r="AK133">
        <f t="shared" si="129"/>
        <v>0</v>
      </c>
      <c r="AL133">
        <f t="shared" si="129"/>
        <v>0</v>
      </c>
      <c r="AM133">
        <f t="shared" si="129"/>
        <v>0</v>
      </c>
      <c r="AO133" s="4">
        <v>1986</v>
      </c>
      <c r="AP133">
        <f aca="true" t="shared" si="130" ref="AP133:AU133">AP7+AP28+AP49+AP91</f>
        <v>0</v>
      </c>
      <c r="AQ133">
        <f t="shared" si="130"/>
        <v>0</v>
      </c>
      <c r="AR133">
        <f t="shared" si="130"/>
        <v>0</v>
      </c>
      <c r="AS133">
        <f t="shared" si="130"/>
        <v>0</v>
      </c>
      <c r="AT133">
        <f t="shared" si="130"/>
        <v>0</v>
      </c>
      <c r="AU133">
        <f t="shared" si="130"/>
        <v>0</v>
      </c>
    </row>
    <row r="134" spans="1:47" ht="12.75">
      <c r="A134" s="4">
        <v>1987</v>
      </c>
      <c r="B134">
        <f t="shared" si="110"/>
        <v>248</v>
      </c>
      <c r="C134">
        <f t="shared" si="110"/>
        <v>634</v>
      </c>
      <c r="D134">
        <f t="shared" si="110"/>
        <v>365</v>
      </c>
      <c r="E134">
        <f t="shared" si="110"/>
        <v>63</v>
      </c>
      <c r="F134">
        <f t="shared" si="110"/>
        <v>521</v>
      </c>
      <c r="G134">
        <f t="shared" si="110"/>
        <v>1831</v>
      </c>
      <c r="I134" s="4">
        <v>1987</v>
      </c>
      <c r="J134">
        <f aca="true" t="shared" si="131" ref="J134:O134">J8+J29+J50+J92</f>
        <v>53</v>
      </c>
      <c r="K134">
        <f t="shared" si="131"/>
        <v>158</v>
      </c>
      <c r="L134">
        <f t="shared" si="131"/>
        <v>95</v>
      </c>
      <c r="M134">
        <f t="shared" si="131"/>
        <v>21</v>
      </c>
      <c r="N134">
        <f t="shared" si="131"/>
        <v>62</v>
      </c>
      <c r="O134">
        <f t="shared" si="131"/>
        <v>389</v>
      </c>
      <c r="Q134" s="4">
        <v>1987</v>
      </c>
      <c r="R134">
        <f aca="true" t="shared" si="132" ref="R134:W134">R8+R29+R50+R92</f>
        <v>7</v>
      </c>
      <c r="S134">
        <f t="shared" si="132"/>
        <v>11</v>
      </c>
      <c r="T134">
        <f t="shared" si="132"/>
        <v>4</v>
      </c>
      <c r="U134">
        <f t="shared" si="132"/>
        <v>1</v>
      </c>
      <c r="V134">
        <f t="shared" si="132"/>
        <v>10</v>
      </c>
      <c r="W134">
        <f t="shared" si="132"/>
        <v>33</v>
      </c>
      <c r="Y134" s="4">
        <v>1987</v>
      </c>
      <c r="Z134">
        <f aca="true" t="shared" si="133" ref="Z134:AE134">Z8+Z29+Z50+Z92</f>
        <v>1</v>
      </c>
      <c r="AA134">
        <f t="shared" si="133"/>
        <v>0</v>
      </c>
      <c r="AB134">
        <f t="shared" si="133"/>
        <v>0</v>
      </c>
      <c r="AC134">
        <f t="shared" si="133"/>
        <v>0</v>
      </c>
      <c r="AD134">
        <f t="shared" si="133"/>
        <v>0</v>
      </c>
      <c r="AE134">
        <f t="shared" si="133"/>
        <v>1</v>
      </c>
      <c r="AG134" s="4">
        <v>1987</v>
      </c>
      <c r="AH134">
        <f aca="true" t="shared" si="134" ref="AH134:AM134">AH8+AH29+AH50+AH92</f>
        <v>5</v>
      </c>
      <c r="AI134">
        <f t="shared" si="134"/>
        <v>10</v>
      </c>
      <c r="AJ134">
        <f t="shared" si="134"/>
        <v>6</v>
      </c>
      <c r="AK134">
        <f t="shared" si="134"/>
        <v>3</v>
      </c>
      <c r="AL134">
        <f t="shared" si="134"/>
        <v>6</v>
      </c>
      <c r="AM134">
        <f t="shared" si="134"/>
        <v>30</v>
      </c>
      <c r="AO134" s="4">
        <v>1987</v>
      </c>
      <c r="AP134">
        <f aca="true" t="shared" si="135" ref="AP134:AU134">AP8+AP29+AP50+AP92</f>
        <v>0</v>
      </c>
      <c r="AQ134">
        <f t="shared" si="135"/>
        <v>0</v>
      </c>
      <c r="AR134">
        <f t="shared" si="135"/>
        <v>0</v>
      </c>
      <c r="AS134">
        <f t="shared" si="135"/>
        <v>0</v>
      </c>
      <c r="AT134">
        <f t="shared" si="135"/>
        <v>0</v>
      </c>
      <c r="AU134">
        <f t="shared" si="135"/>
        <v>0</v>
      </c>
    </row>
    <row r="135" spans="1:47" ht="12.75">
      <c r="A135" s="4">
        <v>1988</v>
      </c>
      <c r="B135">
        <f t="shared" si="110"/>
        <v>248</v>
      </c>
      <c r="C135">
        <f t="shared" si="110"/>
        <v>637</v>
      </c>
      <c r="D135">
        <f t="shared" si="110"/>
        <v>402</v>
      </c>
      <c r="E135">
        <f t="shared" si="110"/>
        <v>95</v>
      </c>
      <c r="F135">
        <f t="shared" si="110"/>
        <v>581</v>
      </c>
      <c r="G135">
        <f t="shared" si="110"/>
        <v>1963</v>
      </c>
      <c r="I135" s="4">
        <v>1988</v>
      </c>
      <c r="J135">
        <f aca="true" t="shared" si="136" ref="J135:O135">J9+J30+J51+J93</f>
        <v>54</v>
      </c>
      <c r="K135">
        <f t="shared" si="136"/>
        <v>181</v>
      </c>
      <c r="L135">
        <f t="shared" si="136"/>
        <v>116</v>
      </c>
      <c r="M135">
        <f t="shared" si="136"/>
        <v>24</v>
      </c>
      <c r="N135">
        <f t="shared" si="136"/>
        <v>67</v>
      </c>
      <c r="O135">
        <f t="shared" si="136"/>
        <v>442</v>
      </c>
      <c r="Q135" s="4">
        <v>1988</v>
      </c>
      <c r="R135">
        <f aca="true" t="shared" si="137" ref="R135:W135">R9+R30+R51+R93</f>
        <v>5</v>
      </c>
      <c r="S135">
        <f t="shared" si="137"/>
        <v>10</v>
      </c>
      <c r="T135">
        <f t="shared" si="137"/>
        <v>4</v>
      </c>
      <c r="U135">
        <f t="shared" si="137"/>
        <v>1</v>
      </c>
      <c r="V135">
        <f t="shared" si="137"/>
        <v>10</v>
      </c>
      <c r="W135">
        <f t="shared" si="137"/>
        <v>30</v>
      </c>
      <c r="Y135" s="4">
        <v>1988</v>
      </c>
      <c r="Z135">
        <f aca="true" t="shared" si="138" ref="Z135:AE135">Z9+Z30+Z51+Z93</f>
        <v>0</v>
      </c>
      <c r="AA135">
        <f t="shared" si="138"/>
        <v>2</v>
      </c>
      <c r="AB135">
        <f t="shared" si="138"/>
        <v>0</v>
      </c>
      <c r="AC135">
        <f t="shared" si="138"/>
        <v>0</v>
      </c>
      <c r="AD135">
        <f t="shared" si="138"/>
        <v>0</v>
      </c>
      <c r="AE135">
        <f t="shared" si="138"/>
        <v>2</v>
      </c>
      <c r="AG135" s="4">
        <v>1988</v>
      </c>
      <c r="AH135">
        <f aca="true" t="shared" si="139" ref="AH135:AM135">AH9+AH30+AH51+AH93</f>
        <v>7</v>
      </c>
      <c r="AI135">
        <f t="shared" si="139"/>
        <v>13</v>
      </c>
      <c r="AJ135">
        <f t="shared" si="139"/>
        <v>8</v>
      </c>
      <c r="AK135">
        <f t="shared" si="139"/>
        <v>5</v>
      </c>
      <c r="AL135">
        <f t="shared" si="139"/>
        <v>10</v>
      </c>
      <c r="AM135">
        <f t="shared" si="139"/>
        <v>43</v>
      </c>
      <c r="AO135" s="4">
        <v>1988</v>
      </c>
      <c r="AP135">
        <f aca="true" t="shared" si="140" ref="AP135:AU135">AP9+AP30+AP51+AP93</f>
        <v>0</v>
      </c>
      <c r="AQ135">
        <f t="shared" si="140"/>
        <v>0</v>
      </c>
      <c r="AR135">
        <f t="shared" si="140"/>
        <v>0</v>
      </c>
      <c r="AS135">
        <f t="shared" si="140"/>
        <v>0</v>
      </c>
      <c r="AT135">
        <f t="shared" si="140"/>
        <v>0</v>
      </c>
      <c r="AU135">
        <f t="shared" si="140"/>
        <v>0</v>
      </c>
    </row>
    <row r="136" spans="1:47" ht="12.75">
      <c r="A136" s="4">
        <v>1989</v>
      </c>
      <c r="B136">
        <f t="shared" si="110"/>
        <v>255</v>
      </c>
      <c r="C136">
        <f t="shared" si="110"/>
        <v>637</v>
      </c>
      <c r="D136">
        <f t="shared" si="110"/>
        <v>442</v>
      </c>
      <c r="E136">
        <f t="shared" si="110"/>
        <v>186</v>
      </c>
      <c r="F136">
        <f t="shared" si="110"/>
        <v>687</v>
      </c>
      <c r="G136">
        <f t="shared" si="110"/>
        <v>2207</v>
      </c>
      <c r="I136" s="4">
        <v>1989</v>
      </c>
      <c r="J136">
        <f aca="true" t="shared" si="141" ref="J136:O136">J10+J31+J52+J94</f>
        <v>53</v>
      </c>
      <c r="K136">
        <f t="shared" si="141"/>
        <v>174</v>
      </c>
      <c r="L136">
        <f t="shared" si="141"/>
        <v>124</v>
      </c>
      <c r="M136">
        <f t="shared" si="141"/>
        <v>59</v>
      </c>
      <c r="N136">
        <f t="shared" si="141"/>
        <v>77</v>
      </c>
      <c r="O136">
        <f t="shared" si="141"/>
        <v>487</v>
      </c>
      <c r="Q136" s="4">
        <v>1989</v>
      </c>
      <c r="R136">
        <f aca="true" t="shared" si="142" ref="R136:W136">R10+R31+R52+R94</f>
        <v>4</v>
      </c>
      <c r="S136">
        <f t="shared" si="142"/>
        <v>10</v>
      </c>
      <c r="T136">
        <f t="shared" si="142"/>
        <v>5</v>
      </c>
      <c r="U136">
        <f t="shared" si="142"/>
        <v>0</v>
      </c>
      <c r="V136">
        <f t="shared" si="142"/>
        <v>10</v>
      </c>
      <c r="W136">
        <f t="shared" si="142"/>
        <v>29</v>
      </c>
      <c r="Y136" s="4">
        <v>1989</v>
      </c>
      <c r="Z136">
        <f aca="true" t="shared" si="143" ref="Z136:AE136">Z10+Z31+Z52+Z94</f>
        <v>2</v>
      </c>
      <c r="AA136">
        <f t="shared" si="143"/>
        <v>2</v>
      </c>
      <c r="AB136">
        <f t="shared" si="143"/>
        <v>1</v>
      </c>
      <c r="AC136">
        <f t="shared" si="143"/>
        <v>0</v>
      </c>
      <c r="AD136">
        <f t="shared" si="143"/>
        <v>0</v>
      </c>
      <c r="AE136">
        <f t="shared" si="143"/>
        <v>5</v>
      </c>
      <c r="AG136" s="4">
        <v>1989</v>
      </c>
      <c r="AH136">
        <f aca="true" t="shared" si="144" ref="AH136:AM136">AH10+AH31+AH52+AH94</f>
        <v>9</v>
      </c>
      <c r="AI136">
        <f t="shared" si="144"/>
        <v>11</v>
      </c>
      <c r="AJ136">
        <f t="shared" si="144"/>
        <v>7</v>
      </c>
      <c r="AK136">
        <f t="shared" si="144"/>
        <v>20</v>
      </c>
      <c r="AL136">
        <f t="shared" si="144"/>
        <v>7</v>
      </c>
      <c r="AM136">
        <f t="shared" si="144"/>
        <v>54</v>
      </c>
      <c r="AO136" s="4">
        <v>1989</v>
      </c>
      <c r="AP136">
        <f aca="true" t="shared" si="145" ref="AP136:AU136">AP10+AP31+AP52+AP94</f>
        <v>0</v>
      </c>
      <c r="AQ136">
        <f t="shared" si="145"/>
        <v>0</v>
      </c>
      <c r="AR136">
        <f t="shared" si="145"/>
        <v>0</v>
      </c>
      <c r="AS136">
        <f t="shared" si="145"/>
        <v>0</v>
      </c>
      <c r="AT136">
        <f t="shared" si="145"/>
        <v>0</v>
      </c>
      <c r="AU136">
        <f t="shared" si="145"/>
        <v>0</v>
      </c>
    </row>
    <row r="137" spans="1:47" ht="12.75">
      <c r="A137" s="4">
        <v>1990</v>
      </c>
      <c r="B137">
        <f t="shared" si="110"/>
        <v>293</v>
      </c>
      <c r="C137">
        <f t="shared" si="110"/>
        <v>608</v>
      </c>
      <c r="D137">
        <f t="shared" si="110"/>
        <v>420</v>
      </c>
      <c r="E137">
        <f t="shared" si="110"/>
        <v>229</v>
      </c>
      <c r="F137">
        <f t="shared" si="110"/>
        <v>650</v>
      </c>
      <c r="G137">
        <f t="shared" si="110"/>
        <v>2200</v>
      </c>
      <c r="I137" s="4">
        <v>1990</v>
      </c>
      <c r="J137">
        <f aca="true" t="shared" si="146" ref="J137:O137">J11+J32+J53+J95</f>
        <v>74</v>
      </c>
      <c r="K137">
        <f t="shared" si="146"/>
        <v>147</v>
      </c>
      <c r="L137">
        <f t="shared" si="146"/>
        <v>141</v>
      </c>
      <c r="M137">
        <f t="shared" si="146"/>
        <v>90</v>
      </c>
      <c r="N137">
        <f t="shared" si="146"/>
        <v>100</v>
      </c>
      <c r="O137">
        <f t="shared" si="146"/>
        <v>552</v>
      </c>
      <c r="Q137" s="4">
        <v>1990</v>
      </c>
      <c r="R137">
        <f aca="true" t="shared" si="147" ref="R137:W137">R11+R32+R53+R95</f>
        <v>7</v>
      </c>
      <c r="S137">
        <f t="shared" si="147"/>
        <v>16</v>
      </c>
      <c r="T137">
        <f t="shared" si="147"/>
        <v>7</v>
      </c>
      <c r="U137">
        <f t="shared" si="147"/>
        <v>3</v>
      </c>
      <c r="V137">
        <f t="shared" si="147"/>
        <v>15</v>
      </c>
      <c r="W137">
        <f t="shared" si="147"/>
        <v>48</v>
      </c>
      <c r="Y137" s="4">
        <v>1990</v>
      </c>
      <c r="Z137">
        <f aca="true" t="shared" si="148" ref="Z137:AE137">Z11+Z32+Z53+Z95</f>
        <v>3</v>
      </c>
      <c r="AA137">
        <f t="shared" si="148"/>
        <v>3</v>
      </c>
      <c r="AB137">
        <f t="shared" si="148"/>
        <v>0</v>
      </c>
      <c r="AC137">
        <f t="shared" si="148"/>
        <v>0</v>
      </c>
      <c r="AD137">
        <f t="shared" si="148"/>
        <v>0</v>
      </c>
      <c r="AE137">
        <f t="shared" si="148"/>
        <v>6</v>
      </c>
      <c r="AG137" s="4">
        <v>1990</v>
      </c>
      <c r="AH137">
        <f aca="true" t="shared" si="149" ref="AH137:AM137">AH11+AH32+AH53+AH95</f>
        <v>9</v>
      </c>
      <c r="AI137">
        <f t="shared" si="149"/>
        <v>10</v>
      </c>
      <c r="AJ137">
        <f t="shared" si="149"/>
        <v>8</v>
      </c>
      <c r="AK137">
        <f t="shared" si="149"/>
        <v>18</v>
      </c>
      <c r="AL137">
        <f t="shared" si="149"/>
        <v>12</v>
      </c>
      <c r="AM137">
        <f t="shared" si="149"/>
        <v>57</v>
      </c>
      <c r="AO137" s="4">
        <v>1990</v>
      </c>
      <c r="AP137">
        <f aca="true" t="shared" si="150" ref="AP137:AU137">AP11+AP32+AP53+AP95</f>
        <v>0</v>
      </c>
      <c r="AQ137">
        <f t="shared" si="150"/>
        <v>0</v>
      </c>
      <c r="AR137">
        <f t="shared" si="150"/>
        <v>0</v>
      </c>
      <c r="AS137">
        <f t="shared" si="150"/>
        <v>0</v>
      </c>
      <c r="AT137">
        <f t="shared" si="150"/>
        <v>0</v>
      </c>
      <c r="AU137">
        <f t="shared" si="150"/>
        <v>0</v>
      </c>
    </row>
    <row r="138" spans="1:47" ht="12.75">
      <c r="A138" s="4">
        <v>1991</v>
      </c>
      <c r="B138">
        <f t="shared" si="110"/>
        <v>179</v>
      </c>
      <c r="C138">
        <f t="shared" si="110"/>
        <v>570</v>
      </c>
      <c r="D138">
        <f t="shared" si="110"/>
        <v>415</v>
      </c>
      <c r="E138">
        <f t="shared" si="110"/>
        <v>154</v>
      </c>
      <c r="F138">
        <f t="shared" si="110"/>
        <v>696</v>
      </c>
      <c r="G138">
        <f t="shared" si="110"/>
        <v>2014</v>
      </c>
      <c r="I138" s="4">
        <v>1991</v>
      </c>
      <c r="J138">
        <f aca="true" t="shared" si="151" ref="J138:O138">J12+J33+J54+J96</f>
        <v>51</v>
      </c>
      <c r="K138">
        <f t="shared" si="151"/>
        <v>177</v>
      </c>
      <c r="L138">
        <f t="shared" si="151"/>
        <v>124</v>
      </c>
      <c r="M138">
        <f t="shared" si="151"/>
        <v>136</v>
      </c>
      <c r="N138">
        <f t="shared" si="151"/>
        <v>116</v>
      </c>
      <c r="O138">
        <f t="shared" si="151"/>
        <v>604</v>
      </c>
      <c r="Q138" s="4">
        <v>1991</v>
      </c>
      <c r="R138">
        <f aca="true" t="shared" si="152" ref="R138:W138">R12+R33+R54+R96</f>
        <v>6</v>
      </c>
      <c r="S138">
        <f t="shared" si="152"/>
        <v>20</v>
      </c>
      <c r="T138">
        <f t="shared" si="152"/>
        <v>7</v>
      </c>
      <c r="U138">
        <f t="shared" si="152"/>
        <v>4</v>
      </c>
      <c r="V138">
        <f t="shared" si="152"/>
        <v>15</v>
      </c>
      <c r="W138">
        <f t="shared" si="152"/>
        <v>52</v>
      </c>
      <c r="Y138" s="4">
        <v>1991</v>
      </c>
      <c r="Z138">
        <f aca="true" t="shared" si="153" ref="Z138:AE138">Z12+Z33+Z54+Z96</f>
        <v>0</v>
      </c>
      <c r="AA138">
        <f t="shared" si="153"/>
        <v>1</v>
      </c>
      <c r="AB138">
        <f t="shared" si="153"/>
        <v>1</v>
      </c>
      <c r="AC138">
        <f t="shared" si="153"/>
        <v>4</v>
      </c>
      <c r="AD138">
        <f t="shared" si="153"/>
        <v>3</v>
      </c>
      <c r="AE138">
        <f t="shared" si="153"/>
        <v>9</v>
      </c>
      <c r="AG138" s="4">
        <v>1991</v>
      </c>
      <c r="AH138">
        <f aca="true" t="shared" si="154" ref="AH138:AM138">AH12+AH33+AH54+AH96</f>
        <v>6</v>
      </c>
      <c r="AI138">
        <f t="shared" si="154"/>
        <v>19</v>
      </c>
      <c r="AJ138">
        <f t="shared" si="154"/>
        <v>13</v>
      </c>
      <c r="AK138">
        <f t="shared" si="154"/>
        <v>15</v>
      </c>
      <c r="AL138">
        <f t="shared" si="154"/>
        <v>18</v>
      </c>
      <c r="AM138">
        <f t="shared" si="154"/>
        <v>71</v>
      </c>
      <c r="AO138" s="4">
        <v>1991</v>
      </c>
      <c r="AP138">
        <f aca="true" t="shared" si="155" ref="AP138:AU138">AP12+AP33+AP54+AP96</f>
        <v>0</v>
      </c>
      <c r="AQ138">
        <f t="shared" si="155"/>
        <v>0</v>
      </c>
      <c r="AR138">
        <f t="shared" si="155"/>
        <v>0</v>
      </c>
      <c r="AS138">
        <f t="shared" si="155"/>
        <v>0</v>
      </c>
      <c r="AT138">
        <f t="shared" si="155"/>
        <v>0</v>
      </c>
      <c r="AU138">
        <f t="shared" si="155"/>
        <v>0</v>
      </c>
    </row>
    <row r="139" spans="1:47" ht="12.75">
      <c r="A139" s="4">
        <v>1992</v>
      </c>
      <c r="B139">
        <f t="shared" si="110"/>
        <v>290</v>
      </c>
      <c r="C139">
        <f t="shared" si="110"/>
        <v>642</v>
      </c>
      <c r="D139">
        <f t="shared" si="110"/>
        <v>464</v>
      </c>
      <c r="E139">
        <f t="shared" si="110"/>
        <v>206</v>
      </c>
      <c r="F139">
        <f t="shared" si="110"/>
        <v>645</v>
      </c>
      <c r="G139">
        <f t="shared" si="110"/>
        <v>2247</v>
      </c>
      <c r="I139" s="4">
        <v>1992</v>
      </c>
      <c r="J139">
        <f aca="true" t="shared" si="156" ref="J139:O139">J13+J34+J55+J97</f>
        <v>93</v>
      </c>
      <c r="K139">
        <f t="shared" si="156"/>
        <v>190</v>
      </c>
      <c r="L139">
        <f t="shared" si="156"/>
        <v>151</v>
      </c>
      <c r="M139">
        <f t="shared" si="156"/>
        <v>162</v>
      </c>
      <c r="N139">
        <f t="shared" si="156"/>
        <v>98</v>
      </c>
      <c r="O139">
        <f t="shared" si="156"/>
        <v>694</v>
      </c>
      <c r="Q139" s="4">
        <v>1992</v>
      </c>
      <c r="R139">
        <f aca="true" t="shared" si="157" ref="R139:W139">R13+R34+R55+R97</f>
        <v>7</v>
      </c>
      <c r="S139">
        <f t="shared" si="157"/>
        <v>18</v>
      </c>
      <c r="T139">
        <f t="shared" si="157"/>
        <v>8</v>
      </c>
      <c r="U139">
        <f t="shared" si="157"/>
        <v>1</v>
      </c>
      <c r="V139">
        <f t="shared" si="157"/>
        <v>12</v>
      </c>
      <c r="W139">
        <f t="shared" si="157"/>
        <v>46</v>
      </c>
      <c r="Y139" s="4">
        <v>1992</v>
      </c>
      <c r="Z139">
        <f aca="true" t="shared" si="158" ref="Z139:AE139">Z13+Z34+Z55+Z97</f>
        <v>1</v>
      </c>
      <c r="AA139">
        <f t="shared" si="158"/>
        <v>1</v>
      </c>
      <c r="AB139">
        <f t="shared" si="158"/>
        <v>3</v>
      </c>
      <c r="AC139">
        <f t="shared" si="158"/>
        <v>0</v>
      </c>
      <c r="AD139">
        <f t="shared" si="158"/>
        <v>0</v>
      </c>
      <c r="AE139">
        <f t="shared" si="158"/>
        <v>5</v>
      </c>
      <c r="AG139" s="4">
        <v>1992</v>
      </c>
      <c r="AH139">
        <f aca="true" t="shared" si="159" ref="AH139:AM139">AH13+AH34+AH55+AH97</f>
        <v>18</v>
      </c>
      <c r="AI139">
        <f t="shared" si="159"/>
        <v>14</v>
      </c>
      <c r="AJ139">
        <f t="shared" si="159"/>
        <v>17</v>
      </c>
      <c r="AK139">
        <f t="shared" si="159"/>
        <v>21</v>
      </c>
      <c r="AL139">
        <f t="shared" si="159"/>
        <v>17</v>
      </c>
      <c r="AM139">
        <f t="shared" si="159"/>
        <v>87</v>
      </c>
      <c r="AO139" s="4">
        <v>1992</v>
      </c>
      <c r="AP139">
        <f aca="true" t="shared" si="160" ref="AP139:AU139">AP13+AP34+AP55+AP97</f>
        <v>0</v>
      </c>
      <c r="AQ139">
        <f t="shared" si="160"/>
        <v>0</v>
      </c>
      <c r="AR139">
        <f t="shared" si="160"/>
        <v>0</v>
      </c>
      <c r="AS139">
        <f t="shared" si="160"/>
        <v>0</v>
      </c>
      <c r="AT139">
        <f t="shared" si="160"/>
        <v>0</v>
      </c>
      <c r="AU139">
        <f t="shared" si="160"/>
        <v>0</v>
      </c>
    </row>
    <row r="140" spans="1:47" ht="12.75">
      <c r="A140" s="4">
        <v>1993</v>
      </c>
      <c r="B140">
        <f aca="true" t="shared" si="161" ref="B140:G145">B14+B35+B56+B98</f>
        <v>340</v>
      </c>
      <c r="C140">
        <f t="shared" si="161"/>
        <v>601</v>
      </c>
      <c r="D140">
        <f t="shared" si="161"/>
        <v>499</v>
      </c>
      <c r="E140">
        <f t="shared" si="161"/>
        <v>180</v>
      </c>
      <c r="F140">
        <f t="shared" si="161"/>
        <v>767</v>
      </c>
      <c r="G140">
        <f t="shared" si="161"/>
        <v>2387</v>
      </c>
      <c r="I140" s="4">
        <v>1993</v>
      </c>
      <c r="J140">
        <f aca="true" t="shared" si="162" ref="J140:O140">J14+J35+J56+J98</f>
        <v>92</v>
      </c>
      <c r="K140">
        <f t="shared" si="162"/>
        <v>209</v>
      </c>
      <c r="L140">
        <f t="shared" si="162"/>
        <v>164</v>
      </c>
      <c r="M140">
        <f t="shared" si="162"/>
        <v>189</v>
      </c>
      <c r="N140">
        <f t="shared" si="162"/>
        <v>139</v>
      </c>
      <c r="O140">
        <f t="shared" si="162"/>
        <v>793</v>
      </c>
      <c r="Q140" s="4">
        <v>1993</v>
      </c>
      <c r="R140">
        <f aca="true" t="shared" si="163" ref="R140:W140">R14+R35+R56+R98</f>
        <v>8</v>
      </c>
      <c r="S140">
        <f t="shared" si="163"/>
        <v>13</v>
      </c>
      <c r="T140">
        <f t="shared" si="163"/>
        <v>4</v>
      </c>
      <c r="U140">
        <f t="shared" si="163"/>
        <v>2</v>
      </c>
      <c r="V140">
        <f t="shared" si="163"/>
        <v>17</v>
      </c>
      <c r="W140">
        <f t="shared" si="163"/>
        <v>44</v>
      </c>
      <c r="Y140" s="4">
        <v>1993</v>
      </c>
      <c r="Z140">
        <f aca="true" t="shared" si="164" ref="Z140:AE140">Z14+Z35+Z56+Z98</f>
        <v>5</v>
      </c>
      <c r="AA140">
        <f t="shared" si="164"/>
        <v>4</v>
      </c>
      <c r="AB140">
        <f t="shared" si="164"/>
        <v>1</v>
      </c>
      <c r="AC140">
        <f t="shared" si="164"/>
        <v>2</v>
      </c>
      <c r="AD140">
        <f t="shared" si="164"/>
        <v>0</v>
      </c>
      <c r="AE140">
        <f t="shared" si="164"/>
        <v>12</v>
      </c>
      <c r="AG140" s="4">
        <v>1993</v>
      </c>
      <c r="AH140">
        <f aca="true" t="shared" si="165" ref="AH140:AM140">AH14+AH35+AH56+AH98</f>
        <v>10</v>
      </c>
      <c r="AI140">
        <f t="shared" si="165"/>
        <v>18</v>
      </c>
      <c r="AJ140">
        <f t="shared" si="165"/>
        <v>12</v>
      </c>
      <c r="AK140">
        <f t="shared" si="165"/>
        <v>22</v>
      </c>
      <c r="AL140">
        <f t="shared" si="165"/>
        <v>22</v>
      </c>
      <c r="AM140">
        <f t="shared" si="165"/>
        <v>84</v>
      </c>
      <c r="AO140" s="4">
        <v>1993</v>
      </c>
      <c r="AP140">
        <f aca="true" t="shared" si="166" ref="AP140:AU140">AP14+AP35+AP56+AP98</f>
        <v>0</v>
      </c>
      <c r="AQ140">
        <f t="shared" si="166"/>
        <v>0</v>
      </c>
      <c r="AR140">
        <f t="shared" si="166"/>
        <v>0</v>
      </c>
      <c r="AS140">
        <f t="shared" si="166"/>
        <v>0</v>
      </c>
      <c r="AT140">
        <f t="shared" si="166"/>
        <v>0</v>
      </c>
      <c r="AU140">
        <f t="shared" si="166"/>
        <v>0</v>
      </c>
    </row>
    <row r="141" spans="1:47" ht="12.75">
      <c r="A141" s="4">
        <v>1994</v>
      </c>
      <c r="B141">
        <f t="shared" si="161"/>
        <v>377</v>
      </c>
      <c r="C141">
        <f t="shared" si="161"/>
        <v>608</v>
      </c>
      <c r="D141">
        <f t="shared" si="161"/>
        <v>490</v>
      </c>
      <c r="E141">
        <f t="shared" si="161"/>
        <v>231</v>
      </c>
      <c r="F141">
        <f t="shared" si="161"/>
        <v>990</v>
      </c>
      <c r="G141">
        <f t="shared" si="161"/>
        <v>2696</v>
      </c>
      <c r="I141" s="4">
        <v>1994</v>
      </c>
      <c r="J141">
        <f aca="true" t="shared" si="167" ref="J141:O141">J15+J36+J57+J99</f>
        <v>92</v>
      </c>
      <c r="K141">
        <f t="shared" si="167"/>
        <v>212</v>
      </c>
      <c r="L141">
        <f t="shared" si="167"/>
        <v>152</v>
      </c>
      <c r="M141">
        <f t="shared" si="167"/>
        <v>217</v>
      </c>
      <c r="N141">
        <f t="shared" si="167"/>
        <v>216</v>
      </c>
      <c r="O141">
        <f t="shared" si="167"/>
        <v>889</v>
      </c>
      <c r="Q141" s="4">
        <v>1994</v>
      </c>
      <c r="R141">
        <f aca="true" t="shared" si="168" ref="R141:W141">R15+R36+R57+R99</f>
        <v>10</v>
      </c>
      <c r="S141">
        <f t="shared" si="168"/>
        <v>15</v>
      </c>
      <c r="T141">
        <f t="shared" si="168"/>
        <v>7</v>
      </c>
      <c r="U141">
        <f t="shared" si="168"/>
        <v>5</v>
      </c>
      <c r="V141">
        <f t="shared" si="168"/>
        <v>31</v>
      </c>
      <c r="W141">
        <f t="shared" si="168"/>
        <v>68</v>
      </c>
      <c r="Y141" s="4">
        <v>1994</v>
      </c>
      <c r="Z141">
        <f aca="true" t="shared" si="169" ref="Z141:AE141">Z15+Z36+Z57+Z99</f>
        <v>4</v>
      </c>
      <c r="AA141">
        <f t="shared" si="169"/>
        <v>9</v>
      </c>
      <c r="AB141">
        <f t="shared" si="169"/>
        <v>5</v>
      </c>
      <c r="AC141">
        <f t="shared" si="169"/>
        <v>1</v>
      </c>
      <c r="AD141">
        <f t="shared" si="169"/>
        <v>4</v>
      </c>
      <c r="AE141">
        <f t="shared" si="169"/>
        <v>23</v>
      </c>
      <c r="AG141" s="4">
        <v>1994</v>
      </c>
      <c r="AH141">
        <f aca="true" t="shared" si="170" ref="AH141:AM141">AH15+AH36+AH57+AH99</f>
        <v>19</v>
      </c>
      <c r="AI141">
        <f t="shared" si="170"/>
        <v>17</v>
      </c>
      <c r="AJ141">
        <f t="shared" si="170"/>
        <v>9</v>
      </c>
      <c r="AK141">
        <f t="shared" si="170"/>
        <v>25</v>
      </c>
      <c r="AL141">
        <f t="shared" si="170"/>
        <v>42</v>
      </c>
      <c r="AM141">
        <f t="shared" si="170"/>
        <v>112</v>
      </c>
      <c r="AO141" s="4">
        <v>1994</v>
      </c>
      <c r="AP141">
        <f aca="true" t="shared" si="171" ref="AP141:AU141">AP15+AP36+AP57+AP99</f>
        <v>0</v>
      </c>
      <c r="AQ141">
        <f t="shared" si="171"/>
        <v>0</v>
      </c>
      <c r="AR141">
        <f t="shared" si="171"/>
        <v>0</v>
      </c>
      <c r="AS141">
        <f t="shared" si="171"/>
        <v>0</v>
      </c>
      <c r="AT141">
        <f t="shared" si="171"/>
        <v>0</v>
      </c>
      <c r="AU141">
        <f t="shared" si="171"/>
        <v>0</v>
      </c>
    </row>
    <row r="142" spans="1:47" ht="12.75">
      <c r="A142" s="4">
        <v>1995</v>
      </c>
      <c r="B142">
        <f t="shared" si="161"/>
        <v>318</v>
      </c>
      <c r="C142">
        <f t="shared" si="161"/>
        <v>608</v>
      </c>
      <c r="D142">
        <f t="shared" si="161"/>
        <v>544</v>
      </c>
      <c r="E142">
        <f t="shared" si="161"/>
        <v>267</v>
      </c>
      <c r="F142">
        <f t="shared" si="161"/>
        <v>983</v>
      </c>
      <c r="G142">
        <f t="shared" si="161"/>
        <v>2720</v>
      </c>
      <c r="I142" s="4">
        <v>1995</v>
      </c>
      <c r="J142">
        <f aca="true" t="shared" si="172" ref="J142:O142">J16+J37+J58+J100</f>
        <v>105</v>
      </c>
      <c r="K142">
        <f t="shared" si="172"/>
        <v>175</v>
      </c>
      <c r="L142">
        <f t="shared" si="172"/>
        <v>158</v>
      </c>
      <c r="M142">
        <f t="shared" si="172"/>
        <v>196</v>
      </c>
      <c r="N142">
        <f t="shared" si="172"/>
        <v>213</v>
      </c>
      <c r="O142">
        <f t="shared" si="172"/>
        <v>847</v>
      </c>
      <c r="Q142" s="4">
        <v>1995</v>
      </c>
      <c r="R142">
        <f aca="true" t="shared" si="173" ref="R142:W142">R16+R37+R58+R100</f>
        <v>8</v>
      </c>
      <c r="S142">
        <f t="shared" si="173"/>
        <v>18</v>
      </c>
      <c r="T142">
        <f t="shared" si="173"/>
        <v>12</v>
      </c>
      <c r="U142">
        <f t="shared" si="173"/>
        <v>5</v>
      </c>
      <c r="V142">
        <f t="shared" si="173"/>
        <v>22</v>
      </c>
      <c r="W142">
        <f t="shared" si="173"/>
        <v>65</v>
      </c>
      <c r="Y142" s="4">
        <v>1995</v>
      </c>
      <c r="Z142">
        <f aca="true" t="shared" si="174" ref="Z142:AE142">Z16+Z37+Z58+Z100</f>
        <v>0</v>
      </c>
      <c r="AA142">
        <f t="shared" si="174"/>
        <v>2</v>
      </c>
      <c r="AB142">
        <f t="shared" si="174"/>
        <v>1</v>
      </c>
      <c r="AC142">
        <f t="shared" si="174"/>
        <v>0</v>
      </c>
      <c r="AD142">
        <f t="shared" si="174"/>
        <v>2</v>
      </c>
      <c r="AE142">
        <f t="shared" si="174"/>
        <v>5</v>
      </c>
      <c r="AG142" s="4">
        <v>1995</v>
      </c>
      <c r="AH142">
        <f aca="true" t="shared" si="175" ref="AH142:AM142">AH16+AH37+AH58+AH100</f>
        <v>35</v>
      </c>
      <c r="AI142">
        <f t="shared" si="175"/>
        <v>23</v>
      </c>
      <c r="AJ142">
        <f t="shared" si="175"/>
        <v>12</v>
      </c>
      <c r="AK142">
        <f t="shared" si="175"/>
        <v>19</v>
      </c>
      <c r="AL142">
        <f t="shared" si="175"/>
        <v>36</v>
      </c>
      <c r="AM142">
        <f t="shared" si="175"/>
        <v>125</v>
      </c>
      <c r="AO142" s="4">
        <v>1995</v>
      </c>
      <c r="AP142">
        <f aca="true" t="shared" si="176" ref="AP142:AU142">AP16+AP37+AP58+AP100</f>
        <v>0</v>
      </c>
      <c r="AQ142">
        <f t="shared" si="176"/>
        <v>0</v>
      </c>
      <c r="AR142">
        <f t="shared" si="176"/>
        <v>0</v>
      </c>
      <c r="AS142">
        <f t="shared" si="176"/>
        <v>0</v>
      </c>
      <c r="AT142">
        <f t="shared" si="176"/>
        <v>0</v>
      </c>
      <c r="AU142">
        <f t="shared" si="176"/>
        <v>0</v>
      </c>
    </row>
    <row r="143" spans="1:47" ht="12.75">
      <c r="A143" s="4">
        <v>1996</v>
      </c>
      <c r="B143">
        <f t="shared" si="161"/>
        <v>345</v>
      </c>
      <c r="C143">
        <f t="shared" si="161"/>
        <v>553</v>
      </c>
      <c r="D143">
        <f t="shared" si="161"/>
        <v>548</v>
      </c>
      <c r="E143">
        <f t="shared" si="161"/>
        <v>330</v>
      </c>
      <c r="F143">
        <f t="shared" si="161"/>
        <v>1045</v>
      </c>
      <c r="G143">
        <f t="shared" si="161"/>
        <v>2821</v>
      </c>
      <c r="I143" s="4">
        <v>1996</v>
      </c>
      <c r="J143">
        <f aca="true" t="shared" si="177" ref="J143:O143">J17+J38+J59+J101</f>
        <v>97</v>
      </c>
      <c r="K143">
        <f t="shared" si="177"/>
        <v>150</v>
      </c>
      <c r="L143">
        <f t="shared" si="177"/>
        <v>176</v>
      </c>
      <c r="M143">
        <f t="shared" si="177"/>
        <v>210</v>
      </c>
      <c r="N143">
        <f t="shared" si="177"/>
        <v>189</v>
      </c>
      <c r="O143">
        <f t="shared" si="177"/>
        <v>822</v>
      </c>
      <c r="Q143" s="4">
        <v>1996</v>
      </c>
      <c r="R143">
        <f aca="true" t="shared" si="178" ref="R143:W143">R17+R38+R59+R101</f>
        <v>4</v>
      </c>
      <c r="S143">
        <f t="shared" si="178"/>
        <v>16</v>
      </c>
      <c r="T143">
        <f t="shared" si="178"/>
        <v>14</v>
      </c>
      <c r="U143">
        <f t="shared" si="178"/>
        <v>3</v>
      </c>
      <c r="V143">
        <f t="shared" si="178"/>
        <v>34</v>
      </c>
      <c r="W143">
        <f t="shared" si="178"/>
        <v>71</v>
      </c>
      <c r="Y143" s="4">
        <v>1996</v>
      </c>
      <c r="Z143">
        <f aca="true" t="shared" si="179" ref="Z143:AE143">Z17+Z38+Z59+Z101</f>
        <v>5</v>
      </c>
      <c r="AA143">
        <f t="shared" si="179"/>
        <v>4</v>
      </c>
      <c r="AB143">
        <f t="shared" si="179"/>
        <v>4</v>
      </c>
      <c r="AC143">
        <f t="shared" si="179"/>
        <v>1</v>
      </c>
      <c r="AD143">
        <f t="shared" si="179"/>
        <v>5</v>
      </c>
      <c r="AE143">
        <f t="shared" si="179"/>
        <v>19</v>
      </c>
      <c r="AG143" s="4">
        <v>1996</v>
      </c>
      <c r="AH143">
        <f aca="true" t="shared" si="180" ref="AH143:AM143">AH17+AH38+AH59+AH101</f>
        <v>26</v>
      </c>
      <c r="AI143">
        <f t="shared" si="180"/>
        <v>22</v>
      </c>
      <c r="AJ143">
        <f t="shared" si="180"/>
        <v>13</v>
      </c>
      <c r="AK143">
        <f t="shared" si="180"/>
        <v>40</v>
      </c>
      <c r="AL143">
        <f t="shared" si="180"/>
        <v>46</v>
      </c>
      <c r="AM143">
        <f t="shared" si="180"/>
        <v>147</v>
      </c>
      <c r="AO143" s="4">
        <v>1996</v>
      </c>
      <c r="AP143">
        <f aca="true" t="shared" si="181" ref="AP143:AU143">AP17+AP38+AP59+AP101</f>
        <v>0</v>
      </c>
      <c r="AQ143">
        <f t="shared" si="181"/>
        <v>0</v>
      </c>
      <c r="AR143">
        <f t="shared" si="181"/>
        <v>0</v>
      </c>
      <c r="AS143">
        <f t="shared" si="181"/>
        <v>0</v>
      </c>
      <c r="AT143">
        <f t="shared" si="181"/>
        <v>0</v>
      </c>
      <c r="AU143">
        <f t="shared" si="181"/>
        <v>0</v>
      </c>
    </row>
    <row r="144" spans="1:47" ht="12.75">
      <c r="A144" s="4">
        <v>1997</v>
      </c>
      <c r="B144">
        <f t="shared" si="161"/>
        <v>412</v>
      </c>
      <c r="C144">
        <f t="shared" si="161"/>
        <v>513</v>
      </c>
      <c r="D144">
        <f t="shared" si="161"/>
        <v>618</v>
      </c>
      <c r="E144">
        <f t="shared" si="161"/>
        <v>416</v>
      </c>
      <c r="F144">
        <f t="shared" si="161"/>
        <v>1070</v>
      </c>
      <c r="G144">
        <f t="shared" si="161"/>
        <v>3029</v>
      </c>
      <c r="I144" s="4">
        <v>1997</v>
      </c>
      <c r="J144">
        <f aca="true" t="shared" si="182" ref="J144:O144">J18+J39+J60+J102</f>
        <v>106</v>
      </c>
      <c r="K144">
        <f t="shared" si="182"/>
        <v>153</v>
      </c>
      <c r="L144">
        <f t="shared" si="182"/>
        <v>186</v>
      </c>
      <c r="M144">
        <f t="shared" si="182"/>
        <v>225</v>
      </c>
      <c r="N144">
        <f t="shared" si="182"/>
        <v>211</v>
      </c>
      <c r="O144">
        <f t="shared" si="182"/>
        <v>881</v>
      </c>
      <c r="Q144" s="4">
        <v>1997</v>
      </c>
      <c r="R144">
        <f aca="true" t="shared" si="183" ref="R144:W144">R18+R39+R60+R102</f>
        <v>9</v>
      </c>
      <c r="S144">
        <f t="shared" si="183"/>
        <v>7</v>
      </c>
      <c r="T144">
        <f t="shared" si="183"/>
        <v>8</v>
      </c>
      <c r="U144">
        <f t="shared" si="183"/>
        <v>6</v>
      </c>
      <c r="V144">
        <f t="shared" si="183"/>
        <v>28</v>
      </c>
      <c r="W144">
        <f t="shared" si="183"/>
        <v>58</v>
      </c>
      <c r="Y144" s="4">
        <v>1997</v>
      </c>
      <c r="Z144">
        <f aca="true" t="shared" si="184" ref="Z144:AE144">Z18+Z39+Z60+Z102</f>
        <v>9</v>
      </c>
      <c r="AA144">
        <f t="shared" si="184"/>
        <v>4</v>
      </c>
      <c r="AB144">
        <f t="shared" si="184"/>
        <v>2</v>
      </c>
      <c r="AC144">
        <f t="shared" si="184"/>
        <v>2</v>
      </c>
      <c r="AD144">
        <f t="shared" si="184"/>
        <v>7</v>
      </c>
      <c r="AE144">
        <f t="shared" si="184"/>
        <v>24</v>
      </c>
      <c r="AG144" s="4">
        <v>1997</v>
      </c>
      <c r="AH144">
        <f aca="true" t="shared" si="185" ref="AH144:AM144">AH18+AH39+AH60+AH102</f>
        <v>0</v>
      </c>
      <c r="AI144">
        <f t="shared" si="185"/>
        <v>0</v>
      </c>
      <c r="AJ144">
        <f t="shared" si="185"/>
        <v>0</v>
      </c>
      <c r="AK144">
        <f t="shared" si="185"/>
        <v>0</v>
      </c>
      <c r="AL144">
        <f t="shared" si="185"/>
        <v>0</v>
      </c>
      <c r="AM144">
        <f t="shared" si="185"/>
        <v>0</v>
      </c>
      <c r="AO144" s="4">
        <v>1997</v>
      </c>
      <c r="AP144">
        <f aca="true" t="shared" si="186" ref="AP144:AU144">AP18+AP39+AP60+AP102</f>
        <v>0</v>
      </c>
      <c r="AQ144">
        <f t="shared" si="186"/>
        <v>0</v>
      </c>
      <c r="AR144">
        <f t="shared" si="186"/>
        <v>0</v>
      </c>
      <c r="AS144">
        <f t="shared" si="186"/>
        <v>0</v>
      </c>
      <c r="AT144">
        <f t="shared" si="186"/>
        <v>0</v>
      </c>
      <c r="AU144">
        <f t="shared" si="186"/>
        <v>0</v>
      </c>
    </row>
    <row r="145" spans="1:47" ht="12.75">
      <c r="A145" s="4">
        <v>1998</v>
      </c>
      <c r="B145">
        <f t="shared" si="161"/>
        <v>424</v>
      </c>
      <c r="C145">
        <f t="shared" si="161"/>
        <v>478</v>
      </c>
      <c r="D145">
        <f t="shared" si="161"/>
        <v>627</v>
      </c>
      <c r="E145">
        <f t="shared" si="161"/>
        <v>553</v>
      </c>
      <c r="F145">
        <f t="shared" si="161"/>
        <v>951</v>
      </c>
      <c r="G145">
        <f t="shared" si="161"/>
        <v>3033</v>
      </c>
      <c r="I145" s="4">
        <v>1998</v>
      </c>
      <c r="J145">
        <f aca="true" t="shared" si="187" ref="J145:O145">J19+J40+J61+J103</f>
        <v>105</v>
      </c>
      <c r="K145">
        <f t="shared" si="187"/>
        <v>130</v>
      </c>
      <c r="L145">
        <f t="shared" si="187"/>
        <v>160</v>
      </c>
      <c r="M145">
        <f t="shared" si="187"/>
        <v>206</v>
      </c>
      <c r="N145">
        <f t="shared" si="187"/>
        <v>163</v>
      </c>
      <c r="O145">
        <f t="shared" si="187"/>
        <v>764</v>
      </c>
      <c r="Q145" s="4">
        <v>1998</v>
      </c>
      <c r="R145">
        <f aca="true" t="shared" si="188" ref="R145:W145">R19+R40+R61+R103</f>
        <v>8</v>
      </c>
      <c r="S145">
        <f t="shared" si="188"/>
        <v>19</v>
      </c>
      <c r="T145">
        <f t="shared" si="188"/>
        <v>6</v>
      </c>
      <c r="U145">
        <f t="shared" si="188"/>
        <v>5</v>
      </c>
      <c r="V145">
        <f t="shared" si="188"/>
        <v>34</v>
      </c>
      <c r="W145">
        <f t="shared" si="188"/>
        <v>72</v>
      </c>
      <c r="Y145" s="4">
        <v>1998</v>
      </c>
      <c r="Z145">
        <f aca="true" t="shared" si="189" ref="Z145:AE145">Z19+Z40+Z61+Z103</f>
        <v>2</v>
      </c>
      <c r="AA145">
        <f t="shared" si="189"/>
        <v>10</v>
      </c>
      <c r="AB145">
        <f t="shared" si="189"/>
        <v>1</v>
      </c>
      <c r="AC145">
        <f t="shared" si="189"/>
        <v>5</v>
      </c>
      <c r="AD145">
        <f t="shared" si="189"/>
        <v>6</v>
      </c>
      <c r="AE145">
        <f t="shared" si="189"/>
        <v>24</v>
      </c>
      <c r="AG145" s="4">
        <v>1998</v>
      </c>
      <c r="AH145">
        <f aca="true" t="shared" si="190" ref="AH145:AM145">AH19+AH40+AH61+AH103</f>
        <v>0</v>
      </c>
      <c r="AI145">
        <f t="shared" si="190"/>
        <v>0</v>
      </c>
      <c r="AJ145">
        <f t="shared" si="190"/>
        <v>0</v>
      </c>
      <c r="AK145">
        <f t="shared" si="190"/>
        <v>0</v>
      </c>
      <c r="AL145">
        <f t="shared" si="190"/>
        <v>0</v>
      </c>
      <c r="AM145">
        <f t="shared" si="190"/>
        <v>0</v>
      </c>
      <c r="AO145" s="4">
        <v>1998</v>
      </c>
      <c r="AP145">
        <f aca="true" t="shared" si="191" ref="AP145:AU145">AP19+AP40+AP61+AP103</f>
        <v>0</v>
      </c>
      <c r="AQ145">
        <f t="shared" si="191"/>
        <v>0</v>
      </c>
      <c r="AR145">
        <f t="shared" si="191"/>
        <v>0</v>
      </c>
      <c r="AS145">
        <f t="shared" si="191"/>
        <v>0</v>
      </c>
      <c r="AT145">
        <f t="shared" si="191"/>
        <v>0</v>
      </c>
      <c r="AU145">
        <f t="shared" si="191"/>
        <v>0</v>
      </c>
    </row>
    <row r="146" spans="1:47" ht="12.75">
      <c r="A146" s="4">
        <v>1999</v>
      </c>
      <c r="B146">
        <f aca="true" t="shared" si="192" ref="B146:G146">B20+B41+B62+B104</f>
        <v>382</v>
      </c>
      <c r="C146">
        <f t="shared" si="192"/>
        <v>433</v>
      </c>
      <c r="D146">
        <f t="shared" si="192"/>
        <v>520</v>
      </c>
      <c r="E146">
        <f t="shared" si="192"/>
        <v>555</v>
      </c>
      <c r="F146">
        <f t="shared" si="192"/>
        <v>895</v>
      </c>
      <c r="G146">
        <f t="shared" si="192"/>
        <v>2785</v>
      </c>
      <c r="I146" s="4">
        <v>1999</v>
      </c>
      <c r="J146">
        <f aca="true" t="shared" si="193" ref="J146:O146">J20+J41+J62+J104</f>
        <v>129</v>
      </c>
      <c r="K146">
        <f t="shared" si="193"/>
        <v>133</v>
      </c>
      <c r="L146">
        <f t="shared" si="193"/>
        <v>182</v>
      </c>
      <c r="M146">
        <f t="shared" si="193"/>
        <v>176</v>
      </c>
      <c r="N146">
        <f t="shared" si="193"/>
        <v>199</v>
      </c>
      <c r="O146">
        <f t="shared" si="193"/>
        <v>819</v>
      </c>
      <c r="Q146" s="4">
        <v>1999</v>
      </c>
      <c r="R146">
        <f aca="true" t="shared" si="194" ref="R146:W146">R20+R41+R62+R104</f>
        <v>9</v>
      </c>
      <c r="S146">
        <f t="shared" si="194"/>
        <v>17</v>
      </c>
      <c r="T146">
        <f t="shared" si="194"/>
        <v>11</v>
      </c>
      <c r="U146">
        <f t="shared" si="194"/>
        <v>8</v>
      </c>
      <c r="V146">
        <f t="shared" si="194"/>
        <v>30</v>
      </c>
      <c r="W146">
        <f t="shared" si="194"/>
        <v>75</v>
      </c>
      <c r="Y146" s="4">
        <v>1999</v>
      </c>
      <c r="Z146">
        <f aca="true" t="shared" si="195" ref="Z146:AE146">Z20+Z41+Z62+Z104</f>
        <v>11</v>
      </c>
      <c r="AA146">
        <f t="shared" si="195"/>
        <v>7</v>
      </c>
      <c r="AB146">
        <f t="shared" si="195"/>
        <v>4</v>
      </c>
      <c r="AC146">
        <f t="shared" si="195"/>
        <v>3</v>
      </c>
      <c r="AD146">
        <f t="shared" si="195"/>
        <v>11</v>
      </c>
      <c r="AE146">
        <f t="shared" si="195"/>
        <v>36</v>
      </c>
      <c r="AG146" s="4">
        <v>1999</v>
      </c>
      <c r="AH146">
        <f aca="true" t="shared" si="196" ref="AH146:AM146">AH20+AH41+AH62+AH104</f>
        <v>0</v>
      </c>
      <c r="AI146">
        <f t="shared" si="196"/>
        <v>0</v>
      </c>
      <c r="AJ146">
        <f t="shared" si="196"/>
        <v>0</v>
      </c>
      <c r="AK146">
        <f t="shared" si="196"/>
        <v>0</v>
      </c>
      <c r="AL146">
        <f t="shared" si="196"/>
        <v>0</v>
      </c>
      <c r="AM146">
        <f t="shared" si="196"/>
        <v>0</v>
      </c>
      <c r="AO146" s="4">
        <v>1999</v>
      </c>
      <c r="AP146">
        <f aca="true" t="shared" si="197" ref="AP146:AU146">AP20+AP41+AP62+AP104</f>
        <v>0</v>
      </c>
      <c r="AQ146">
        <f t="shared" si="197"/>
        <v>1</v>
      </c>
      <c r="AR146">
        <f t="shared" si="197"/>
        <v>2</v>
      </c>
      <c r="AS146">
        <f t="shared" si="197"/>
        <v>0</v>
      </c>
      <c r="AT146">
        <f t="shared" si="197"/>
        <v>1</v>
      </c>
      <c r="AU146">
        <f t="shared" si="197"/>
        <v>4</v>
      </c>
    </row>
    <row r="147" spans="1:47" ht="12.75">
      <c r="A147" s="4" t="s">
        <v>27</v>
      </c>
      <c r="B147" s="2">
        <f>SUM(B130:B146)</f>
        <v>4111</v>
      </c>
      <c r="C147" s="2">
        <f>SUM(C130:C146)</f>
        <v>7522</v>
      </c>
      <c r="D147" s="2">
        <f>SUM(D130:D146)</f>
        <v>6354</v>
      </c>
      <c r="E147" s="2">
        <f>SUM(E130:E146)</f>
        <v>3465</v>
      </c>
      <c r="F147" s="2">
        <f>SUM(F130:F146)</f>
        <v>10481</v>
      </c>
      <c r="G147">
        <f>SUM(B147:F147)</f>
        <v>31933</v>
      </c>
      <c r="I147" s="4" t="s">
        <v>27</v>
      </c>
      <c r="J147" s="2">
        <f>SUM(J130:J146)</f>
        <v>1104</v>
      </c>
      <c r="K147" s="2">
        <f>SUM(K130:K146)</f>
        <v>2189</v>
      </c>
      <c r="L147" s="2">
        <f>SUM(L130:L146)</f>
        <v>1929</v>
      </c>
      <c r="M147" s="2">
        <f>SUM(M130:M146)</f>
        <v>1911</v>
      </c>
      <c r="N147" s="2">
        <f>SUM(N130:N146)</f>
        <v>1850</v>
      </c>
      <c r="O147">
        <f>SUM(J147:N147)</f>
        <v>8983</v>
      </c>
      <c r="Q147" s="4" t="s">
        <v>27</v>
      </c>
      <c r="R147" s="2">
        <f>SUM(R130:R146)</f>
        <v>92</v>
      </c>
      <c r="S147" s="2">
        <f>SUM(S130:S146)</f>
        <v>190</v>
      </c>
      <c r="T147" s="2">
        <f>SUM(T130:T146)</f>
        <v>97</v>
      </c>
      <c r="U147" s="2">
        <f>SUM(U130:U146)</f>
        <v>44</v>
      </c>
      <c r="V147" s="2">
        <f>SUM(V130:V146)</f>
        <v>268</v>
      </c>
      <c r="W147">
        <f>SUM(R147:V147)</f>
        <v>691</v>
      </c>
      <c r="Y147" s="4" t="s">
        <v>27</v>
      </c>
      <c r="Z147" s="2">
        <f>SUM(Z130:Z146)</f>
        <v>43</v>
      </c>
      <c r="AA147" s="2">
        <f>SUM(AA130:AA146)</f>
        <v>49</v>
      </c>
      <c r="AB147" s="2">
        <f>SUM(AB130:AB146)</f>
        <v>23</v>
      </c>
      <c r="AC147" s="2">
        <f>SUM(AC130:AC146)</f>
        <v>18</v>
      </c>
      <c r="AD147" s="2">
        <f>SUM(AD130:AD146)</f>
        <v>38</v>
      </c>
      <c r="AE147">
        <f>SUM(Z147:AD147)</f>
        <v>171</v>
      </c>
      <c r="AG147" s="4" t="s">
        <v>27</v>
      </c>
      <c r="AH147" s="2">
        <f>SUM(AH130:AH146)</f>
        <v>144</v>
      </c>
      <c r="AI147" s="2">
        <f>SUM(AI130:AI146)</f>
        <v>157</v>
      </c>
      <c r="AJ147" s="2">
        <f>SUM(AJ130:AJ146)</f>
        <v>105</v>
      </c>
      <c r="AK147" s="2">
        <f>SUM(AK130:AK146)</f>
        <v>188</v>
      </c>
      <c r="AL147" s="2">
        <f>SUM(AL130:AL146)</f>
        <v>216</v>
      </c>
      <c r="AM147">
        <f>SUM(AH147:AL147)</f>
        <v>810</v>
      </c>
      <c r="AO147" s="4" t="s">
        <v>27</v>
      </c>
      <c r="AP147" s="2">
        <f>SUM(AP130:AP146)</f>
        <v>0</v>
      </c>
      <c r="AQ147" s="2">
        <f>SUM(AQ130:AQ146)</f>
        <v>1</v>
      </c>
      <c r="AR147" s="2">
        <f>SUM(AR130:AR146)</f>
        <v>2</v>
      </c>
      <c r="AS147" s="2">
        <f>SUM(AS130:AS146)</f>
        <v>0</v>
      </c>
      <c r="AT147" s="2">
        <f>SUM(AT130:AT146)</f>
        <v>1</v>
      </c>
      <c r="AU147">
        <f>SUM(AP147:AT147)</f>
        <v>4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4"/>
  <sheetViews>
    <sheetView workbookViewId="0" topLeftCell="A530">
      <selection activeCell="B529" sqref="B529:F541"/>
    </sheetView>
  </sheetViews>
  <sheetFormatPr defaultColWidth="9.140625" defaultRowHeight="12.75"/>
  <sheetData>
    <row r="1" spans="1:18" ht="12.75">
      <c r="A1" s="2">
        <v>1987</v>
      </c>
      <c r="B1" s="2">
        <v>181</v>
      </c>
      <c r="C1" s="2">
        <v>189</v>
      </c>
      <c r="D1" s="2">
        <v>161</v>
      </c>
      <c r="E1" s="2">
        <v>31</v>
      </c>
      <c r="F1">
        <v>256</v>
      </c>
      <c r="H1" s="2"/>
      <c r="I1" s="2"/>
      <c r="J1" s="2"/>
      <c r="K1" s="2"/>
      <c r="L1" s="2"/>
      <c r="N1" s="2"/>
      <c r="O1" s="2"/>
      <c r="P1" s="2"/>
      <c r="R1" s="2"/>
    </row>
    <row r="2" spans="1:19" ht="12.75">
      <c r="A2" s="2">
        <v>1988</v>
      </c>
      <c r="B2" s="2">
        <v>202</v>
      </c>
      <c r="C2" s="2">
        <v>147</v>
      </c>
      <c r="D2" s="2">
        <v>141</v>
      </c>
      <c r="E2" s="2">
        <v>54</v>
      </c>
      <c r="F2">
        <v>310</v>
      </c>
      <c r="H2" s="2"/>
      <c r="N2" s="2"/>
      <c r="O2" s="2"/>
      <c r="P2" s="2"/>
      <c r="Q2" s="2"/>
      <c r="R2" s="2"/>
      <c r="S2" s="2"/>
    </row>
    <row r="3" spans="1:19" ht="12.75">
      <c r="A3" s="2">
        <v>1989</v>
      </c>
      <c r="B3" s="2">
        <v>211</v>
      </c>
      <c r="C3" s="2">
        <v>184</v>
      </c>
      <c r="D3" s="2">
        <v>181</v>
      </c>
      <c r="E3" s="2">
        <v>129</v>
      </c>
      <c r="F3">
        <v>351</v>
      </c>
      <c r="H3" s="2"/>
      <c r="N3" s="2"/>
      <c r="O3" s="2"/>
      <c r="P3" s="2"/>
      <c r="Q3" s="2"/>
      <c r="R3" s="2"/>
      <c r="S3" s="2"/>
    </row>
    <row r="4" spans="1:19" ht="12.75">
      <c r="A4" s="2">
        <v>1990</v>
      </c>
      <c r="B4" s="2">
        <v>233</v>
      </c>
      <c r="C4" s="2">
        <v>199</v>
      </c>
      <c r="D4" s="2">
        <v>165</v>
      </c>
      <c r="E4" s="2">
        <v>164</v>
      </c>
      <c r="F4">
        <v>280</v>
      </c>
      <c r="H4" s="2"/>
      <c r="Q4" s="2"/>
      <c r="S4" s="2"/>
    </row>
    <row r="5" spans="1:19" ht="12.75">
      <c r="A5" s="2">
        <v>1991</v>
      </c>
      <c r="B5" s="2">
        <v>138</v>
      </c>
      <c r="C5" s="2">
        <v>179</v>
      </c>
      <c r="D5" s="2">
        <v>177</v>
      </c>
      <c r="E5" s="2">
        <v>102</v>
      </c>
      <c r="F5">
        <v>341</v>
      </c>
      <c r="H5" s="2"/>
      <c r="S5" s="2"/>
    </row>
    <row r="6" spans="1:19" ht="12.75">
      <c r="A6" s="2">
        <v>1992</v>
      </c>
      <c r="B6" s="2">
        <v>231</v>
      </c>
      <c r="C6" s="2">
        <v>212</v>
      </c>
      <c r="D6" s="2">
        <v>182</v>
      </c>
      <c r="E6" s="2">
        <v>140</v>
      </c>
      <c r="F6">
        <v>293</v>
      </c>
      <c r="H6" s="2"/>
      <c r="Q6" s="2"/>
      <c r="S6" s="2"/>
    </row>
    <row r="7" spans="1:19" ht="12.75">
      <c r="A7" s="2">
        <v>1993</v>
      </c>
      <c r="B7" s="2">
        <v>242</v>
      </c>
      <c r="C7" s="2">
        <v>208</v>
      </c>
      <c r="D7" s="2">
        <v>204</v>
      </c>
      <c r="E7" s="2">
        <v>101</v>
      </c>
      <c r="F7">
        <v>372</v>
      </c>
      <c r="H7" s="2"/>
      <c r="I7" s="2"/>
      <c r="J7" s="2"/>
      <c r="Q7" s="2"/>
      <c r="S7" s="2"/>
    </row>
    <row r="8" spans="1:19" ht="12.75">
      <c r="A8" s="2">
        <v>1994</v>
      </c>
      <c r="B8" s="2">
        <v>333</v>
      </c>
      <c r="C8" s="2">
        <v>327</v>
      </c>
      <c r="D8" s="2">
        <v>330</v>
      </c>
      <c r="E8" s="2">
        <v>167</v>
      </c>
      <c r="F8">
        <v>698</v>
      </c>
      <c r="H8" s="2"/>
      <c r="I8" s="2"/>
      <c r="J8" s="2"/>
      <c r="Q8" s="2"/>
      <c r="S8" s="2"/>
    </row>
    <row r="9" spans="1:19" ht="12.75">
      <c r="A9" s="2">
        <v>1995</v>
      </c>
      <c r="B9" s="2">
        <v>289</v>
      </c>
      <c r="C9" s="2">
        <v>344</v>
      </c>
      <c r="D9" s="2">
        <v>423</v>
      </c>
      <c r="E9" s="2">
        <v>218</v>
      </c>
      <c r="F9">
        <v>739</v>
      </c>
      <c r="H9" s="2"/>
      <c r="I9" s="2"/>
      <c r="J9" s="2"/>
      <c r="Q9" s="2"/>
      <c r="S9" s="2"/>
    </row>
    <row r="10" spans="1:19" ht="12.75">
      <c r="A10" s="2">
        <v>1996</v>
      </c>
      <c r="B10" s="2">
        <v>311</v>
      </c>
      <c r="C10" s="2">
        <v>377</v>
      </c>
      <c r="D10" s="2">
        <v>417</v>
      </c>
      <c r="E10" s="2">
        <v>256</v>
      </c>
      <c r="F10">
        <v>827</v>
      </c>
      <c r="H10" s="2"/>
      <c r="I10" s="2"/>
      <c r="J10" s="2"/>
      <c r="Q10" s="2"/>
      <c r="S10" s="2"/>
    </row>
    <row r="11" spans="1:19" ht="12.75">
      <c r="A11" s="2">
        <v>1997</v>
      </c>
      <c r="B11" s="2">
        <v>286</v>
      </c>
      <c r="C11" s="2">
        <v>198</v>
      </c>
      <c r="D11" s="2">
        <v>244</v>
      </c>
      <c r="E11" s="2">
        <v>228</v>
      </c>
      <c r="F11">
        <v>669</v>
      </c>
      <c r="H11" s="2"/>
      <c r="I11" s="2"/>
      <c r="J11" s="2"/>
      <c r="Q11" s="2"/>
      <c r="S11" s="2"/>
    </row>
    <row r="12" spans="1:19" ht="12.75">
      <c r="A12" s="2">
        <v>1998</v>
      </c>
      <c r="B12" s="2">
        <v>290</v>
      </c>
      <c r="C12" s="2">
        <v>213</v>
      </c>
      <c r="D12" s="2">
        <v>285</v>
      </c>
      <c r="E12" s="2">
        <v>359</v>
      </c>
      <c r="F12">
        <v>553</v>
      </c>
      <c r="H12" s="2"/>
      <c r="I12" s="2"/>
      <c r="J12" s="2"/>
      <c r="Q12" s="2"/>
      <c r="S12" s="2"/>
    </row>
    <row r="13" spans="1:19" ht="12.75">
      <c r="A13" s="2">
        <v>1999</v>
      </c>
      <c r="B13" s="2">
        <v>250</v>
      </c>
      <c r="C13" s="2">
        <v>202</v>
      </c>
      <c r="D13" s="2">
        <v>222</v>
      </c>
      <c r="E13" s="2">
        <v>379</v>
      </c>
      <c r="F13">
        <v>514</v>
      </c>
      <c r="H13" s="2"/>
      <c r="I13" s="2"/>
      <c r="J13" s="2"/>
      <c r="L13" s="2"/>
      <c r="P13" s="2"/>
      <c r="Q13" s="2"/>
      <c r="S13" s="2"/>
    </row>
    <row r="14" spans="1:19" ht="12.75">
      <c r="A14" s="2"/>
      <c r="B14" s="2"/>
      <c r="C14" s="2"/>
      <c r="D14" s="2"/>
      <c r="E14" s="2"/>
      <c r="F14" s="2"/>
      <c r="I14" s="2"/>
      <c r="J14" s="2"/>
      <c r="L14" s="2"/>
      <c r="M14" s="2"/>
      <c r="O14" s="2"/>
      <c r="P14" s="2"/>
      <c r="Q14" s="2"/>
      <c r="R14" s="2"/>
      <c r="S14" s="2"/>
    </row>
    <row r="15" spans="1:19" ht="12.75">
      <c r="A15" s="2" t="s">
        <v>27</v>
      </c>
      <c r="B15" s="2">
        <v>3197</v>
      </c>
      <c r="C15" s="2">
        <v>2979</v>
      </c>
      <c r="D15" s="2">
        <v>3132</v>
      </c>
      <c r="E15" s="2">
        <v>2328</v>
      </c>
      <c r="F15" s="2">
        <v>6203</v>
      </c>
      <c r="H15" s="2"/>
      <c r="I15" s="2"/>
      <c r="J15" s="2"/>
      <c r="L15" s="2"/>
      <c r="M15" s="2"/>
      <c r="O15" s="2"/>
      <c r="P15" s="2"/>
      <c r="Q15" s="2"/>
      <c r="R15" s="2"/>
      <c r="S15" s="2"/>
    </row>
    <row r="16" spans="1:19" ht="12.75">
      <c r="A16" s="2" t="s">
        <v>52</v>
      </c>
      <c r="B16" s="2" t="s">
        <v>52</v>
      </c>
      <c r="C16" s="2" t="s">
        <v>52</v>
      </c>
      <c r="D16" s="2" t="s">
        <v>51</v>
      </c>
      <c r="E16" s="2" t="s">
        <v>52</v>
      </c>
      <c r="F16" s="2" t="s">
        <v>52</v>
      </c>
      <c r="H16" s="2"/>
      <c r="I16" s="2"/>
      <c r="J16" s="2"/>
      <c r="L16" s="2"/>
      <c r="M16" s="2"/>
      <c r="O16" s="2"/>
      <c r="P16" s="2"/>
      <c r="Q16" s="2"/>
      <c r="R16" s="2"/>
      <c r="S16" s="2"/>
    </row>
    <row r="17" spans="1:19" ht="12.75">
      <c r="A17" s="2" t="s">
        <v>35</v>
      </c>
      <c r="B17" s="2"/>
      <c r="C17" s="2"/>
      <c r="D17" s="2"/>
      <c r="E17" s="2"/>
      <c r="F17" s="2"/>
      <c r="H17" s="2"/>
      <c r="I17" s="2"/>
      <c r="J17" s="2"/>
      <c r="L17" s="2"/>
      <c r="M17" s="2"/>
      <c r="N17" s="2"/>
      <c r="O17" s="2"/>
      <c r="P17" s="2"/>
      <c r="Q17" s="2"/>
      <c r="R17" s="2"/>
      <c r="S17" s="2"/>
    </row>
    <row r="18" spans="1:6" ht="12.75">
      <c r="A18">
        <v>1987</v>
      </c>
      <c r="B18">
        <v>25</v>
      </c>
      <c r="C18" s="2">
        <v>205</v>
      </c>
      <c r="D18">
        <v>77</v>
      </c>
      <c r="E18">
        <v>7</v>
      </c>
      <c r="F18">
        <v>114</v>
      </c>
    </row>
    <row r="19" spans="1:6" ht="12.75">
      <c r="A19">
        <v>1988</v>
      </c>
      <c r="B19" s="2">
        <v>18</v>
      </c>
      <c r="C19" s="2">
        <v>203</v>
      </c>
      <c r="D19">
        <v>87</v>
      </c>
      <c r="E19">
        <v>18</v>
      </c>
      <c r="F19" s="2">
        <v>103</v>
      </c>
    </row>
    <row r="20" spans="1:6" ht="12.75">
      <c r="A20">
        <v>1989</v>
      </c>
      <c r="B20">
        <v>18</v>
      </c>
      <c r="C20">
        <v>221</v>
      </c>
      <c r="D20">
        <v>82</v>
      </c>
      <c r="E20">
        <v>19</v>
      </c>
      <c r="F20">
        <v>132</v>
      </c>
    </row>
    <row r="21" spans="1:6" ht="12.75">
      <c r="A21">
        <v>1990</v>
      </c>
      <c r="B21">
        <v>17</v>
      </c>
      <c r="C21">
        <v>195</v>
      </c>
      <c r="D21">
        <v>74</v>
      </c>
      <c r="E21">
        <v>21</v>
      </c>
      <c r="F21">
        <v>152</v>
      </c>
    </row>
    <row r="22" spans="1:6" ht="12.75">
      <c r="A22">
        <v>1991</v>
      </c>
      <c r="B22">
        <v>10</v>
      </c>
      <c r="C22">
        <v>185</v>
      </c>
      <c r="D22">
        <v>73</v>
      </c>
      <c r="E22">
        <v>18</v>
      </c>
      <c r="F22">
        <v>155</v>
      </c>
    </row>
    <row r="23" spans="1:6" ht="12.75">
      <c r="A23">
        <v>1992</v>
      </c>
      <c r="B23">
        <v>14</v>
      </c>
      <c r="C23">
        <v>173</v>
      </c>
      <c r="D23">
        <v>87</v>
      </c>
      <c r="E23">
        <v>31</v>
      </c>
      <c r="F23">
        <v>129</v>
      </c>
    </row>
    <row r="24" spans="1:6" ht="12.75">
      <c r="A24">
        <v>1993</v>
      </c>
      <c r="B24">
        <v>29</v>
      </c>
      <c r="C24">
        <v>159</v>
      </c>
      <c r="D24">
        <v>79</v>
      </c>
      <c r="E24">
        <v>34</v>
      </c>
      <c r="F24">
        <v>174</v>
      </c>
    </row>
    <row r="25" spans="1:8" ht="12.75">
      <c r="A25">
        <v>1994</v>
      </c>
      <c r="B25" s="2">
        <v>35</v>
      </c>
      <c r="C25">
        <v>182</v>
      </c>
      <c r="D25">
        <v>91</v>
      </c>
      <c r="E25">
        <v>48</v>
      </c>
      <c r="F25">
        <v>196</v>
      </c>
      <c r="H25" s="2"/>
    </row>
    <row r="26" spans="1:8" ht="12.75">
      <c r="A26">
        <v>1995</v>
      </c>
      <c r="B26" s="2">
        <v>22</v>
      </c>
      <c r="C26">
        <v>180</v>
      </c>
      <c r="D26">
        <v>65</v>
      </c>
      <c r="E26">
        <v>32</v>
      </c>
      <c r="F26">
        <v>189</v>
      </c>
      <c r="H26" s="2"/>
    </row>
    <row r="27" spans="1:6" ht="12.75">
      <c r="A27">
        <v>1996</v>
      </c>
      <c r="B27">
        <v>21</v>
      </c>
      <c r="C27">
        <v>107</v>
      </c>
      <c r="D27">
        <v>65</v>
      </c>
      <c r="E27">
        <v>53</v>
      </c>
      <c r="F27">
        <v>164</v>
      </c>
    </row>
    <row r="28" spans="1:8" ht="12.75">
      <c r="A28">
        <v>1997</v>
      </c>
      <c r="B28" s="2">
        <v>17</v>
      </c>
      <c r="C28">
        <v>84</v>
      </c>
      <c r="D28">
        <v>66</v>
      </c>
      <c r="E28">
        <v>62</v>
      </c>
      <c r="F28">
        <v>135</v>
      </c>
      <c r="H28" s="2"/>
    </row>
    <row r="29" spans="1:8" ht="12.75">
      <c r="A29">
        <v>1998</v>
      </c>
      <c r="B29" s="2">
        <v>16</v>
      </c>
      <c r="C29">
        <v>48</v>
      </c>
      <c r="D29">
        <v>49</v>
      </c>
      <c r="E29">
        <v>38</v>
      </c>
      <c r="F29">
        <v>90</v>
      </c>
      <c r="H29" s="2"/>
    </row>
    <row r="30" spans="1:8" ht="12.75">
      <c r="A30">
        <v>1999</v>
      </c>
      <c r="B30" s="2">
        <v>5</v>
      </c>
      <c r="C30">
        <v>48</v>
      </c>
      <c r="D30">
        <v>55</v>
      </c>
      <c r="E30">
        <v>51</v>
      </c>
      <c r="F30">
        <v>118</v>
      </c>
      <c r="H30" s="2"/>
    </row>
    <row r="31" spans="2:8" ht="12.75">
      <c r="B31" s="2"/>
      <c r="H31" s="2"/>
    </row>
    <row r="32" spans="1:8" ht="12.75">
      <c r="A32" t="s">
        <v>27</v>
      </c>
      <c r="B32" s="2">
        <v>247</v>
      </c>
      <c r="C32" s="2">
        <v>1990</v>
      </c>
      <c r="D32">
        <v>950</v>
      </c>
      <c r="E32">
        <v>432</v>
      </c>
      <c r="F32" s="2">
        <v>1851</v>
      </c>
      <c r="H32" s="2"/>
    </row>
    <row r="33" spans="1:8" ht="12.75">
      <c r="A33" t="s">
        <v>52</v>
      </c>
      <c r="B33" s="2" t="s">
        <v>52</v>
      </c>
      <c r="C33" t="s">
        <v>52</v>
      </c>
      <c r="D33" t="s">
        <v>51</v>
      </c>
      <c r="E33" t="s">
        <v>52</v>
      </c>
      <c r="F33" t="s">
        <v>52</v>
      </c>
      <c r="H33" s="2"/>
    </row>
    <row r="34" spans="1:8" ht="12.75">
      <c r="A34" t="s">
        <v>16</v>
      </c>
      <c r="B34" s="2"/>
      <c r="C34" s="2"/>
      <c r="F34" s="2"/>
      <c r="H34" s="2"/>
    </row>
    <row r="35" spans="1:8" ht="12.75">
      <c r="A35">
        <v>1987</v>
      </c>
      <c r="B35" s="2">
        <v>22</v>
      </c>
      <c r="C35" s="2">
        <v>168</v>
      </c>
      <c r="D35">
        <v>102</v>
      </c>
      <c r="E35">
        <v>22</v>
      </c>
      <c r="F35" s="2">
        <v>117</v>
      </c>
      <c r="H35" s="2"/>
    </row>
    <row r="36" spans="1:6" ht="12.75">
      <c r="A36">
        <v>1988</v>
      </c>
      <c r="B36" s="2">
        <v>19</v>
      </c>
      <c r="C36" s="2">
        <v>192</v>
      </c>
      <c r="D36">
        <v>135</v>
      </c>
      <c r="E36">
        <v>20</v>
      </c>
      <c r="F36" s="2">
        <v>110</v>
      </c>
    </row>
    <row r="37" spans="1:6" ht="12.75">
      <c r="A37">
        <v>1989</v>
      </c>
      <c r="B37" s="2">
        <v>20</v>
      </c>
      <c r="C37" s="2">
        <v>147</v>
      </c>
      <c r="D37">
        <v>142</v>
      </c>
      <c r="E37">
        <v>36</v>
      </c>
      <c r="F37" s="2">
        <v>147</v>
      </c>
    </row>
    <row r="38" spans="1:6" ht="12.75">
      <c r="A38">
        <v>1990</v>
      </c>
      <c r="B38" s="2">
        <v>34</v>
      </c>
      <c r="C38" s="2">
        <v>152</v>
      </c>
      <c r="D38">
        <v>147</v>
      </c>
      <c r="E38">
        <v>40</v>
      </c>
      <c r="F38" s="2">
        <v>159</v>
      </c>
    </row>
    <row r="39" spans="1:6" ht="12.75">
      <c r="A39">
        <v>1991</v>
      </c>
      <c r="B39" s="2">
        <v>20</v>
      </c>
      <c r="C39" s="2">
        <v>140</v>
      </c>
      <c r="D39">
        <v>126</v>
      </c>
      <c r="E39">
        <v>27</v>
      </c>
      <c r="F39" s="2">
        <v>133</v>
      </c>
    </row>
    <row r="40" spans="1:6" ht="12.75">
      <c r="A40">
        <v>1992</v>
      </c>
      <c r="B40" s="2">
        <v>42</v>
      </c>
      <c r="C40" s="2">
        <v>185</v>
      </c>
      <c r="D40">
        <v>158</v>
      </c>
      <c r="E40">
        <v>36</v>
      </c>
      <c r="F40" s="2">
        <v>138</v>
      </c>
    </row>
    <row r="41" spans="1:6" ht="12.75">
      <c r="A41">
        <v>1993</v>
      </c>
      <c r="B41">
        <v>63</v>
      </c>
      <c r="C41">
        <v>172</v>
      </c>
      <c r="D41">
        <v>177</v>
      </c>
      <c r="E41">
        <v>42</v>
      </c>
      <c r="F41">
        <v>163</v>
      </c>
    </row>
    <row r="42" spans="1:6" ht="12.75">
      <c r="A42">
        <v>1994</v>
      </c>
      <c r="B42">
        <v>3</v>
      </c>
      <c r="C42">
        <v>19</v>
      </c>
      <c r="D42">
        <v>30</v>
      </c>
      <c r="E42">
        <v>14</v>
      </c>
      <c r="F42">
        <v>16</v>
      </c>
    </row>
    <row r="43" spans="1:6" ht="12.75">
      <c r="A43">
        <v>1995</v>
      </c>
      <c r="B43">
        <v>3</v>
      </c>
      <c r="C43">
        <v>17</v>
      </c>
      <c r="D43">
        <v>20</v>
      </c>
      <c r="E43">
        <v>15</v>
      </c>
      <c r="F43">
        <v>7</v>
      </c>
    </row>
    <row r="44" spans="1:6" ht="12.75">
      <c r="A44">
        <v>1996</v>
      </c>
      <c r="B44">
        <v>4</v>
      </c>
      <c r="C44">
        <v>22</v>
      </c>
      <c r="D44">
        <v>25</v>
      </c>
      <c r="E44">
        <v>17</v>
      </c>
      <c r="F44">
        <v>13</v>
      </c>
    </row>
    <row r="45" spans="1:6" ht="12.75">
      <c r="A45">
        <v>1997</v>
      </c>
      <c r="B45">
        <v>106</v>
      </c>
      <c r="C45">
        <v>179</v>
      </c>
      <c r="D45">
        <v>272</v>
      </c>
      <c r="E45">
        <v>116</v>
      </c>
      <c r="F45">
        <v>224</v>
      </c>
    </row>
    <row r="46" spans="1:6" ht="12.75">
      <c r="A46">
        <v>1998</v>
      </c>
      <c r="B46">
        <v>116</v>
      </c>
      <c r="C46">
        <v>188</v>
      </c>
      <c r="D46">
        <v>260</v>
      </c>
      <c r="E46">
        <v>149</v>
      </c>
      <c r="F46">
        <v>257</v>
      </c>
    </row>
    <row r="47" spans="1:6" ht="12.75">
      <c r="A47">
        <v>1999</v>
      </c>
      <c r="B47">
        <v>85</v>
      </c>
      <c r="C47">
        <v>156</v>
      </c>
      <c r="D47">
        <v>197</v>
      </c>
      <c r="E47">
        <v>97</v>
      </c>
      <c r="F47">
        <v>201</v>
      </c>
    </row>
    <row r="49" spans="1:6" ht="12.75">
      <c r="A49" t="s">
        <v>27</v>
      </c>
      <c r="B49">
        <v>537</v>
      </c>
      <c r="C49" s="2">
        <v>1737</v>
      </c>
      <c r="D49" s="2">
        <v>1791</v>
      </c>
      <c r="E49">
        <v>631</v>
      </c>
      <c r="F49" s="2">
        <v>1685</v>
      </c>
    </row>
    <row r="50" spans="1:6" ht="12.75">
      <c r="A50" t="s">
        <v>52</v>
      </c>
      <c r="B50" t="s">
        <v>52</v>
      </c>
      <c r="C50" t="s">
        <v>52</v>
      </c>
      <c r="D50" t="s">
        <v>51</v>
      </c>
      <c r="E50" t="s">
        <v>52</v>
      </c>
      <c r="F50" t="s">
        <v>52</v>
      </c>
    </row>
    <row r="51" ht="12.75">
      <c r="A51" t="s">
        <v>0</v>
      </c>
    </row>
    <row r="52" spans="1:6" ht="12.75">
      <c r="A52">
        <v>1987</v>
      </c>
      <c r="B52" s="2"/>
      <c r="C52">
        <v>3</v>
      </c>
      <c r="D52">
        <v>1</v>
      </c>
      <c r="F52">
        <v>1</v>
      </c>
    </row>
    <row r="53" spans="1:6" ht="12.75">
      <c r="A53">
        <v>1988</v>
      </c>
      <c r="B53">
        <v>2</v>
      </c>
      <c r="C53">
        <v>8</v>
      </c>
      <c r="D53">
        <v>3</v>
      </c>
      <c r="E53">
        <v>3</v>
      </c>
      <c r="F53">
        <v>4</v>
      </c>
    </row>
    <row r="54" spans="1:6" ht="12.75">
      <c r="A54">
        <v>1989</v>
      </c>
      <c r="B54">
        <v>2</v>
      </c>
      <c r="C54" s="2">
        <v>6</v>
      </c>
      <c r="D54">
        <v>3</v>
      </c>
      <c r="E54">
        <v>1</v>
      </c>
      <c r="F54">
        <v>8</v>
      </c>
    </row>
    <row r="55" spans="1:6" ht="12.75">
      <c r="A55">
        <v>1990</v>
      </c>
      <c r="C55" s="2">
        <v>2</v>
      </c>
      <c r="D55">
        <v>1</v>
      </c>
      <c r="F55">
        <v>3</v>
      </c>
    </row>
    <row r="56" spans="1:6" ht="12.75">
      <c r="A56">
        <v>1991</v>
      </c>
      <c r="B56" s="2"/>
      <c r="C56" s="2"/>
      <c r="E56">
        <v>1</v>
      </c>
      <c r="F56">
        <v>3</v>
      </c>
    </row>
    <row r="57" spans="1:6" ht="12.75">
      <c r="A57">
        <v>1992</v>
      </c>
      <c r="B57" s="2"/>
      <c r="C57" s="2"/>
      <c r="E57">
        <v>1</v>
      </c>
      <c r="F57">
        <v>4</v>
      </c>
    </row>
    <row r="58" spans="1:6" ht="12.75">
      <c r="A58">
        <v>1993</v>
      </c>
      <c r="B58" s="2"/>
      <c r="C58" s="2"/>
      <c r="D58">
        <v>2</v>
      </c>
      <c r="F58">
        <v>1</v>
      </c>
    </row>
    <row r="59" spans="1:3" ht="12.75">
      <c r="A59">
        <v>1994</v>
      </c>
      <c r="C59" s="2"/>
    </row>
    <row r="60" spans="1:5" ht="12.75">
      <c r="A60">
        <v>1995</v>
      </c>
      <c r="B60" s="2"/>
      <c r="C60" s="2"/>
      <c r="D60">
        <v>1</v>
      </c>
      <c r="E60">
        <v>1</v>
      </c>
    </row>
    <row r="61" spans="1:3" ht="12.75">
      <c r="A61">
        <v>1996</v>
      </c>
      <c r="B61" s="2"/>
      <c r="C61" s="2">
        <v>1</v>
      </c>
    </row>
    <row r="62" spans="1:3" ht="12.75">
      <c r="A62">
        <v>1997</v>
      </c>
      <c r="C62" s="2"/>
    </row>
    <row r="63" spans="1:3" ht="12.75">
      <c r="A63">
        <v>1998</v>
      </c>
      <c r="C63" s="2"/>
    </row>
    <row r="64" spans="1:3" ht="12.75">
      <c r="A64">
        <v>1999</v>
      </c>
      <c r="C64" s="2"/>
    </row>
    <row r="65" ht="12.75">
      <c r="C65" s="2"/>
    </row>
    <row r="66" spans="1:6" ht="12.75">
      <c r="A66" t="s">
        <v>27</v>
      </c>
      <c r="B66">
        <v>4</v>
      </c>
      <c r="C66" s="2">
        <v>20</v>
      </c>
      <c r="D66">
        <v>11</v>
      </c>
      <c r="E66">
        <v>7</v>
      </c>
      <c r="F66">
        <v>24</v>
      </c>
    </row>
    <row r="67" spans="1:6" ht="12.75">
      <c r="A67" t="s">
        <v>52</v>
      </c>
      <c r="B67" s="2" t="s">
        <v>52</v>
      </c>
      <c r="C67" s="2" t="s">
        <v>52</v>
      </c>
      <c r="D67" t="s">
        <v>51</v>
      </c>
      <c r="E67" t="s">
        <v>52</v>
      </c>
      <c r="F67" t="s">
        <v>52</v>
      </c>
    </row>
    <row r="68" spans="1:3" ht="12.75">
      <c r="A68" t="s">
        <v>36</v>
      </c>
      <c r="B68" s="2"/>
      <c r="C68" s="2"/>
    </row>
    <row r="69" spans="1:6" ht="12.75">
      <c r="A69">
        <v>1987</v>
      </c>
      <c r="B69" s="2">
        <v>20</v>
      </c>
      <c r="C69">
        <v>72</v>
      </c>
      <c r="D69">
        <v>26</v>
      </c>
      <c r="E69">
        <v>3</v>
      </c>
      <c r="F69">
        <v>39</v>
      </c>
    </row>
    <row r="70" spans="1:6" ht="12.75">
      <c r="A70">
        <v>1988</v>
      </c>
      <c r="B70">
        <v>10</v>
      </c>
      <c r="C70">
        <v>96</v>
      </c>
      <c r="D70">
        <v>41</v>
      </c>
      <c r="E70">
        <v>3</v>
      </c>
      <c r="F70">
        <v>63</v>
      </c>
    </row>
    <row r="71" spans="1:6" ht="12.75">
      <c r="A71">
        <v>1989</v>
      </c>
      <c r="B71">
        <v>10</v>
      </c>
      <c r="C71" s="2">
        <v>85</v>
      </c>
      <c r="D71">
        <v>37</v>
      </c>
      <c r="E71">
        <v>4</v>
      </c>
      <c r="F71">
        <v>64</v>
      </c>
    </row>
    <row r="72" spans="1:6" ht="12.75">
      <c r="A72">
        <v>1990</v>
      </c>
      <c r="B72">
        <v>10</v>
      </c>
      <c r="C72" s="2">
        <v>62</v>
      </c>
      <c r="D72">
        <v>36</v>
      </c>
      <c r="E72">
        <v>6</v>
      </c>
      <c r="F72">
        <v>75</v>
      </c>
    </row>
    <row r="73" spans="1:6" ht="12.75">
      <c r="A73">
        <v>1991</v>
      </c>
      <c r="B73" s="2">
        <v>12</v>
      </c>
      <c r="C73" s="2">
        <v>66</v>
      </c>
      <c r="D73">
        <v>41</v>
      </c>
      <c r="E73">
        <v>7</v>
      </c>
      <c r="F73">
        <v>77</v>
      </c>
    </row>
    <row r="74" spans="1:6" ht="12.75">
      <c r="A74">
        <v>1992</v>
      </c>
      <c r="B74" s="2">
        <v>7</v>
      </c>
      <c r="C74" s="2">
        <v>72</v>
      </c>
      <c r="D74">
        <v>38</v>
      </c>
      <c r="E74">
        <v>2</v>
      </c>
      <c r="F74">
        <v>90</v>
      </c>
    </row>
    <row r="75" spans="1:6" ht="12.75">
      <c r="A75">
        <v>1993</v>
      </c>
      <c r="B75" s="2">
        <v>11</v>
      </c>
      <c r="C75" s="2">
        <v>62</v>
      </c>
      <c r="D75">
        <v>42</v>
      </c>
      <c r="E75">
        <v>5</v>
      </c>
      <c r="F75">
        <v>75</v>
      </c>
    </row>
    <row r="76" spans="1:6" ht="12.75">
      <c r="A76">
        <v>1994</v>
      </c>
      <c r="B76">
        <v>14</v>
      </c>
      <c r="C76" s="2">
        <v>80</v>
      </c>
      <c r="D76">
        <v>40</v>
      </c>
      <c r="E76">
        <v>5</v>
      </c>
      <c r="F76">
        <v>88</v>
      </c>
    </row>
    <row r="77" spans="1:6" ht="12.75">
      <c r="A77">
        <v>1995</v>
      </c>
      <c r="B77" s="2">
        <v>11</v>
      </c>
      <c r="C77" s="2">
        <v>67</v>
      </c>
      <c r="D77">
        <v>38</v>
      </c>
      <c r="E77">
        <v>5</v>
      </c>
      <c r="F77">
        <v>62</v>
      </c>
    </row>
    <row r="78" spans="1:6" ht="12.75">
      <c r="A78">
        <v>1996</v>
      </c>
      <c r="B78" s="2">
        <v>18</v>
      </c>
      <c r="C78" s="2">
        <v>47</v>
      </c>
      <c r="D78">
        <v>44</v>
      </c>
      <c r="E78">
        <v>7</v>
      </c>
      <c r="F78">
        <v>58</v>
      </c>
    </row>
    <row r="79" spans="1:6" ht="12.75">
      <c r="A79">
        <v>1997</v>
      </c>
      <c r="B79">
        <v>9</v>
      </c>
      <c r="C79" s="2">
        <v>52</v>
      </c>
      <c r="D79">
        <v>38</v>
      </c>
      <c r="E79">
        <v>14</v>
      </c>
      <c r="F79">
        <v>63</v>
      </c>
    </row>
    <row r="80" spans="1:6" ht="12.75">
      <c r="A80">
        <v>1998</v>
      </c>
      <c r="B80">
        <v>5</v>
      </c>
      <c r="C80" s="2">
        <v>29</v>
      </c>
      <c r="D80">
        <v>33</v>
      </c>
      <c r="E80">
        <v>10</v>
      </c>
      <c r="F80">
        <v>66</v>
      </c>
    </row>
    <row r="81" spans="1:6" ht="12.75">
      <c r="A81">
        <v>1999</v>
      </c>
      <c r="B81">
        <v>48</v>
      </c>
      <c r="C81" s="2">
        <v>27</v>
      </c>
      <c r="D81">
        <v>46</v>
      </c>
      <c r="E81">
        <v>29</v>
      </c>
      <c r="F81">
        <v>68</v>
      </c>
    </row>
    <row r="82" spans="2:6" ht="12.75">
      <c r="B82" s="2"/>
      <c r="C82" s="2"/>
      <c r="D82" s="2"/>
      <c r="E82" s="2"/>
      <c r="F82" s="2"/>
    </row>
    <row r="83" spans="1:6" ht="12.75">
      <c r="A83" t="s">
        <v>27</v>
      </c>
      <c r="B83" s="2">
        <v>181</v>
      </c>
      <c r="C83" s="2">
        <v>797</v>
      </c>
      <c r="D83" s="2">
        <v>489</v>
      </c>
      <c r="E83" s="2">
        <v>93</v>
      </c>
      <c r="F83" s="2">
        <v>864</v>
      </c>
    </row>
    <row r="84" spans="1:6" ht="12.75">
      <c r="A84" t="s">
        <v>52</v>
      </c>
      <c r="B84" s="2" t="s">
        <v>52</v>
      </c>
      <c r="C84" s="2" t="s">
        <v>52</v>
      </c>
      <c r="D84" s="2" t="s">
        <v>51</v>
      </c>
      <c r="E84" s="2" t="s">
        <v>52</v>
      </c>
      <c r="F84" s="2" t="s">
        <v>52</v>
      </c>
    </row>
    <row r="85" spans="2:6" ht="12.75">
      <c r="B85" s="2"/>
      <c r="C85" s="2"/>
      <c r="D85" s="2"/>
      <c r="E85" s="2"/>
      <c r="F85" s="2"/>
    </row>
    <row r="86" spans="1:6" ht="12.75">
      <c r="A86" t="s">
        <v>52</v>
      </c>
      <c r="B86" s="2" t="s">
        <v>52</v>
      </c>
      <c r="C86" s="2" t="s">
        <v>52</v>
      </c>
      <c r="D86" s="2" t="s">
        <v>51</v>
      </c>
      <c r="E86" s="2" t="s">
        <v>52</v>
      </c>
      <c r="F86" s="2" t="s">
        <v>52</v>
      </c>
    </row>
    <row r="87" spans="1:6" ht="12.75">
      <c r="A87" t="s">
        <v>8</v>
      </c>
      <c r="B87" s="2"/>
      <c r="C87" s="2"/>
      <c r="D87" s="2"/>
      <c r="E87" s="2"/>
      <c r="F87" s="2"/>
    </row>
    <row r="88" spans="1:6" ht="12.75">
      <c r="A88" t="s">
        <v>9</v>
      </c>
      <c r="B88" s="2" t="s">
        <v>10</v>
      </c>
      <c r="C88" s="2" t="s">
        <v>1</v>
      </c>
      <c r="D88" s="2" t="s">
        <v>2</v>
      </c>
      <c r="E88" s="2" t="s">
        <v>3</v>
      </c>
      <c r="F88" s="2" t="s">
        <v>11</v>
      </c>
    </row>
    <row r="89" spans="1:6" ht="12.75">
      <c r="A89" t="s">
        <v>12</v>
      </c>
      <c r="B89" s="2" t="s">
        <v>51</v>
      </c>
      <c r="C89" s="2" t="s">
        <v>52</v>
      </c>
      <c r="D89" s="2" t="e">
        <f>-Black,NH</f>
        <v>#NAME?</v>
      </c>
      <c r="E89" s="2" t="s">
        <v>51</v>
      </c>
      <c r="F89" s="2" t="s">
        <v>52</v>
      </c>
    </row>
    <row r="90" spans="1:6" ht="12.75">
      <c r="A90" t="s">
        <v>13</v>
      </c>
      <c r="B90" s="2" t="s">
        <v>14</v>
      </c>
      <c r="C90" s="2" t="s">
        <v>53</v>
      </c>
      <c r="D90" s="2" t="s">
        <v>54</v>
      </c>
      <c r="E90" s="2" t="s">
        <v>15</v>
      </c>
      <c r="F90" s="2" t="s">
        <v>55</v>
      </c>
    </row>
    <row r="91" spans="1:6" ht="12.75">
      <c r="A91" t="s">
        <v>52</v>
      </c>
      <c r="B91" s="2" t="s">
        <v>52</v>
      </c>
      <c r="C91" s="2" t="s">
        <v>52</v>
      </c>
      <c r="D91" s="2" t="s">
        <v>51</v>
      </c>
      <c r="E91" s="2" t="s">
        <v>52</v>
      </c>
      <c r="F91" s="2" t="s">
        <v>52</v>
      </c>
    </row>
    <row r="92" spans="1:3" ht="12.75">
      <c r="A92" t="s">
        <v>38</v>
      </c>
      <c r="C92" s="2"/>
    </row>
    <row r="93" spans="1:6" ht="12.75">
      <c r="A93">
        <v>1987</v>
      </c>
      <c r="B93">
        <v>35</v>
      </c>
      <c r="C93" s="2">
        <v>52</v>
      </c>
      <c r="D93">
        <v>40</v>
      </c>
      <c r="E93">
        <v>11</v>
      </c>
      <c r="F93">
        <v>30</v>
      </c>
    </row>
    <row r="94" spans="1:6" ht="12.75">
      <c r="A94">
        <v>1988</v>
      </c>
      <c r="B94">
        <v>34</v>
      </c>
      <c r="C94" s="2">
        <v>55</v>
      </c>
      <c r="D94">
        <v>43</v>
      </c>
      <c r="E94">
        <v>10</v>
      </c>
      <c r="F94">
        <v>30</v>
      </c>
    </row>
    <row r="95" spans="1:6" ht="12.75">
      <c r="A95">
        <v>1989</v>
      </c>
      <c r="B95">
        <v>39</v>
      </c>
      <c r="C95" s="2">
        <v>63</v>
      </c>
      <c r="D95">
        <v>40</v>
      </c>
      <c r="E95">
        <v>39</v>
      </c>
      <c r="F95">
        <v>34</v>
      </c>
    </row>
    <row r="96" spans="1:6" ht="12.75">
      <c r="A96">
        <v>1990</v>
      </c>
      <c r="B96">
        <v>45</v>
      </c>
      <c r="C96" s="2">
        <v>57</v>
      </c>
      <c r="D96">
        <v>53</v>
      </c>
      <c r="E96">
        <v>59</v>
      </c>
      <c r="F96">
        <v>45</v>
      </c>
    </row>
    <row r="97" spans="1:6" ht="12.75">
      <c r="A97">
        <v>1991</v>
      </c>
      <c r="B97">
        <v>37</v>
      </c>
      <c r="C97" s="2">
        <v>51</v>
      </c>
      <c r="D97">
        <v>43</v>
      </c>
      <c r="E97">
        <v>75</v>
      </c>
      <c r="F97">
        <v>54</v>
      </c>
    </row>
    <row r="98" spans="1:6" ht="12.75">
      <c r="A98">
        <v>1992</v>
      </c>
      <c r="B98">
        <v>63</v>
      </c>
      <c r="C98">
        <v>66</v>
      </c>
      <c r="D98">
        <v>62</v>
      </c>
      <c r="E98">
        <v>90</v>
      </c>
      <c r="F98">
        <v>40</v>
      </c>
    </row>
    <row r="99" spans="1:6" ht="12.75">
      <c r="A99">
        <v>1993</v>
      </c>
      <c r="B99">
        <v>65</v>
      </c>
      <c r="C99">
        <v>63</v>
      </c>
      <c r="D99">
        <v>54</v>
      </c>
      <c r="E99">
        <v>84</v>
      </c>
      <c r="F99">
        <v>67</v>
      </c>
    </row>
    <row r="100" spans="1:6" ht="12.75">
      <c r="A100">
        <v>1994</v>
      </c>
      <c r="B100">
        <v>77</v>
      </c>
      <c r="C100" s="2">
        <v>123</v>
      </c>
      <c r="D100">
        <v>102</v>
      </c>
      <c r="E100">
        <v>132</v>
      </c>
      <c r="F100">
        <v>179</v>
      </c>
    </row>
    <row r="101" spans="1:6" ht="12.75">
      <c r="A101">
        <v>1995</v>
      </c>
      <c r="B101">
        <v>90</v>
      </c>
      <c r="C101" s="2">
        <v>106</v>
      </c>
      <c r="D101" s="2">
        <v>116</v>
      </c>
      <c r="E101">
        <v>124</v>
      </c>
      <c r="F101">
        <v>179</v>
      </c>
    </row>
    <row r="102" spans="1:6" ht="12.75">
      <c r="A102">
        <v>1996</v>
      </c>
      <c r="B102">
        <v>82</v>
      </c>
      <c r="C102" s="2">
        <v>108</v>
      </c>
      <c r="D102" s="2">
        <v>135</v>
      </c>
      <c r="E102">
        <v>129</v>
      </c>
      <c r="F102">
        <v>148</v>
      </c>
    </row>
    <row r="103" spans="1:6" ht="12.75">
      <c r="A103">
        <v>1997</v>
      </c>
      <c r="B103">
        <v>66</v>
      </c>
      <c r="C103" s="2">
        <v>78</v>
      </c>
      <c r="D103" s="2">
        <v>75</v>
      </c>
      <c r="E103">
        <v>98</v>
      </c>
      <c r="F103">
        <v>145</v>
      </c>
    </row>
    <row r="104" spans="1:6" ht="12.75">
      <c r="A104">
        <v>1998</v>
      </c>
      <c r="B104">
        <v>72</v>
      </c>
      <c r="C104" s="2">
        <v>71</v>
      </c>
      <c r="D104" s="2">
        <v>83</v>
      </c>
      <c r="E104">
        <v>84</v>
      </c>
      <c r="F104">
        <v>88</v>
      </c>
    </row>
    <row r="105" spans="1:6" ht="12.75">
      <c r="A105">
        <v>1999</v>
      </c>
      <c r="B105">
        <v>80</v>
      </c>
      <c r="C105">
        <v>75</v>
      </c>
      <c r="D105" s="2">
        <v>88</v>
      </c>
      <c r="E105" s="2">
        <v>93</v>
      </c>
      <c r="F105">
        <v>103</v>
      </c>
    </row>
    <row r="106" spans="4:5" ht="12.75">
      <c r="D106" s="2"/>
      <c r="E106" s="2"/>
    </row>
    <row r="107" spans="1:6" ht="12.75">
      <c r="A107" t="s">
        <v>27</v>
      </c>
      <c r="B107">
        <v>785</v>
      </c>
      <c r="C107" s="2">
        <v>968</v>
      </c>
      <c r="D107" s="2">
        <v>934</v>
      </c>
      <c r="E107" s="2">
        <v>1028</v>
      </c>
      <c r="F107" s="2">
        <v>1142</v>
      </c>
    </row>
    <row r="108" spans="1:6" ht="12.75">
      <c r="A108" t="s">
        <v>52</v>
      </c>
      <c r="B108" t="s">
        <v>52</v>
      </c>
      <c r="C108" s="2" t="s">
        <v>52</v>
      </c>
      <c r="D108" s="2" t="s">
        <v>51</v>
      </c>
      <c r="E108" s="2" t="s">
        <v>52</v>
      </c>
      <c r="F108" t="s">
        <v>52</v>
      </c>
    </row>
    <row r="109" spans="1:5" ht="12.75">
      <c r="A109" t="s">
        <v>35</v>
      </c>
      <c r="C109" s="2"/>
      <c r="D109" s="2"/>
      <c r="E109" s="2"/>
    </row>
    <row r="110" spans="1:6" ht="12.75">
      <c r="A110">
        <v>1987</v>
      </c>
      <c r="B110">
        <v>10</v>
      </c>
      <c r="C110" s="2">
        <v>56</v>
      </c>
      <c r="D110" s="2">
        <v>20</v>
      </c>
      <c r="E110" s="2">
        <v>1</v>
      </c>
      <c r="F110">
        <v>13</v>
      </c>
    </row>
    <row r="111" spans="1:6" ht="12.75">
      <c r="A111">
        <v>1988</v>
      </c>
      <c r="B111">
        <v>15</v>
      </c>
      <c r="C111" s="2">
        <v>66</v>
      </c>
      <c r="D111" s="2">
        <v>26</v>
      </c>
      <c r="E111">
        <v>8</v>
      </c>
      <c r="F111">
        <v>20</v>
      </c>
    </row>
    <row r="112" spans="1:6" ht="12.75">
      <c r="A112">
        <v>1989</v>
      </c>
      <c r="B112" s="2">
        <v>5</v>
      </c>
      <c r="C112" s="2">
        <v>57</v>
      </c>
      <c r="D112" s="2">
        <v>28</v>
      </c>
      <c r="E112" s="2">
        <v>9</v>
      </c>
      <c r="F112" s="2">
        <v>15</v>
      </c>
    </row>
    <row r="113" spans="1:6" ht="12.75">
      <c r="A113">
        <v>1990</v>
      </c>
      <c r="B113">
        <v>9</v>
      </c>
      <c r="C113" s="2">
        <v>42</v>
      </c>
      <c r="D113" s="2">
        <v>25</v>
      </c>
      <c r="E113" s="2">
        <v>14</v>
      </c>
      <c r="F113">
        <v>29</v>
      </c>
    </row>
    <row r="114" spans="1:6" ht="12.75">
      <c r="A114">
        <v>1991</v>
      </c>
      <c r="B114">
        <v>4</v>
      </c>
      <c r="C114" s="2">
        <v>78</v>
      </c>
      <c r="D114" s="2">
        <v>32</v>
      </c>
      <c r="E114" s="2">
        <v>24</v>
      </c>
      <c r="F114">
        <v>22</v>
      </c>
    </row>
    <row r="115" spans="1:6" ht="12.75">
      <c r="A115">
        <v>1992</v>
      </c>
      <c r="B115">
        <v>7</v>
      </c>
      <c r="C115" s="2">
        <v>63</v>
      </c>
      <c r="D115" s="2">
        <v>23</v>
      </c>
      <c r="E115" s="2">
        <v>15</v>
      </c>
      <c r="F115">
        <v>16</v>
      </c>
    </row>
    <row r="116" spans="1:6" ht="12.75">
      <c r="A116">
        <v>1993</v>
      </c>
      <c r="B116">
        <v>9</v>
      </c>
      <c r="C116" s="2">
        <v>74</v>
      </c>
      <c r="D116" s="2">
        <v>40</v>
      </c>
      <c r="E116" s="2">
        <v>40</v>
      </c>
      <c r="F116">
        <v>30</v>
      </c>
    </row>
    <row r="117" spans="1:6" ht="12.75">
      <c r="A117">
        <v>1994</v>
      </c>
      <c r="B117" s="2">
        <v>11</v>
      </c>
      <c r="C117" s="2">
        <v>57</v>
      </c>
      <c r="D117" s="2">
        <v>32</v>
      </c>
      <c r="E117" s="2">
        <v>50</v>
      </c>
      <c r="F117" s="2">
        <v>23</v>
      </c>
    </row>
    <row r="118" spans="1:6" ht="12.75">
      <c r="A118">
        <v>1995</v>
      </c>
      <c r="B118">
        <v>11</v>
      </c>
      <c r="C118" s="2">
        <v>41</v>
      </c>
      <c r="D118">
        <v>26</v>
      </c>
      <c r="E118" s="2">
        <v>55</v>
      </c>
      <c r="F118">
        <v>20</v>
      </c>
    </row>
    <row r="119" spans="1:6" ht="12.75">
      <c r="A119">
        <v>1996</v>
      </c>
      <c r="B119">
        <v>5</v>
      </c>
      <c r="C119" s="2">
        <v>29</v>
      </c>
      <c r="D119">
        <v>19</v>
      </c>
      <c r="E119" s="2">
        <v>49</v>
      </c>
      <c r="F119">
        <v>21</v>
      </c>
    </row>
    <row r="120" spans="1:6" ht="12.75">
      <c r="A120">
        <v>1997</v>
      </c>
      <c r="B120">
        <v>7</v>
      </c>
      <c r="C120" s="2">
        <v>22</v>
      </c>
      <c r="D120">
        <v>22</v>
      </c>
      <c r="E120" s="2">
        <v>46</v>
      </c>
      <c r="F120">
        <v>11</v>
      </c>
    </row>
    <row r="121" spans="1:6" ht="12.75">
      <c r="A121">
        <v>1998</v>
      </c>
      <c r="B121" s="2">
        <v>2</v>
      </c>
      <c r="C121" s="2">
        <v>16</v>
      </c>
      <c r="D121">
        <v>8</v>
      </c>
      <c r="E121" s="2">
        <v>23</v>
      </c>
      <c r="F121">
        <v>10</v>
      </c>
    </row>
    <row r="122" spans="1:6" ht="12.75">
      <c r="A122">
        <v>1999</v>
      </c>
      <c r="B122">
        <v>1</v>
      </c>
      <c r="C122" s="2">
        <v>11</v>
      </c>
      <c r="D122">
        <v>13</v>
      </c>
      <c r="E122" s="2">
        <v>22</v>
      </c>
      <c r="F122">
        <v>17</v>
      </c>
    </row>
    <row r="123" spans="3:5" ht="12.75">
      <c r="C123" s="2"/>
      <c r="E123" s="2"/>
    </row>
    <row r="124" spans="1:6" ht="12.75">
      <c r="A124" t="s">
        <v>27</v>
      </c>
      <c r="B124">
        <v>96</v>
      </c>
      <c r="C124">
        <v>612</v>
      </c>
      <c r="D124">
        <v>314</v>
      </c>
      <c r="E124">
        <v>356</v>
      </c>
      <c r="F124">
        <v>247</v>
      </c>
    </row>
    <row r="125" spans="1:6" ht="12.75">
      <c r="A125" t="s">
        <v>52</v>
      </c>
      <c r="B125" t="s">
        <v>52</v>
      </c>
      <c r="C125" t="s">
        <v>52</v>
      </c>
      <c r="D125" t="s">
        <v>51</v>
      </c>
      <c r="E125" t="s">
        <v>52</v>
      </c>
      <c r="F125" t="s">
        <v>52</v>
      </c>
    </row>
    <row r="126" ht="12.75">
      <c r="A126" t="s">
        <v>16</v>
      </c>
    </row>
    <row r="127" spans="1:6" ht="12.75">
      <c r="A127">
        <v>1987</v>
      </c>
      <c r="B127" s="2">
        <v>2</v>
      </c>
      <c r="C127" s="2">
        <v>37</v>
      </c>
      <c r="D127" s="2">
        <v>28</v>
      </c>
      <c r="E127">
        <v>7</v>
      </c>
      <c r="F127">
        <v>14</v>
      </c>
    </row>
    <row r="128" spans="1:6" ht="12.75">
      <c r="A128">
        <v>1988</v>
      </c>
      <c r="B128">
        <v>5</v>
      </c>
      <c r="C128" s="2">
        <v>37</v>
      </c>
      <c r="D128" s="2">
        <v>42</v>
      </c>
      <c r="E128">
        <v>6</v>
      </c>
      <c r="F128">
        <v>13</v>
      </c>
    </row>
    <row r="129" spans="1:6" ht="12.75">
      <c r="A129">
        <v>1989</v>
      </c>
      <c r="B129" s="2">
        <v>11</v>
      </c>
      <c r="C129" s="2">
        <v>34</v>
      </c>
      <c r="D129" s="2">
        <v>51</v>
      </c>
      <c r="E129">
        <v>10</v>
      </c>
      <c r="F129">
        <v>25</v>
      </c>
    </row>
    <row r="130" spans="1:6" ht="12.75">
      <c r="A130">
        <v>1990</v>
      </c>
      <c r="B130">
        <v>17</v>
      </c>
      <c r="C130" s="2">
        <v>30</v>
      </c>
      <c r="D130" s="2">
        <v>53</v>
      </c>
      <c r="E130">
        <v>16</v>
      </c>
      <c r="F130">
        <v>22</v>
      </c>
    </row>
    <row r="131" spans="1:6" ht="12.75">
      <c r="A131">
        <v>1991</v>
      </c>
      <c r="B131" s="2">
        <v>9</v>
      </c>
      <c r="C131" s="2">
        <v>31</v>
      </c>
      <c r="D131" s="2">
        <v>40</v>
      </c>
      <c r="E131">
        <v>33</v>
      </c>
      <c r="F131">
        <v>26</v>
      </c>
    </row>
    <row r="132" spans="1:6" ht="12.75">
      <c r="A132">
        <v>1992</v>
      </c>
      <c r="B132" s="2">
        <v>19</v>
      </c>
      <c r="C132" s="2">
        <v>37</v>
      </c>
      <c r="D132" s="2">
        <v>58</v>
      </c>
      <c r="E132">
        <v>55</v>
      </c>
      <c r="F132">
        <v>32</v>
      </c>
    </row>
    <row r="133" spans="1:6" ht="12.75">
      <c r="A133">
        <v>1993</v>
      </c>
      <c r="B133" s="2">
        <v>16</v>
      </c>
      <c r="C133" s="2">
        <v>49</v>
      </c>
      <c r="D133" s="2">
        <v>62</v>
      </c>
      <c r="E133" s="2">
        <v>58</v>
      </c>
      <c r="F133">
        <v>31</v>
      </c>
    </row>
    <row r="134" spans="1:6" ht="12.75">
      <c r="A134">
        <v>1994</v>
      </c>
      <c r="B134" s="2">
        <v>3</v>
      </c>
      <c r="C134" s="2">
        <v>10</v>
      </c>
      <c r="D134" s="2">
        <v>9</v>
      </c>
      <c r="E134" s="2">
        <v>20</v>
      </c>
      <c r="F134">
        <v>2</v>
      </c>
    </row>
    <row r="135" spans="1:6" ht="12.75">
      <c r="A135">
        <v>1995</v>
      </c>
      <c r="B135" s="2">
        <v>2</v>
      </c>
      <c r="C135" s="2">
        <v>12</v>
      </c>
      <c r="D135" s="2">
        <v>7</v>
      </c>
      <c r="E135" s="2">
        <v>8</v>
      </c>
      <c r="F135">
        <v>5</v>
      </c>
    </row>
    <row r="136" spans="1:6" ht="12.75">
      <c r="A136">
        <v>1996</v>
      </c>
      <c r="B136" s="2">
        <v>3</v>
      </c>
      <c r="C136" s="2">
        <v>1</v>
      </c>
      <c r="D136" s="2">
        <v>6</v>
      </c>
      <c r="E136" s="2">
        <v>11</v>
      </c>
      <c r="F136">
        <v>10</v>
      </c>
    </row>
    <row r="137" spans="1:6" ht="12.75">
      <c r="A137">
        <v>1997</v>
      </c>
      <c r="B137" s="2">
        <v>31</v>
      </c>
      <c r="C137" s="2">
        <v>38</v>
      </c>
      <c r="D137" s="2">
        <v>72</v>
      </c>
      <c r="E137" s="2">
        <v>65</v>
      </c>
      <c r="F137">
        <v>47</v>
      </c>
    </row>
    <row r="138" spans="1:6" ht="12.75">
      <c r="A138">
        <v>1998</v>
      </c>
      <c r="B138" s="2">
        <v>33</v>
      </c>
      <c r="C138" s="2">
        <v>35</v>
      </c>
      <c r="D138" s="2">
        <v>60</v>
      </c>
      <c r="E138" s="2">
        <v>80</v>
      </c>
      <c r="F138" s="2">
        <v>54</v>
      </c>
    </row>
    <row r="139" spans="1:6" ht="12.75">
      <c r="A139">
        <v>1999</v>
      </c>
      <c r="B139" s="2">
        <v>37</v>
      </c>
      <c r="C139" s="2">
        <v>28</v>
      </c>
      <c r="D139" s="2">
        <v>62</v>
      </c>
      <c r="E139" s="2">
        <v>46</v>
      </c>
      <c r="F139" s="2">
        <v>66</v>
      </c>
    </row>
    <row r="140" spans="2:6" ht="12.75">
      <c r="B140" s="2"/>
      <c r="C140" s="2"/>
      <c r="D140" s="2"/>
      <c r="E140" s="2"/>
      <c r="F140" s="2"/>
    </row>
    <row r="141" spans="1:6" ht="12.75">
      <c r="A141" t="s">
        <v>27</v>
      </c>
      <c r="B141" s="2">
        <v>188</v>
      </c>
      <c r="C141" s="2">
        <v>379</v>
      </c>
      <c r="D141" s="2">
        <v>550</v>
      </c>
      <c r="E141" s="2">
        <v>415</v>
      </c>
      <c r="F141" s="2">
        <v>347</v>
      </c>
    </row>
    <row r="142" spans="1:6" ht="12.75">
      <c r="A142" t="s">
        <v>52</v>
      </c>
      <c r="B142" s="2" t="s">
        <v>52</v>
      </c>
      <c r="C142" s="2" t="s">
        <v>52</v>
      </c>
      <c r="D142" s="2" t="s">
        <v>51</v>
      </c>
      <c r="E142" s="2" t="s">
        <v>52</v>
      </c>
      <c r="F142" s="2" t="s">
        <v>52</v>
      </c>
    </row>
    <row r="143" spans="1:6" ht="12.75">
      <c r="A143" t="s">
        <v>0</v>
      </c>
      <c r="B143" s="2"/>
      <c r="C143" s="2"/>
      <c r="D143" s="2"/>
      <c r="E143" s="2"/>
      <c r="F143" s="2"/>
    </row>
    <row r="144" spans="1:4" ht="12.75">
      <c r="A144">
        <v>1987</v>
      </c>
      <c r="B144" s="2"/>
      <c r="C144" s="2"/>
      <c r="D144">
        <v>1</v>
      </c>
    </row>
    <row r="145" spans="1:3" ht="12.75">
      <c r="A145">
        <v>1988</v>
      </c>
      <c r="B145" s="2"/>
      <c r="C145" s="2">
        <v>2</v>
      </c>
    </row>
    <row r="146" spans="1:6" ht="12.75">
      <c r="A146">
        <v>1989</v>
      </c>
      <c r="B146" s="2"/>
      <c r="C146" s="2">
        <v>2</v>
      </c>
      <c r="D146">
        <v>1</v>
      </c>
      <c r="F146">
        <v>1</v>
      </c>
    </row>
    <row r="147" spans="1:4" ht="12.75">
      <c r="A147">
        <v>1990</v>
      </c>
      <c r="B147" s="2">
        <v>1</v>
      </c>
      <c r="C147" s="2">
        <v>1</v>
      </c>
      <c r="D147">
        <v>1</v>
      </c>
    </row>
    <row r="148" spans="1:5" ht="12.75">
      <c r="A148">
        <v>1991</v>
      </c>
      <c r="C148">
        <v>2</v>
      </c>
      <c r="E148">
        <v>1</v>
      </c>
    </row>
    <row r="149" spans="1:5" ht="12.75">
      <c r="A149">
        <v>1992</v>
      </c>
      <c r="E149">
        <v>1</v>
      </c>
    </row>
    <row r="150" ht="12.75">
      <c r="A150">
        <v>1993</v>
      </c>
    </row>
    <row r="151" spans="1:5" ht="12.75">
      <c r="A151">
        <v>1994</v>
      </c>
      <c r="E151">
        <v>1</v>
      </c>
    </row>
    <row r="152" ht="12.75">
      <c r="A152">
        <v>1995</v>
      </c>
    </row>
    <row r="153" ht="12.75">
      <c r="A153">
        <v>1996</v>
      </c>
    </row>
    <row r="154" ht="12.75">
      <c r="A154">
        <v>1997</v>
      </c>
    </row>
    <row r="155" ht="12.75">
      <c r="A155">
        <v>1998</v>
      </c>
    </row>
    <row r="156" ht="12.75">
      <c r="A156">
        <v>1999</v>
      </c>
    </row>
    <row r="158" spans="1:6" ht="12.75">
      <c r="A158" t="s">
        <v>27</v>
      </c>
      <c r="B158">
        <v>1</v>
      </c>
      <c r="C158">
        <v>7</v>
      </c>
      <c r="D158">
        <v>3</v>
      </c>
      <c r="E158">
        <v>3</v>
      </c>
      <c r="F158">
        <v>1</v>
      </c>
    </row>
    <row r="159" spans="1:6" ht="12.75">
      <c r="A159" t="s">
        <v>52</v>
      </c>
      <c r="B159" t="s">
        <v>52</v>
      </c>
      <c r="C159" t="s">
        <v>52</v>
      </c>
      <c r="D159" t="s">
        <v>51</v>
      </c>
      <c r="E159" t="s">
        <v>52</v>
      </c>
      <c r="F159" t="s">
        <v>52</v>
      </c>
    </row>
    <row r="160" ht="12.75">
      <c r="A160" t="s">
        <v>36</v>
      </c>
    </row>
    <row r="161" spans="1:6" ht="12.75">
      <c r="A161">
        <v>1987</v>
      </c>
      <c r="B161" s="2">
        <v>7</v>
      </c>
      <c r="C161" s="2">
        <v>13</v>
      </c>
      <c r="D161">
        <v>7</v>
      </c>
      <c r="E161">
        <v>2</v>
      </c>
      <c r="F161">
        <v>5</v>
      </c>
    </row>
    <row r="162" spans="1:6" ht="12.75">
      <c r="A162">
        <v>1988</v>
      </c>
      <c r="B162" s="2">
        <v>2</v>
      </c>
      <c r="C162" s="2">
        <v>23</v>
      </c>
      <c r="D162">
        <v>5</v>
      </c>
      <c r="F162">
        <v>5</v>
      </c>
    </row>
    <row r="163" spans="1:6" ht="12.75">
      <c r="A163">
        <v>1989</v>
      </c>
      <c r="B163" s="2">
        <v>1</v>
      </c>
      <c r="C163" s="2">
        <v>20</v>
      </c>
      <c r="D163">
        <v>6</v>
      </c>
      <c r="E163">
        <v>2</v>
      </c>
      <c r="F163">
        <v>4</v>
      </c>
    </row>
    <row r="164" spans="1:6" ht="12.75">
      <c r="A164">
        <v>1990</v>
      </c>
      <c r="B164" s="2">
        <v>4</v>
      </c>
      <c r="C164" s="2">
        <v>18</v>
      </c>
      <c r="D164">
        <v>10</v>
      </c>
      <c r="E164">
        <v>1</v>
      </c>
      <c r="F164">
        <v>5</v>
      </c>
    </row>
    <row r="165" spans="1:6" ht="12.75">
      <c r="A165">
        <v>1991</v>
      </c>
      <c r="B165">
        <v>2</v>
      </c>
      <c r="C165">
        <v>17</v>
      </c>
      <c r="D165">
        <v>9</v>
      </c>
      <c r="E165">
        <v>4</v>
      </c>
      <c r="F165">
        <v>14</v>
      </c>
    </row>
    <row r="166" spans="1:6" ht="12.75">
      <c r="A166">
        <v>1992</v>
      </c>
      <c r="B166">
        <v>7</v>
      </c>
      <c r="C166">
        <v>24</v>
      </c>
      <c r="D166">
        <v>8</v>
      </c>
      <c r="E166">
        <v>4</v>
      </c>
      <c r="F166">
        <v>10</v>
      </c>
    </row>
    <row r="167" spans="1:6" ht="12.75">
      <c r="A167">
        <v>1993</v>
      </c>
      <c r="B167">
        <v>3</v>
      </c>
      <c r="C167">
        <v>23</v>
      </c>
      <c r="D167">
        <v>9</v>
      </c>
      <c r="E167">
        <v>7</v>
      </c>
      <c r="F167">
        <v>12</v>
      </c>
    </row>
    <row r="168" spans="1:6" ht="12.75">
      <c r="A168">
        <v>1994</v>
      </c>
      <c r="B168">
        <v>5</v>
      </c>
      <c r="C168">
        <v>22</v>
      </c>
      <c r="D168">
        <v>11</v>
      </c>
      <c r="E168">
        <v>17</v>
      </c>
      <c r="F168">
        <v>12</v>
      </c>
    </row>
    <row r="169" spans="1:6" ht="12.75">
      <c r="A169">
        <v>1995</v>
      </c>
      <c r="B169">
        <v>4</v>
      </c>
      <c r="C169">
        <v>16</v>
      </c>
      <c r="D169">
        <v>9</v>
      </c>
      <c r="E169">
        <v>10</v>
      </c>
      <c r="F169">
        <v>12</v>
      </c>
    </row>
    <row r="170" spans="1:6" ht="12.75">
      <c r="A170">
        <v>1996</v>
      </c>
      <c r="B170">
        <v>8</v>
      </c>
      <c r="C170">
        <v>12</v>
      </c>
      <c r="D170">
        <v>16</v>
      </c>
      <c r="E170">
        <v>21</v>
      </c>
      <c r="F170">
        <v>11</v>
      </c>
    </row>
    <row r="171" spans="1:6" ht="12.75">
      <c r="A171">
        <v>1997</v>
      </c>
      <c r="B171">
        <v>3</v>
      </c>
      <c r="C171">
        <v>15</v>
      </c>
      <c r="D171">
        <v>18</v>
      </c>
      <c r="E171">
        <v>17</v>
      </c>
      <c r="F171">
        <v>11</v>
      </c>
    </row>
    <row r="172" spans="1:6" ht="12.75">
      <c r="A172">
        <v>1998</v>
      </c>
      <c r="B172">
        <v>1</v>
      </c>
      <c r="C172">
        <v>8</v>
      </c>
      <c r="D172">
        <v>9</v>
      </c>
      <c r="E172">
        <v>19</v>
      </c>
      <c r="F172">
        <v>14</v>
      </c>
    </row>
    <row r="173" spans="1:6" ht="12.75">
      <c r="A173">
        <v>1999</v>
      </c>
      <c r="B173">
        <v>14</v>
      </c>
      <c r="C173">
        <v>19</v>
      </c>
      <c r="D173">
        <v>19</v>
      </c>
      <c r="E173">
        <v>16</v>
      </c>
      <c r="F173">
        <v>17</v>
      </c>
    </row>
    <row r="175" spans="1:6" ht="12.75">
      <c r="A175" t="s">
        <v>27</v>
      </c>
      <c r="B175">
        <v>60</v>
      </c>
      <c r="C175">
        <v>223</v>
      </c>
      <c r="D175">
        <v>133</v>
      </c>
      <c r="E175">
        <v>117</v>
      </c>
      <c r="F175">
        <v>131</v>
      </c>
    </row>
    <row r="176" spans="1:6" ht="12.75">
      <c r="A176" t="s">
        <v>52</v>
      </c>
      <c r="B176" t="s">
        <v>52</v>
      </c>
      <c r="C176" t="s">
        <v>52</v>
      </c>
      <c r="D176" t="s">
        <v>51</v>
      </c>
      <c r="E176" t="s">
        <v>52</v>
      </c>
      <c r="F176" t="s">
        <v>52</v>
      </c>
    </row>
    <row r="178" spans="1:6" ht="12.75">
      <c r="A178" t="s">
        <v>52</v>
      </c>
      <c r="B178" t="s">
        <v>52</v>
      </c>
      <c r="C178" t="s">
        <v>52</v>
      </c>
      <c r="D178" t="s">
        <v>51</v>
      </c>
      <c r="E178" t="s">
        <v>52</v>
      </c>
      <c r="F178" t="s">
        <v>52</v>
      </c>
    </row>
    <row r="179" ht="12.75">
      <c r="A179" t="s">
        <v>8</v>
      </c>
    </row>
    <row r="180" spans="1:6" ht="12.75">
      <c r="A180" t="s">
        <v>9</v>
      </c>
      <c r="B180" t="s">
        <v>10</v>
      </c>
      <c r="C180" t="s">
        <v>1</v>
      </c>
      <c r="D180" t="s">
        <v>2</v>
      </c>
      <c r="E180" t="s">
        <v>3</v>
      </c>
      <c r="F180" t="s">
        <v>11</v>
      </c>
    </row>
    <row r="181" spans="1:6" ht="12.75">
      <c r="A181" t="s">
        <v>12</v>
      </c>
      <c r="B181" t="s">
        <v>51</v>
      </c>
      <c r="C181" t="s">
        <v>52</v>
      </c>
      <c r="D181" t="s">
        <v>57</v>
      </c>
      <c r="E181" t="s">
        <v>4</v>
      </c>
      <c r="F181" t="s">
        <v>52</v>
      </c>
    </row>
    <row r="182" spans="1:6" ht="12.75">
      <c r="A182" t="s">
        <v>13</v>
      </c>
      <c r="B182" t="s">
        <v>14</v>
      </c>
      <c r="C182" t="s">
        <v>53</v>
      </c>
      <c r="D182" t="s">
        <v>54</v>
      </c>
      <c r="E182" t="s">
        <v>15</v>
      </c>
      <c r="F182" t="s">
        <v>55</v>
      </c>
    </row>
    <row r="183" spans="1:6" ht="12.75">
      <c r="A183" t="s">
        <v>52</v>
      </c>
      <c r="B183" t="s">
        <v>52</v>
      </c>
      <c r="C183" t="s">
        <v>52</v>
      </c>
      <c r="D183" t="s">
        <v>51</v>
      </c>
      <c r="E183" t="s">
        <v>52</v>
      </c>
      <c r="F183" t="s">
        <v>52</v>
      </c>
    </row>
    <row r="184" ht="12.75">
      <c r="A184" t="s">
        <v>38</v>
      </c>
    </row>
    <row r="185" spans="1:6" ht="12.75">
      <c r="A185">
        <v>1987</v>
      </c>
      <c r="B185">
        <v>6</v>
      </c>
      <c r="C185">
        <v>4</v>
      </c>
      <c r="D185">
        <v>2</v>
      </c>
      <c r="F185">
        <v>2</v>
      </c>
    </row>
    <row r="186" spans="1:6" ht="12.75">
      <c r="A186">
        <v>1988</v>
      </c>
      <c r="B186">
        <v>3</v>
      </c>
      <c r="C186">
        <v>4</v>
      </c>
      <c r="E186">
        <v>1</v>
      </c>
      <c r="F186">
        <v>6</v>
      </c>
    </row>
    <row r="187" spans="1:6" ht="12.75">
      <c r="A187">
        <v>1989</v>
      </c>
      <c r="B187">
        <v>4</v>
      </c>
      <c r="C187">
        <v>6</v>
      </c>
      <c r="D187">
        <v>1</v>
      </c>
      <c r="F187">
        <v>7</v>
      </c>
    </row>
    <row r="188" spans="1:6" ht="12.75">
      <c r="A188">
        <v>1990</v>
      </c>
      <c r="B188">
        <v>5</v>
      </c>
      <c r="C188">
        <v>4</v>
      </c>
      <c r="D188">
        <v>4</v>
      </c>
      <c r="E188">
        <v>3</v>
      </c>
      <c r="F188">
        <v>5</v>
      </c>
    </row>
    <row r="189" spans="1:6" ht="12.75">
      <c r="A189">
        <v>1991</v>
      </c>
      <c r="B189">
        <v>4</v>
      </c>
      <c r="C189">
        <v>8</v>
      </c>
      <c r="D189">
        <v>4</v>
      </c>
      <c r="E189">
        <v>3</v>
      </c>
      <c r="F189">
        <v>9</v>
      </c>
    </row>
    <row r="190" spans="1:6" ht="12.75">
      <c r="A190">
        <v>1992</v>
      </c>
      <c r="B190">
        <v>5</v>
      </c>
      <c r="C190">
        <v>4</v>
      </c>
      <c r="D190">
        <v>4</v>
      </c>
      <c r="F190">
        <v>3</v>
      </c>
    </row>
    <row r="191" spans="1:5" ht="12.75">
      <c r="A191">
        <v>1993</v>
      </c>
      <c r="B191">
        <v>6</v>
      </c>
      <c r="C191">
        <v>3</v>
      </c>
      <c r="D191">
        <v>2</v>
      </c>
      <c r="E191">
        <v>1</v>
      </c>
    </row>
    <row r="192" spans="1:6" ht="12.75">
      <c r="A192">
        <v>1994</v>
      </c>
      <c r="B192">
        <v>10</v>
      </c>
      <c r="C192">
        <v>9</v>
      </c>
      <c r="D192">
        <v>2</v>
      </c>
      <c r="E192">
        <v>3</v>
      </c>
      <c r="F192">
        <v>15</v>
      </c>
    </row>
    <row r="193" spans="1:6" ht="12.75">
      <c r="A193">
        <v>1995</v>
      </c>
      <c r="B193">
        <v>9</v>
      </c>
      <c r="C193">
        <v>11</v>
      </c>
      <c r="D193">
        <v>10</v>
      </c>
      <c r="E193">
        <v>4</v>
      </c>
      <c r="F193">
        <v>16</v>
      </c>
    </row>
    <row r="194" spans="1:6" ht="12.75">
      <c r="A194">
        <v>1996</v>
      </c>
      <c r="B194">
        <v>4</v>
      </c>
      <c r="C194">
        <v>11</v>
      </c>
      <c r="D194">
        <v>13</v>
      </c>
      <c r="E194">
        <v>2</v>
      </c>
      <c r="F194">
        <v>22</v>
      </c>
    </row>
    <row r="195" spans="1:6" ht="12.75">
      <c r="A195">
        <v>1997</v>
      </c>
      <c r="B195">
        <v>5</v>
      </c>
      <c r="C195">
        <v>1</v>
      </c>
      <c r="D195">
        <v>4</v>
      </c>
      <c r="E195">
        <v>2</v>
      </c>
      <c r="F195">
        <v>11</v>
      </c>
    </row>
    <row r="196" spans="1:6" ht="12.75">
      <c r="A196">
        <v>1998</v>
      </c>
      <c r="B196">
        <v>6</v>
      </c>
      <c r="C196">
        <v>11</v>
      </c>
      <c r="D196">
        <v>4</v>
      </c>
      <c r="E196">
        <v>3</v>
      </c>
      <c r="F196">
        <v>17</v>
      </c>
    </row>
    <row r="197" spans="1:6" ht="12.75">
      <c r="A197">
        <v>1999</v>
      </c>
      <c r="B197">
        <v>4</v>
      </c>
      <c r="C197">
        <v>7</v>
      </c>
      <c r="D197">
        <v>6</v>
      </c>
      <c r="E197">
        <v>2</v>
      </c>
      <c r="F197">
        <v>12</v>
      </c>
    </row>
    <row r="199" spans="1:6" ht="12.75">
      <c r="A199" t="s">
        <v>27</v>
      </c>
      <c r="B199">
        <v>71</v>
      </c>
      <c r="C199">
        <v>83</v>
      </c>
      <c r="D199">
        <v>56</v>
      </c>
      <c r="E199">
        <v>24</v>
      </c>
      <c r="F199">
        <v>125</v>
      </c>
    </row>
    <row r="200" spans="1:6" ht="12.75">
      <c r="A200" t="s">
        <v>52</v>
      </c>
      <c r="B200" t="s">
        <v>52</v>
      </c>
      <c r="C200" t="s">
        <v>52</v>
      </c>
      <c r="D200" t="s">
        <v>51</v>
      </c>
      <c r="E200" t="s">
        <v>52</v>
      </c>
      <c r="F200" t="s">
        <v>52</v>
      </c>
    </row>
    <row r="201" ht="12.75">
      <c r="A201" t="s">
        <v>35</v>
      </c>
    </row>
    <row r="202" spans="1:6" ht="12.75">
      <c r="A202">
        <v>1987</v>
      </c>
      <c r="B202">
        <v>1</v>
      </c>
      <c r="C202">
        <v>2</v>
      </c>
      <c r="D202">
        <v>1</v>
      </c>
      <c r="E202">
        <v>1</v>
      </c>
      <c r="F202">
        <v>5</v>
      </c>
    </row>
    <row r="203" spans="1:6" ht="12.75">
      <c r="A203">
        <v>1988</v>
      </c>
      <c r="B203">
        <v>1</v>
      </c>
      <c r="C203">
        <v>4</v>
      </c>
      <c r="D203">
        <v>1</v>
      </c>
      <c r="F203">
        <v>1</v>
      </c>
    </row>
    <row r="204" spans="1:6" ht="12.75">
      <c r="A204">
        <v>1989</v>
      </c>
      <c r="C204">
        <v>2</v>
      </c>
      <c r="D204">
        <v>2</v>
      </c>
      <c r="F204">
        <v>2</v>
      </c>
    </row>
    <row r="205" spans="1:6" ht="12.75">
      <c r="A205">
        <v>1990</v>
      </c>
      <c r="C205">
        <v>7</v>
      </c>
      <c r="D205">
        <v>2</v>
      </c>
      <c r="F205">
        <v>4</v>
      </c>
    </row>
    <row r="206" spans="1:6" ht="12.75">
      <c r="A206">
        <v>1991</v>
      </c>
      <c r="B206">
        <v>1</v>
      </c>
      <c r="C206">
        <v>5</v>
      </c>
      <c r="D206">
        <v>1</v>
      </c>
      <c r="F206">
        <v>1</v>
      </c>
    </row>
    <row r="207" spans="1:6" ht="12.75">
      <c r="A207">
        <v>1992</v>
      </c>
      <c r="C207">
        <v>8</v>
      </c>
      <c r="D207">
        <v>2</v>
      </c>
      <c r="E207">
        <v>1</v>
      </c>
      <c r="F207">
        <v>3</v>
      </c>
    </row>
    <row r="208" spans="1:6" ht="12.75">
      <c r="A208">
        <v>1993</v>
      </c>
      <c r="C208">
        <v>4</v>
      </c>
      <c r="F208">
        <v>2</v>
      </c>
    </row>
    <row r="209" spans="1:6" ht="12.75">
      <c r="A209">
        <v>1994</v>
      </c>
      <c r="C209">
        <v>5</v>
      </c>
      <c r="D209">
        <v>4</v>
      </c>
      <c r="E209">
        <v>2</v>
      </c>
      <c r="F209">
        <v>7</v>
      </c>
    </row>
    <row r="210" spans="1:6" ht="12.75">
      <c r="A210">
        <v>1995</v>
      </c>
      <c r="C210">
        <v>4</v>
      </c>
      <c r="D210">
        <v>1</v>
      </c>
      <c r="E210">
        <v>1</v>
      </c>
      <c r="F210">
        <v>3</v>
      </c>
    </row>
    <row r="211" spans="1:6" ht="12.75">
      <c r="A211">
        <v>1996</v>
      </c>
      <c r="C211">
        <v>2</v>
      </c>
      <c r="F211">
        <v>3</v>
      </c>
    </row>
    <row r="212" spans="1:6" ht="12.75">
      <c r="A212">
        <v>1997</v>
      </c>
      <c r="C212">
        <v>3</v>
      </c>
      <c r="D212">
        <v>1</v>
      </c>
      <c r="F212">
        <v>7</v>
      </c>
    </row>
    <row r="213" spans="1:6" ht="12.75">
      <c r="A213">
        <v>1998</v>
      </c>
      <c r="E213">
        <v>1</v>
      </c>
      <c r="F213">
        <v>6</v>
      </c>
    </row>
    <row r="214" spans="1:6" ht="12.75">
      <c r="A214">
        <v>1999</v>
      </c>
      <c r="C214">
        <v>2</v>
      </c>
      <c r="D214">
        <v>2</v>
      </c>
      <c r="E214">
        <v>2</v>
      </c>
      <c r="F214">
        <v>7</v>
      </c>
    </row>
    <row r="216" spans="1:6" ht="12.75">
      <c r="A216" t="s">
        <v>27</v>
      </c>
      <c r="B216">
        <v>3</v>
      </c>
      <c r="C216">
        <v>48</v>
      </c>
      <c r="D216">
        <v>17</v>
      </c>
      <c r="E216">
        <v>8</v>
      </c>
      <c r="F216">
        <v>51</v>
      </c>
    </row>
    <row r="217" spans="1:6" ht="12.75">
      <c r="A217" t="s">
        <v>52</v>
      </c>
      <c r="B217" t="s">
        <v>52</v>
      </c>
      <c r="C217" t="s">
        <v>52</v>
      </c>
      <c r="D217" t="s">
        <v>51</v>
      </c>
      <c r="E217" t="s">
        <v>52</v>
      </c>
      <c r="F217" t="s">
        <v>52</v>
      </c>
    </row>
    <row r="218" ht="12.75">
      <c r="A218" t="s">
        <v>16</v>
      </c>
    </row>
    <row r="219" spans="1:6" ht="12.75">
      <c r="A219">
        <v>1987</v>
      </c>
      <c r="C219">
        <v>2</v>
      </c>
      <c r="F219">
        <v>2</v>
      </c>
    </row>
    <row r="220" spans="1:6" ht="12.75">
      <c r="A220">
        <v>1988</v>
      </c>
      <c r="B220">
        <v>1</v>
      </c>
      <c r="C220">
        <v>1</v>
      </c>
      <c r="F220">
        <v>1</v>
      </c>
    </row>
    <row r="221" spans="1:4" ht="12.75">
      <c r="A221">
        <v>1989</v>
      </c>
      <c r="C221">
        <v>1</v>
      </c>
      <c r="D221">
        <v>2</v>
      </c>
    </row>
    <row r="222" spans="1:6" ht="12.75">
      <c r="A222">
        <v>1990</v>
      </c>
      <c r="B222">
        <v>2</v>
      </c>
      <c r="C222">
        <v>2</v>
      </c>
      <c r="D222">
        <v>1</v>
      </c>
      <c r="F222">
        <v>4</v>
      </c>
    </row>
    <row r="223" spans="1:6" ht="12.75">
      <c r="A223">
        <v>1991</v>
      </c>
      <c r="B223">
        <v>2</v>
      </c>
      <c r="C223">
        <v>4</v>
      </c>
      <c r="E223">
        <v>1</v>
      </c>
      <c r="F223">
        <v>2</v>
      </c>
    </row>
    <row r="224" spans="1:6" ht="12.75">
      <c r="A224">
        <v>1992</v>
      </c>
      <c r="C224">
        <v>3</v>
      </c>
      <c r="D224">
        <v>2</v>
      </c>
      <c r="F224">
        <v>5</v>
      </c>
    </row>
    <row r="225" spans="1:6" ht="12.75">
      <c r="A225">
        <v>1993</v>
      </c>
      <c r="B225">
        <v>1</v>
      </c>
      <c r="C225">
        <v>5</v>
      </c>
      <c r="D225">
        <v>1</v>
      </c>
      <c r="F225">
        <v>8</v>
      </c>
    </row>
    <row r="226" ht="12.75">
      <c r="A226">
        <v>1994</v>
      </c>
    </row>
    <row r="227" ht="12.75">
      <c r="A227">
        <v>1995</v>
      </c>
    </row>
    <row r="228" ht="12.75">
      <c r="A228">
        <v>1996</v>
      </c>
    </row>
    <row r="229" spans="1:6" ht="12.75">
      <c r="A229">
        <v>1997</v>
      </c>
      <c r="B229">
        <v>2</v>
      </c>
      <c r="C229">
        <v>3</v>
      </c>
      <c r="D229">
        <v>3</v>
      </c>
      <c r="E229">
        <v>3</v>
      </c>
      <c r="F229">
        <v>5</v>
      </c>
    </row>
    <row r="230" spans="1:6" ht="12.75">
      <c r="A230">
        <v>1998</v>
      </c>
      <c r="B230">
        <v>2</v>
      </c>
      <c r="C230">
        <v>8</v>
      </c>
      <c r="D230">
        <v>1</v>
      </c>
      <c r="E230">
        <v>1</v>
      </c>
      <c r="F230">
        <v>5</v>
      </c>
    </row>
    <row r="231" spans="1:6" ht="12.75">
      <c r="A231">
        <v>1999</v>
      </c>
      <c r="B231">
        <v>2</v>
      </c>
      <c r="C231">
        <v>4</v>
      </c>
      <c r="D231">
        <v>2</v>
      </c>
      <c r="E231">
        <v>3</v>
      </c>
      <c r="F231">
        <v>6</v>
      </c>
    </row>
    <row r="233" spans="1:6" ht="12.75">
      <c r="A233" t="s">
        <v>27</v>
      </c>
      <c r="B233">
        <v>12</v>
      </c>
      <c r="C233">
        <v>33</v>
      </c>
      <c r="D233">
        <v>12</v>
      </c>
      <c r="E233">
        <v>8</v>
      </c>
      <c r="F233">
        <v>38</v>
      </c>
    </row>
    <row r="234" spans="1:6" ht="12.75">
      <c r="A234" t="s">
        <v>52</v>
      </c>
      <c r="B234" t="s">
        <v>52</v>
      </c>
      <c r="C234" t="s">
        <v>52</v>
      </c>
      <c r="D234" t="s">
        <v>51</v>
      </c>
      <c r="E234" t="s">
        <v>52</v>
      </c>
      <c r="F234" t="s">
        <v>52</v>
      </c>
    </row>
    <row r="235" ht="12.75">
      <c r="A235" t="s">
        <v>0</v>
      </c>
    </row>
    <row r="236" ht="12.75">
      <c r="A236">
        <v>1987</v>
      </c>
    </row>
    <row r="237" spans="1:6" ht="12.75">
      <c r="A237">
        <v>1988</v>
      </c>
      <c r="F237">
        <v>1</v>
      </c>
    </row>
    <row r="238" ht="12.75">
      <c r="A238">
        <v>1989</v>
      </c>
    </row>
    <row r="239" spans="1:3" ht="12.75">
      <c r="A239">
        <v>1990</v>
      </c>
      <c r="C239">
        <v>1</v>
      </c>
    </row>
    <row r="240" spans="1:3" ht="12.75">
      <c r="A240">
        <v>1991</v>
      </c>
      <c r="C240">
        <v>1</v>
      </c>
    </row>
    <row r="241" ht="12.75">
      <c r="A241">
        <v>1992</v>
      </c>
    </row>
    <row r="242" ht="12.75">
      <c r="A242">
        <v>1993</v>
      </c>
    </row>
    <row r="243" ht="12.75">
      <c r="A243">
        <v>1994</v>
      </c>
    </row>
    <row r="244" ht="12.75">
      <c r="A244">
        <v>1995</v>
      </c>
    </row>
    <row r="245" ht="12.75">
      <c r="A245">
        <v>1996</v>
      </c>
    </row>
    <row r="246" ht="12.75">
      <c r="A246">
        <v>1997</v>
      </c>
    </row>
    <row r="247" ht="12.75">
      <c r="A247">
        <v>1998</v>
      </c>
    </row>
    <row r="248" ht="12.75">
      <c r="A248">
        <v>1999</v>
      </c>
    </row>
    <row r="250" spans="1:6" ht="12.75">
      <c r="A250" t="s">
        <v>27</v>
      </c>
      <c r="C250">
        <v>2</v>
      </c>
      <c r="F250">
        <v>1</v>
      </c>
    </row>
    <row r="251" spans="1:6" ht="12.75">
      <c r="A251" t="s">
        <v>52</v>
      </c>
      <c r="B251" t="s">
        <v>52</v>
      </c>
      <c r="C251" t="s">
        <v>52</v>
      </c>
      <c r="D251" t="s">
        <v>51</v>
      </c>
      <c r="E251" t="s">
        <v>52</v>
      </c>
      <c r="F251" t="s">
        <v>52</v>
      </c>
    </row>
    <row r="252" ht="12.75">
      <c r="A252" t="s">
        <v>36</v>
      </c>
    </row>
    <row r="253" spans="1:6" ht="12.75">
      <c r="A253">
        <v>1987</v>
      </c>
      <c r="C253">
        <v>3</v>
      </c>
      <c r="D253">
        <v>1</v>
      </c>
      <c r="F253">
        <v>1</v>
      </c>
    </row>
    <row r="254" spans="1:6" ht="12.75">
      <c r="A254">
        <v>1988</v>
      </c>
      <c r="B254">
        <v>1</v>
      </c>
      <c r="C254">
        <v>1</v>
      </c>
      <c r="D254">
        <v>3</v>
      </c>
      <c r="F254">
        <v>2</v>
      </c>
    </row>
    <row r="255" spans="1:6" ht="12.75">
      <c r="A255">
        <v>1989</v>
      </c>
      <c r="C255">
        <v>1</v>
      </c>
      <c r="F255">
        <v>1</v>
      </c>
    </row>
    <row r="256" spans="1:6" ht="12.75">
      <c r="A256">
        <v>1990</v>
      </c>
      <c r="C256">
        <v>3</v>
      </c>
      <c r="F256">
        <v>3</v>
      </c>
    </row>
    <row r="257" spans="1:6" ht="12.75">
      <c r="A257">
        <v>1991</v>
      </c>
      <c r="C257">
        <v>3</v>
      </c>
      <c r="D257">
        <v>2</v>
      </c>
      <c r="F257">
        <v>3</v>
      </c>
    </row>
    <row r="258" spans="1:6" ht="12.75">
      <c r="A258">
        <v>1992</v>
      </c>
      <c r="B258">
        <v>2</v>
      </c>
      <c r="C258">
        <v>3</v>
      </c>
      <c r="F258">
        <v>1</v>
      </c>
    </row>
    <row r="259" spans="1:6" ht="12.75">
      <c r="A259">
        <v>1993</v>
      </c>
      <c r="B259">
        <v>1</v>
      </c>
      <c r="C259">
        <v>1</v>
      </c>
      <c r="D259">
        <v>1</v>
      </c>
      <c r="E259">
        <v>1</v>
      </c>
      <c r="F259">
        <v>7</v>
      </c>
    </row>
    <row r="260" spans="1:6" ht="12.75">
      <c r="A260">
        <v>1994</v>
      </c>
      <c r="C260">
        <v>1</v>
      </c>
      <c r="D260">
        <v>1</v>
      </c>
      <c r="F260">
        <v>9</v>
      </c>
    </row>
    <row r="261" spans="1:6" ht="12.75">
      <c r="A261">
        <v>1995</v>
      </c>
      <c r="B261">
        <v>1</v>
      </c>
      <c r="C261">
        <v>3</v>
      </c>
      <c r="D261">
        <v>1</v>
      </c>
      <c r="F261">
        <v>3</v>
      </c>
    </row>
    <row r="262" spans="1:6" ht="12.75">
      <c r="A262">
        <v>1996</v>
      </c>
      <c r="C262">
        <v>3</v>
      </c>
      <c r="D262">
        <v>1</v>
      </c>
      <c r="E262">
        <v>1</v>
      </c>
      <c r="F262">
        <v>9</v>
      </c>
    </row>
    <row r="263" spans="1:6" ht="12.75">
      <c r="A263">
        <v>1997</v>
      </c>
      <c r="B263">
        <v>3</v>
      </c>
      <c r="E263">
        <v>1</v>
      </c>
      <c r="F263">
        <v>5</v>
      </c>
    </row>
    <row r="264" spans="1:6" ht="12.75">
      <c r="A264">
        <v>1998</v>
      </c>
      <c r="D264">
        <v>1</v>
      </c>
      <c r="F264">
        <v>7</v>
      </c>
    </row>
    <row r="265" spans="1:6" ht="12.75">
      <c r="A265">
        <v>1999</v>
      </c>
      <c r="B265">
        <v>3</v>
      </c>
      <c r="C265">
        <v>4</v>
      </c>
      <c r="D265">
        <v>1</v>
      </c>
      <c r="E265">
        <v>1</v>
      </c>
      <c r="F265">
        <v>5</v>
      </c>
    </row>
    <row r="267" spans="1:6" ht="12.75">
      <c r="A267" t="s">
        <v>27</v>
      </c>
      <c r="B267">
        <v>11</v>
      </c>
      <c r="C267">
        <v>24</v>
      </c>
      <c r="D267">
        <v>12</v>
      </c>
      <c r="E267">
        <v>4</v>
      </c>
      <c r="F267">
        <v>55</v>
      </c>
    </row>
    <row r="268" spans="1:6" ht="12.75">
      <c r="A268" t="s">
        <v>52</v>
      </c>
      <c r="B268" t="s">
        <v>52</v>
      </c>
      <c r="C268" t="s">
        <v>52</v>
      </c>
      <c r="D268" t="s">
        <v>51</v>
      </c>
      <c r="E268" t="s">
        <v>52</v>
      </c>
      <c r="F268" t="s">
        <v>52</v>
      </c>
    </row>
    <row r="270" spans="1:6" ht="12.75">
      <c r="A270" t="s">
        <v>52</v>
      </c>
      <c r="B270" t="s">
        <v>52</v>
      </c>
      <c r="C270" t="s">
        <v>52</v>
      </c>
      <c r="D270" t="s">
        <v>51</v>
      </c>
      <c r="E270" t="s">
        <v>52</v>
      </c>
      <c r="F270" t="s">
        <v>52</v>
      </c>
    </row>
    <row r="271" ht="12.75">
      <c r="A271" t="s">
        <v>8</v>
      </c>
    </row>
    <row r="272" spans="1:6" ht="12.75">
      <c r="A272" t="s">
        <v>9</v>
      </c>
      <c r="B272" t="s">
        <v>10</v>
      </c>
      <c r="C272" t="s">
        <v>1</v>
      </c>
      <c r="D272" t="s">
        <v>2</v>
      </c>
      <c r="E272" t="s">
        <v>3</v>
      </c>
      <c r="F272" t="s">
        <v>11</v>
      </c>
    </row>
    <row r="273" spans="1:6" ht="12.75">
      <c r="A273" t="s">
        <v>12</v>
      </c>
      <c r="B273" t="s">
        <v>51</v>
      </c>
      <c r="C273" t="s">
        <v>51</v>
      </c>
      <c r="D273" t="s">
        <v>5</v>
      </c>
      <c r="E273" t="s">
        <v>4</v>
      </c>
      <c r="F273" t="s">
        <v>52</v>
      </c>
    </row>
    <row r="274" spans="1:6" ht="12.75">
      <c r="A274" t="s">
        <v>13</v>
      </c>
      <c r="B274" t="s">
        <v>14</v>
      </c>
      <c r="C274" t="s">
        <v>53</v>
      </c>
      <c r="D274" t="s">
        <v>54</v>
      </c>
      <c r="E274" t="s">
        <v>15</v>
      </c>
      <c r="F274" t="s">
        <v>55</v>
      </c>
    </row>
    <row r="275" spans="1:6" ht="12.75">
      <c r="A275" t="s">
        <v>52</v>
      </c>
      <c r="B275" t="s">
        <v>52</v>
      </c>
      <c r="C275" t="s">
        <v>52</v>
      </c>
      <c r="D275" t="s">
        <v>51</v>
      </c>
      <c r="E275" t="s">
        <v>52</v>
      </c>
      <c r="F275" t="s">
        <v>52</v>
      </c>
    </row>
    <row r="276" ht="12.75">
      <c r="A276" t="s">
        <v>38</v>
      </c>
    </row>
    <row r="277" spans="1:2" ht="12.75">
      <c r="A277">
        <v>1987</v>
      </c>
      <c r="B277">
        <v>1</v>
      </c>
    </row>
    <row r="278" ht="12.75">
      <c r="A278">
        <v>1988</v>
      </c>
    </row>
    <row r="279" spans="1:3" ht="12.75">
      <c r="A279">
        <v>1989</v>
      </c>
      <c r="B279">
        <v>2</v>
      </c>
      <c r="C279">
        <v>1</v>
      </c>
    </row>
    <row r="280" spans="1:3" ht="12.75">
      <c r="A280">
        <v>1990</v>
      </c>
      <c r="B280">
        <v>3</v>
      </c>
      <c r="C280">
        <v>1</v>
      </c>
    </row>
    <row r="281" spans="1:6" ht="12.75">
      <c r="A281">
        <v>1991</v>
      </c>
      <c r="E281">
        <v>3</v>
      </c>
      <c r="F281">
        <v>3</v>
      </c>
    </row>
    <row r="282" spans="1:4" ht="12.75">
      <c r="A282">
        <v>1992</v>
      </c>
      <c r="B282">
        <v>1</v>
      </c>
      <c r="D282">
        <v>2</v>
      </c>
    </row>
    <row r="283" spans="1:5" ht="12.75">
      <c r="A283">
        <v>1993</v>
      </c>
      <c r="B283">
        <v>4</v>
      </c>
      <c r="C283">
        <v>2</v>
      </c>
      <c r="D283">
        <v>1</v>
      </c>
      <c r="E283">
        <v>1</v>
      </c>
    </row>
    <row r="284" spans="1:6" ht="12.75">
      <c r="A284">
        <v>1994</v>
      </c>
      <c r="B284">
        <v>2</v>
      </c>
      <c r="C284">
        <v>8</v>
      </c>
      <c r="D284">
        <v>4</v>
      </c>
      <c r="E284">
        <v>1</v>
      </c>
      <c r="F284">
        <v>5</v>
      </c>
    </row>
    <row r="285" spans="1:6" ht="12.75">
      <c r="A285">
        <v>1995</v>
      </c>
      <c r="C285">
        <v>2</v>
      </c>
      <c r="D285">
        <v>1</v>
      </c>
      <c r="F285">
        <v>2</v>
      </c>
    </row>
    <row r="286" spans="1:6" ht="12.75">
      <c r="A286">
        <v>1996</v>
      </c>
      <c r="B286">
        <v>5</v>
      </c>
      <c r="C286">
        <v>4</v>
      </c>
      <c r="D286">
        <v>4</v>
      </c>
      <c r="E286">
        <v>1</v>
      </c>
      <c r="F286">
        <v>6</v>
      </c>
    </row>
    <row r="287" spans="1:6" ht="12.75">
      <c r="A287">
        <v>1997</v>
      </c>
      <c r="B287">
        <v>9</v>
      </c>
      <c r="C287">
        <v>1</v>
      </c>
      <c r="D287">
        <v>1</v>
      </c>
      <c r="E287">
        <v>1</v>
      </c>
      <c r="F287">
        <v>5</v>
      </c>
    </row>
    <row r="288" spans="1:6" ht="12.75">
      <c r="A288">
        <v>1998</v>
      </c>
      <c r="B288">
        <v>1</v>
      </c>
      <c r="C288">
        <v>9</v>
      </c>
      <c r="E288">
        <v>4</v>
      </c>
      <c r="F288">
        <v>5</v>
      </c>
    </row>
    <row r="289" spans="1:6" ht="12.75">
      <c r="A289">
        <v>1999</v>
      </c>
      <c r="B289">
        <v>10</v>
      </c>
      <c r="C289">
        <v>4</v>
      </c>
      <c r="D289">
        <v>4</v>
      </c>
      <c r="E289">
        <v>2</v>
      </c>
      <c r="F289">
        <v>9</v>
      </c>
    </row>
    <row r="291" spans="1:6" ht="12.75">
      <c r="A291" t="s">
        <v>27</v>
      </c>
      <c r="B291">
        <v>38</v>
      </c>
      <c r="C291">
        <v>32</v>
      </c>
      <c r="D291">
        <v>17</v>
      </c>
      <c r="E291">
        <v>13</v>
      </c>
      <c r="F291">
        <v>35</v>
      </c>
    </row>
    <row r="292" spans="1:6" ht="12.75">
      <c r="A292" t="s">
        <v>52</v>
      </c>
      <c r="B292" t="s">
        <v>52</v>
      </c>
      <c r="C292" t="s">
        <v>52</v>
      </c>
      <c r="D292" t="s">
        <v>51</v>
      </c>
      <c r="E292" t="s">
        <v>52</v>
      </c>
      <c r="F292" t="s">
        <v>52</v>
      </c>
    </row>
    <row r="293" ht="12.75">
      <c r="A293" t="s">
        <v>35</v>
      </c>
    </row>
    <row r="294" ht="12.75">
      <c r="A294">
        <v>1987</v>
      </c>
    </row>
    <row r="295" spans="1:3" ht="12.75">
      <c r="A295">
        <v>1988</v>
      </c>
      <c r="C295">
        <v>2</v>
      </c>
    </row>
    <row r="296" spans="1:4" ht="12.75">
      <c r="A296">
        <v>1989</v>
      </c>
      <c r="C296">
        <v>1</v>
      </c>
      <c r="D296">
        <v>1</v>
      </c>
    </row>
    <row r="297" spans="1:3" ht="12.75">
      <c r="A297">
        <v>1990</v>
      </c>
      <c r="C297">
        <v>2</v>
      </c>
    </row>
    <row r="298" ht="12.75">
      <c r="A298">
        <v>1991</v>
      </c>
    </row>
    <row r="299" ht="12.75">
      <c r="A299">
        <v>1992</v>
      </c>
    </row>
    <row r="300" ht="12.75">
      <c r="A300">
        <v>1993</v>
      </c>
    </row>
    <row r="301" spans="1:6" ht="12.75">
      <c r="A301">
        <v>1994</v>
      </c>
      <c r="B301" s="2">
        <v>1</v>
      </c>
      <c r="C301" s="2"/>
      <c r="E301" s="2"/>
      <c r="F301" s="2"/>
    </row>
    <row r="302" ht="12.75">
      <c r="A302">
        <v>1995</v>
      </c>
    </row>
    <row r="303" ht="12.75">
      <c r="A303">
        <v>1996</v>
      </c>
    </row>
    <row r="304" ht="12.75">
      <c r="A304">
        <v>1997</v>
      </c>
    </row>
    <row r="305" ht="12.75">
      <c r="A305">
        <v>1998</v>
      </c>
    </row>
    <row r="306" spans="1:3" ht="12.75">
      <c r="A306">
        <v>1999</v>
      </c>
      <c r="C306">
        <v>1</v>
      </c>
    </row>
    <row r="308" spans="1:4" ht="12.75">
      <c r="A308" t="s">
        <v>27</v>
      </c>
      <c r="B308">
        <v>1</v>
      </c>
      <c r="C308">
        <v>6</v>
      </c>
      <c r="D308">
        <v>1</v>
      </c>
    </row>
    <row r="309" spans="1:6" ht="12.75">
      <c r="A309" t="s">
        <v>52</v>
      </c>
      <c r="B309" t="s">
        <v>52</v>
      </c>
      <c r="C309" t="s">
        <v>52</v>
      </c>
      <c r="D309" t="s">
        <v>51</v>
      </c>
      <c r="E309" t="s">
        <v>52</v>
      </c>
      <c r="F309" t="s">
        <v>52</v>
      </c>
    </row>
    <row r="310" ht="12.75">
      <c r="A310" t="s">
        <v>16</v>
      </c>
    </row>
    <row r="311" ht="12.75">
      <c r="A311">
        <v>1987</v>
      </c>
    </row>
    <row r="312" ht="12.75">
      <c r="A312">
        <v>1988</v>
      </c>
    </row>
    <row r="313" ht="12.75">
      <c r="A313">
        <v>1989</v>
      </c>
    </row>
    <row r="314" ht="12.75">
      <c r="A314">
        <v>1990</v>
      </c>
    </row>
    <row r="315" spans="1:5" ht="12.75">
      <c r="A315">
        <v>1991</v>
      </c>
      <c r="E315">
        <v>1</v>
      </c>
    </row>
    <row r="316" spans="1:4" ht="12.75">
      <c r="A316">
        <v>1992</v>
      </c>
      <c r="C316">
        <v>1</v>
      </c>
      <c r="D316">
        <v>1</v>
      </c>
    </row>
    <row r="317" spans="1:5" ht="12.75">
      <c r="A317">
        <v>1993</v>
      </c>
      <c r="B317">
        <v>1</v>
      </c>
      <c r="C317">
        <v>2</v>
      </c>
      <c r="E317">
        <v>1</v>
      </c>
    </row>
    <row r="318" ht="12.75">
      <c r="A318">
        <v>1994</v>
      </c>
    </row>
    <row r="319" ht="12.75">
      <c r="A319">
        <v>1995</v>
      </c>
    </row>
    <row r="320" ht="12.75">
      <c r="A320">
        <v>1996</v>
      </c>
    </row>
    <row r="321" spans="1:6" ht="12.75">
      <c r="A321">
        <v>1997</v>
      </c>
      <c r="C321">
        <v>3</v>
      </c>
      <c r="D321">
        <v>1</v>
      </c>
      <c r="E321">
        <v>1</v>
      </c>
      <c r="F321">
        <v>1</v>
      </c>
    </row>
    <row r="322" spans="1:6" ht="12.75">
      <c r="A322">
        <v>1998</v>
      </c>
      <c r="B322">
        <v>1</v>
      </c>
      <c r="C322" s="2">
        <v>1</v>
      </c>
      <c r="D322">
        <v>1</v>
      </c>
      <c r="E322">
        <v>1</v>
      </c>
      <c r="F322">
        <v>1</v>
      </c>
    </row>
    <row r="323" spans="1:6" ht="12.75">
      <c r="A323">
        <v>1999</v>
      </c>
      <c r="B323">
        <v>1</v>
      </c>
      <c r="C323">
        <v>2</v>
      </c>
      <c r="E323">
        <v>1</v>
      </c>
      <c r="F323">
        <v>2</v>
      </c>
    </row>
    <row r="325" spans="1:6" ht="12.75">
      <c r="A325" t="s">
        <v>27</v>
      </c>
      <c r="B325">
        <v>3</v>
      </c>
      <c r="C325">
        <v>9</v>
      </c>
      <c r="D325">
        <v>3</v>
      </c>
      <c r="E325">
        <v>5</v>
      </c>
      <c r="F325">
        <v>4</v>
      </c>
    </row>
    <row r="326" spans="1:6" ht="12.75">
      <c r="A326" t="s">
        <v>52</v>
      </c>
      <c r="B326" t="s">
        <v>52</v>
      </c>
      <c r="C326" t="s">
        <v>52</v>
      </c>
      <c r="D326" t="s">
        <v>51</v>
      </c>
      <c r="E326" t="s">
        <v>52</v>
      </c>
      <c r="F326" t="s">
        <v>52</v>
      </c>
    </row>
    <row r="327" ht="12.75">
      <c r="A327" t="s">
        <v>0</v>
      </c>
    </row>
    <row r="328" ht="12.75">
      <c r="A328">
        <v>1987</v>
      </c>
    </row>
    <row r="329" ht="12.75">
      <c r="A329">
        <v>1988</v>
      </c>
    </row>
    <row r="330" ht="12.75">
      <c r="A330">
        <v>1989</v>
      </c>
    </row>
    <row r="331" ht="12.75">
      <c r="A331">
        <v>1990</v>
      </c>
    </row>
    <row r="332" ht="12.75">
      <c r="A332">
        <v>1991</v>
      </c>
    </row>
    <row r="333" ht="12.75">
      <c r="A333">
        <v>1992</v>
      </c>
    </row>
    <row r="334" ht="12.75">
      <c r="A334">
        <v>1993</v>
      </c>
    </row>
    <row r="335" ht="12.75">
      <c r="A335">
        <v>1994</v>
      </c>
    </row>
    <row r="336" ht="12.75">
      <c r="A336">
        <v>1995</v>
      </c>
    </row>
    <row r="337" ht="12.75">
      <c r="A337">
        <v>1996</v>
      </c>
    </row>
    <row r="338" ht="12.75">
      <c r="A338">
        <v>1997</v>
      </c>
    </row>
    <row r="339" ht="12.75">
      <c r="A339">
        <v>1998</v>
      </c>
    </row>
    <row r="340" ht="12.75">
      <c r="A340">
        <v>1999</v>
      </c>
    </row>
    <row r="342" ht="12.75">
      <c r="A342" t="s">
        <v>27</v>
      </c>
    </row>
    <row r="343" spans="1:6" ht="12.75">
      <c r="A343" t="s">
        <v>52</v>
      </c>
      <c r="B343" t="s">
        <v>52</v>
      </c>
      <c r="C343" t="s">
        <v>52</v>
      </c>
      <c r="D343" t="s">
        <v>51</v>
      </c>
      <c r="E343" t="s">
        <v>52</v>
      </c>
      <c r="F343" t="s">
        <v>52</v>
      </c>
    </row>
    <row r="344" ht="12.75">
      <c r="A344" t="s">
        <v>36</v>
      </c>
    </row>
    <row r="345" ht="12.75">
      <c r="A345">
        <v>1987</v>
      </c>
    </row>
    <row r="346" ht="12.75">
      <c r="A346">
        <v>1988</v>
      </c>
    </row>
    <row r="347" ht="12.75">
      <c r="A347">
        <v>1989</v>
      </c>
    </row>
    <row r="348" ht="12.75">
      <c r="A348">
        <v>1990</v>
      </c>
    </row>
    <row r="349" spans="1:4" ht="12.75">
      <c r="A349">
        <v>1991</v>
      </c>
      <c r="C349">
        <v>1</v>
      </c>
      <c r="D349">
        <v>1</v>
      </c>
    </row>
    <row r="350" ht="12.75">
      <c r="A350">
        <v>1992</v>
      </c>
    </row>
    <row r="351" ht="12.75">
      <c r="A351">
        <v>1993</v>
      </c>
    </row>
    <row r="352" spans="1:4" ht="12.75">
      <c r="A352">
        <v>1994</v>
      </c>
      <c r="B352">
        <v>1</v>
      </c>
      <c r="C352">
        <v>1</v>
      </c>
      <c r="D352">
        <v>1</v>
      </c>
    </row>
    <row r="353" ht="12.75">
      <c r="A353">
        <v>1995</v>
      </c>
    </row>
    <row r="354" ht="12.75">
      <c r="A354">
        <v>1996</v>
      </c>
    </row>
    <row r="355" spans="1:6" ht="12.75">
      <c r="A355">
        <v>1997</v>
      </c>
      <c r="F355">
        <v>1</v>
      </c>
    </row>
    <row r="356" ht="12.75">
      <c r="A356">
        <v>1998</v>
      </c>
    </row>
    <row r="357" ht="12.75">
      <c r="A357">
        <v>1999</v>
      </c>
    </row>
    <row r="359" spans="1:6" ht="12.75">
      <c r="A359" t="s">
        <v>27</v>
      </c>
      <c r="B359">
        <v>1</v>
      </c>
      <c r="C359">
        <v>2</v>
      </c>
      <c r="D359">
        <v>2</v>
      </c>
      <c r="F359">
        <v>1</v>
      </c>
    </row>
    <row r="360" spans="1:6" ht="12.75">
      <c r="A360" t="s">
        <v>52</v>
      </c>
      <c r="B360" t="s">
        <v>52</v>
      </c>
      <c r="C360" t="s">
        <v>52</v>
      </c>
      <c r="D360" t="s">
        <v>51</v>
      </c>
      <c r="E360" t="s">
        <v>52</v>
      </c>
      <c r="F360" t="s">
        <v>52</v>
      </c>
    </row>
    <row r="362" spans="1:6" ht="12.75">
      <c r="A362" t="s">
        <v>52</v>
      </c>
      <c r="B362" t="s">
        <v>52</v>
      </c>
      <c r="C362" t="s">
        <v>52</v>
      </c>
      <c r="D362" t="s">
        <v>51</v>
      </c>
      <c r="E362" t="s">
        <v>52</v>
      </c>
      <c r="F362" t="s">
        <v>52</v>
      </c>
    </row>
    <row r="363" ht="12.75">
      <c r="A363" t="s">
        <v>8</v>
      </c>
    </row>
    <row r="364" spans="1:6" ht="12.75">
      <c r="A364" t="s">
        <v>9</v>
      </c>
      <c r="B364" t="s">
        <v>10</v>
      </c>
      <c r="C364" t="s">
        <v>1</v>
      </c>
      <c r="D364" t="s">
        <v>2</v>
      </c>
      <c r="E364" t="s">
        <v>3</v>
      </c>
      <c r="F364" t="s">
        <v>11</v>
      </c>
    </row>
    <row r="365" spans="1:6" ht="12.75">
      <c r="A365" t="s">
        <v>12</v>
      </c>
      <c r="B365" t="s">
        <v>51</v>
      </c>
      <c r="C365" t="s">
        <v>52</v>
      </c>
      <c r="D365" t="e">
        <f>-Hisp,All</f>
        <v>#NAME?</v>
      </c>
      <c r="E365" t="s">
        <v>51</v>
      </c>
      <c r="F365" t="s">
        <v>52</v>
      </c>
    </row>
    <row r="366" spans="1:6" ht="12.75">
      <c r="A366" t="s">
        <v>13</v>
      </c>
      <c r="B366" t="s">
        <v>14</v>
      </c>
      <c r="C366" t="s">
        <v>53</v>
      </c>
      <c r="D366" t="s">
        <v>54</v>
      </c>
      <c r="E366" t="s">
        <v>15</v>
      </c>
      <c r="F366" t="s">
        <v>55</v>
      </c>
    </row>
    <row r="367" spans="1:6" ht="12.75">
      <c r="A367" t="s">
        <v>52</v>
      </c>
      <c r="B367" t="s">
        <v>52</v>
      </c>
      <c r="C367" t="s">
        <v>52</v>
      </c>
      <c r="D367" t="s">
        <v>51</v>
      </c>
      <c r="E367" t="s">
        <v>52</v>
      </c>
      <c r="F367" t="s">
        <v>52</v>
      </c>
    </row>
    <row r="368" ht="12.75">
      <c r="A368" t="s">
        <v>38</v>
      </c>
    </row>
    <row r="369" spans="1:6" ht="12.75">
      <c r="A369">
        <v>1987</v>
      </c>
      <c r="B369">
        <v>5</v>
      </c>
      <c r="C369">
        <v>1</v>
      </c>
      <c r="D369">
        <v>4</v>
      </c>
      <c r="E369">
        <v>2</v>
      </c>
      <c r="F369">
        <v>3</v>
      </c>
    </row>
    <row r="370" spans="1:6" ht="12.75">
      <c r="A370">
        <v>1988</v>
      </c>
      <c r="B370">
        <v>5</v>
      </c>
      <c r="C370">
        <v>6</v>
      </c>
      <c r="D370">
        <v>4</v>
      </c>
      <c r="E370">
        <v>3</v>
      </c>
      <c r="F370">
        <v>7</v>
      </c>
    </row>
    <row r="371" spans="1:6" ht="12.75">
      <c r="A371">
        <v>1989</v>
      </c>
      <c r="B371">
        <v>8</v>
      </c>
      <c r="C371">
        <v>2</v>
      </c>
      <c r="D371">
        <v>2</v>
      </c>
      <c r="E371">
        <v>18</v>
      </c>
      <c r="F371">
        <v>4</v>
      </c>
    </row>
    <row r="372" spans="1:6" ht="12.75">
      <c r="A372">
        <v>1990</v>
      </c>
      <c r="B372">
        <v>9</v>
      </c>
      <c r="C372">
        <v>1</v>
      </c>
      <c r="D372">
        <v>5</v>
      </c>
      <c r="E372">
        <v>15</v>
      </c>
      <c r="F372">
        <v>8</v>
      </c>
    </row>
    <row r="373" spans="1:6" ht="12.75">
      <c r="A373">
        <v>1991</v>
      </c>
      <c r="B373">
        <v>5</v>
      </c>
      <c r="C373">
        <v>5</v>
      </c>
      <c r="D373">
        <v>5</v>
      </c>
      <c r="E373">
        <v>12</v>
      </c>
      <c r="F373">
        <v>10</v>
      </c>
    </row>
    <row r="374" spans="1:6" ht="12.75">
      <c r="A374">
        <v>1992</v>
      </c>
      <c r="B374">
        <v>18</v>
      </c>
      <c r="C374">
        <v>5</v>
      </c>
      <c r="D374">
        <v>7</v>
      </c>
      <c r="E374">
        <v>15</v>
      </c>
      <c r="F374">
        <v>9</v>
      </c>
    </row>
    <row r="375" spans="1:6" ht="12.75">
      <c r="A375">
        <v>1993</v>
      </c>
      <c r="B375">
        <v>8</v>
      </c>
      <c r="C375">
        <v>6</v>
      </c>
      <c r="D375">
        <v>5</v>
      </c>
      <c r="E375">
        <v>14</v>
      </c>
      <c r="F375">
        <v>15</v>
      </c>
    </row>
    <row r="376" spans="1:6" ht="12.75">
      <c r="A376">
        <v>1994</v>
      </c>
      <c r="B376">
        <v>20</v>
      </c>
      <c r="C376">
        <v>13</v>
      </c>
      <c r="D376">
        <v>7</v>
      </c>
      <c r="E376">
        <v>21</v>
      </c>
      <c r="F376">
        <v>34</v>
      </c>
    </row>
    <row r="377" spans="1:6" ht="12.75">
      <c r="A377">
        <v>1995</v>
      </c>
      <c r="B377">
        <v>31</v>
      </c>
      <c r="C377">
        <v>17</v>
      </c>
      <c r="D377">
        <v>10</v>
      </c>
      <c r="E377">
        <v>15</v>
      </c>
      <c r="F377">
        <v>27</v>
      </c>
    </row>
    <row r="378" spans="1:6" ht="12.75">
      <c r="A378">
        <v>1996</v>
      </c>
      <c r="B378">
        <v>25</v>
      </c>
      <c r="C378">
        <v>17</v>
      </c>
      <c r="D378">
        <v>12</v>
      </c>
      <c r="E378">
        <v>34</v>
      </c>
      <c r="F378">
        <v>41</v>
      </c>
    </row>
    <row r="379" ht="12.75">
      <c r="A379">
        <v>1997</v>
      </c>
    </row>
    <row r="380" ht="12.75">
      <c r="A380">
        <v>1998</v>
      </c>
    </row>
    <row r="381" ht="12.75">
      <c r="A381">
        <v>1999</v>
      </c>
    </row>
    <row r="383" spans="1:6" ht="12.75">
      <c r="A383" t="s">
        <v>27</v>
      </c>
      <c r="B383">
        <v>134</v>
      </c>
      <c r="C383">
        <v>73</v>
      </c>
      <c r="D383">
        <v>61</v>
      </c>
      <c r="E383">
        <v>149</v>
      </c>
      <c r="F383">
        <v>158</v>
      </c>
    </row>
    <row r="384" spans="1:6" ht="12.75">
      <c r="A384" t="s">
        <v>52</v>
      </c>
      <c r="B384" t="s">
        <v>52</v>
      </c>
      <c r="C384" t="s">
        <v>52</v>
      </c>
      <c r="D384" t="s">
        <v>51</v>
      </c>
      <c r="E384" t="s">
        <v>52</v>
      </c>
      <c r="F384" t="s">
        <v>52</v>
      </c>
    </row>
    <row r="385" ht="12.75">
      <c r="A385" t="s">
        <v>35</v>
      </c>
    </row>
    <row r="386" spans="1:6" ht="12.75">
      <c r="A386">
        <v>1987</v>
      </c>
      <c r="C386">
        <v>3</v>
      </c>
      <c r="D386">
        <v>2</v>
      </c>
      <c r="F386">
        <v>2</v>
      </c>
    </row>
    <row r="387" spans="1:6" ht="12.75">
      <c r="A387">
        <v>1988</v>
      </c>
      <c r="B387">
        <v>1</v>
      </c>
      <c r="C387">
        <v>2</v>
      </c>
      <c r="D387">
        <v>2</v>
      </c>
      <c r="E387">
        <v>1</v>
      </c>
      <c r="F387">
        <v>2</v>
      </c>
    </row>
    <row r="388" spans="1:6" ht="12.75">
      <c r="A388">
        <v>1989</v>
      </c>
      <c r="C388">
        <v>3</v>
      </c>
      <c r="D388">
        <v>2</v>
      </c>
      <c r="E388">
        <v>2</v>
      </c>
      <c r="F388">
        <v>1</v>
      </c>
    </row>
    <row r="389" spans="1:6" ht="12.75">
      <c r="A389">
        <v>1990</v>
      </c>
      <c r="C389">
        <v>2</v>
      </c>
      <c r="D389">
        <v>1</v>
      </c>
      <c r="E389">
        <v>2</v>
      </c>
      <c r="F389">
        <v>1</v>
      </c>
    </row>
    <row r="390" spans="1:6" ht="12.75">
      <c r="A390">
        <v>1991</v>
      </c>
      <c r="C390">
        <v>6</v>
      </c>
      <c r="D390">
        <v>4</v>
      </c>
      <c r="E390">
        <v>2</v>
      </c>
      <c r="F390">
        <v>2</v>
      </c>
    </row>
    <row r="391" spans="1:6" ht="12.75">
      <c r="A391">
        <v>1992</v>
      </c>
      <c r="C391">
        <v>3</v>
      </c>
      <c r="D391">
        <v>2</v>
      </c>
      <c r="E391">
        <v>5</v>
      </c>
      <c r="F391">
        <v>2</v>
      </c>
    </row>
    <row r="392" spans="1:6" ht="12.75">
      <c r="A392">
        <v>1993</v>
      </c>
      <c r="C392">
        <v>4</v>
      </c>
      <c r="D392">
        <v>1</v>
      </c>
      <c r="E392">
        <v>4</v>
      </c>
      <c r="F392">
        <v>3</v>
      </c>
    </row>
    <row r="393" spans="1:6" ht="12.75">
      <c r="A393">
        <v>1994</v>
      </c>
      <c r="C393">
        <v>2</v>
      </c>
      <c r="E393">
        <v>2</v>
      </c>
      <c r="F393">
        <v>3</v>
      </c>
    </row>
    <row r="394" spans="1:6" ht="12.75">
      <c r="A394">
        <v>1995</v>
      </c>
      <c r="B394">
        <v>2</v>
      </c>
      <c r="C394">
        <v>3</v>
      </c>
      <c r="D394">
        <v>1</v>
      </c>
      <c r="E394">
        <v>2</v>
      </c>
      <c r="F394">
        <v>2</v>
      </c>
    </row>
    <row r="395" spans="1:6" ht="12.75">
      <c r="A395">
        <v>1996</v>
      </c>
      <c r="C395">
        <v>5</v>
      </c>
      <c r="D395">
        <v>1</v>
      </c>
      <c r="E395">
        <v>4</v>
      </c>
      <c r="F395">
        <v>2</v>
      </c>
    </row>
    <row r="396" ht="12.75">
      <c r="A396">
        <v>1997</v>
      </c>
    </row>
    <row r="397" ht="12.75">
      <c r="A397">
        <v>1998</v>
      </c>
    </row>
    <row r="398" ht="12.75">
      <c r="A398">
        <v>1999</v>
      </c>
    </row>
    <row r="400" spans="1:6" ht="12.75">
      <c r="A400" t="s">
        <v>27</v>
      </c>
      <c r="B400">
        <v>3</v>
      </c>
      <c r="C400">
        <v>33</v>
      </c>
      <c r="D400">
        <v>16</v>
      </c>
      <c r="E400">
        <v>24</v>
      </c>
      <c r="F400">
        <v>20</v>
      </c>
    </row>
    <row r="401" spans="1:6" ht="12.75">
      <c r="A401" t="s">
        <v>52</v>
      </c>
      <c r="B401" t="s">
        <v>52</v>
      </c>
      <c r="C401" t="s">
        <v>52</v>
      </c>
      <c r="D401" t="s">
        <v>51</v>
      </c>
      <c r="E401" t="s">
        <v>52</v>
      </c>
      <c r="F401" t="s">
        <v>52</v>
      </c>
    </row>
    <row r="402" ht="12.75">
      <c r="A402" t="s">
        <v>16</v>
      </c>
    </row>
    <row r="403" spans="1:5" ht="12.75">
      <c r="A403">
        <v>1987</v>
      </c>
      <c r="C403">
        <v>4</v>
      </c>
      <c r="E403">
        <v>1</v>
      </c>
    </row>
    <row r="404" spans="1:6" ht="12.75">
      <c r="A404">
        <v>1988</v>
      </c>
      <c r="C404">
        <v>4</v>
      </c>
      <c r="D404">
        <v>2</v>
      </c>
      <c r="E404">
        <v>1</v>
      </c>
      <c r="F404">
        <v>1</v>
      </c>
    </row>
    <row r="405" spans="1:6" ht="12.75">
      <c r="A405">
        <v>1989</v>
      </c>
      <c r="C405">
        <v>5</v>
      </c>
      <c r="D405">
        <v>2</v>
      </c>
      <c r="F405">
        <v>1</v>
      </c>
    </row>
    <row r="406" spans="1:4" ht="12.75">
      <c r="A406">
        <v>1990</v>
      </c>
      <c r="C406">
        <v>6</v>
      </c>
      <c r="D406">
        <v>2</v>
      </c>
    </row>
    <row r="407" spans="1:6" ht="12.75">
      <c r="A407">
        <v>1991</v>
      </c>
      <c r="B407">
        <v>1</v>
      </c>
      <c r="C407">
        <v>7</v>
      </c>
      <c r="D407">
        <v>4</v>
      </c>
      <c r="E407">
        <v>1</v>
      </c>
      <c r="F407">
        <v>3</v>
      </c>
    </row>
    <row r="408" spans="1:6" ht="12.75">
      <c r="A408">
        <v>1992</v>
      </c>
      <c r="C408">
        <v>3</v>
      </c>
      <c r="D408">
        <v>8</v>
      </c>
      <c r="E408">
        <v>1</v>
      </c>
      <c r="F408">
        <v>3</v>
      </c>
    </row>
    <row r="409" spans="1:6" ht="12.75">
      <c r="A409">
        <v>1993</v>
      </c>
      <c r="B409">
        <v>2</v>
      </c>
      <c r="C409">
        <v>3</v>
      </c>
      <c r="D409">
        <v>3</v>
      </c>
      <c r="E409">
        <v>4</v>
      </c>
      <c r="F409">
        <v>4</v>
      </c>
    </row>
    <row r="410" spans="1:4" ht="12.75">
      <c r="A410">
        <v>1994</v>
      </c>
      <c r="C410">
        <v>2</v>
      </c>
      <c r="D410">
        <v>1</v>
      </c>
    </row>
    <row r="411" spans="1:6" ht="12.75">
      <c r="A411">
        <v>1995</v>
      </c>
      <c r="C411">
        <v>2</v>
      </c>
      <c r="E411">
        <v>2</v>
      </c>
      <c r="F411">
        <v>2</v>
      </c>
    </row>
    <row r="412" ht="12.75">
      <c r="A412">
        <v>1996</v>
      </c>
    </row>
    <row r="413" ht="12.75">
      <c r="A413">
        <v>1997</v>
      </c>
    </row>
    <row r="414" ht="12.75">
      <c r="A414">
        <v>1998</v>
      </c>
    </row>
    <row r="415" ht="12.75">
      <c r="A415">
        <v>1999</v>
      </c>
    </row>
    <row r="417" spans="1:6" ht="12.75">
      <c r="A417" t="s">
        <v>27</v>
      </c>
      <c r="B417">
        <v>3</v>
      </c>
      <c r="C417">
        <v>36</v>
      </c>
      <c r="D417">
        <v>22</v>
      </c>
      <c r="E417">
        <v>10</v>
      </c>
      <c r="F417">
        <v>14</v>
      </c>
    </row>
    <row r="418" spans="1:6" ht="12.75">
      <c r="A418" t="s">
        <v>52</v>
      </c>
      <c r="B418" t="s">
        <v>52</v>
      </c>
      <c r="C418" t="s">
        <v>52</v>
      </c>
      <c r="D418" t="s">
        <v>51</v>
      </c>
      <c r="E418" t="s">
        <v>52</v>
      </c>
      <c r="F418" t="s">
        <v>52</v>
      </c>
    </row>
    <row r="419" ht="12.75">
      <c r="A419" t="s">
        <v>0</v>
      </c>
    </row>
    <row r="420" ht="12.75">
      <c r="A420">
        <v>1987</v>
      </c>
    </row>
    <row r="421" ht="12.75">
      <c r="A421">
        <v>1988</v>
      </c>
    </row>
    <row r="422" ht="12.75">
      <c r="A422">
        <v>1989</v>
      </c>
    </row>
    <row r="423" ht="12.75">
      <c r="A423">
        <v>1990</v>
      </c>
    </row>
    <row r="424" ht="12.75">
      <c r="A424">
        <v>1991</v>
      </c>
    </row>
    <row r="425" ht="12.75">
      <c r="A425">
        <v>1992</v>
      </c>
    </row>
    <row r="426" ht="12.75">
      <c r="A426">
        <v>1993</v>
      </c>
    </row>
    <row r="427" ht="12.75">
      <c r="A427">
        <v>1994</v>
      </c>
    </row>
    <row r="428" ht="12.75">
      <c r="A428">
        <v>1995</v>
      </c>
    </row>
    <row r="429" ht="12.75">
      <c r="A429">
        <v>1996</v>
      </c>
    </row>
    <row r="430" ht="12.75">
      <c r="A430">
        <v>1997</v>
      </c>
    </row>
    <row r="431" ht="12.75">
      <c r="A431">
        <v>1998</v>
      </c>
    </row>
    <row r="432" ht="12.75">
      <c r="A432">
        <v>1999</v>
      </c>
    </row>
    <row r="434" ht="12.75">
      <c r="A434" t="s">
        <v>27</v>
      </c>
    </row>
    <row r="435" spans="1:6" ht="12.75">
      <c r="A435" t="s">
        <v>52</v>
      </c>
      <c r="B435" t="s">
        <v>52</v>
      </c>
      <c r="C435" t="s">
        <v>52</v>
      </c>
      <c r="D435" t="s">
        <v>51</v>
      </c>
      <c r="E435" t="s">
        <v>52</v>
      </c>
      <c r="F435" t="s">
        <v>52</v>
      </c>
    </row>
    <row r="436" ht="12.75">
      <c r="A436" t="s">
        <v>36</v>
      </c>
    </row>
    <row r="437" spans="1:6" ht="12.75">
      <c r="A437">
        <v>1987</v>
      </c>
      <c r="C437">
        <v>2</v>
      </c>
      <c r="F437">
        <v>1</v>
      </c>
    </row>
    <row r="438" spans="1:3" ht="12.75">
      <c r="A438">
        <v>1988</v>
      </c>
      <c r="B438">
        <v>1</v>
      </c>
      <c r="C438">
        <v>1</v>
      </c>
    </row>
    <row r="439" spans="1:6" ht="12.75">
      <c r="A439">
        <v>1989</v>
      </c>
      <c r="B439">
        <v>1</v>
      </c>
      <c r="C439">
        <v>1</v>
      </c>
      <c r="D439">
        <v>1</v>
      </c>
      <c r="F439">
        <v>1</v>
      </c>
    </row>
    <row r="440" spans="1:6" ht="12.75">
      <c r="A440">
        <v>1990</v>
      </c>
      <c r="C440">
        <v>1</v>
      </c>
      <c r="E440">
        <v>1</v>
      </c>
      <c r="F440">
        <v>3</v>
      </c>
    </row>
    <row r="441" spans="1:6" ht="12.75">
      <c r="A441">
        <v>1991</v>
      </c>
      <c r="C441">
        <v>1</v>
      </c>
      <c r="F441">
        <v>3</v>
      </c>
    </row>
    <row r="442" spans="1:6" ht="12.75">
      <c r="A442">
        <v>1992</v>
      </c>
      <c r="B442">
        <v>1</v>
      </c>
      <c r="C442">
        <v>3</v>
      </c>
      <c r="F442">
        <v>3</v>
      </c>
    </row>
    <row r="443" spans="1:6" ht="12.75">
      <c r="A443">
        <v>1993</v>
      </c>
      <c r="C443">
        <v>5</v>
      </c>
      <c r="D443">
        <v>3</v>
      </c>
      <c r="F443">
        <v>1</v>
      </c>
    </row>
    <row r="444" spans="1:6" ht="12.75">
      <c r="A444">
        <v>1994</v>
      </c>
      <c r="D444">
        <v>1</v>
      </c>
      <c r="E444">
        <v>2</v>
      </c>
      <c r="F444">
        <v>5</v>
      </c>
    </row>
    <row r="445" spans="1:6" ht="12.75">
      <c r="A445">
        <v>1995</v>
      </c>
      <c r="B445">
        <v>2</v>
      </c>
      <c r="C445">
        <v>2</v>
      </c>
      <c r="D445">
        <v>1</v>
      </c>
      <c r="F445">
        <v>5</v>
      </c>
    </row>
    <row r="446" spans="1:6" ht="12.75">
      <c r="A446">
        <v>1996</v>
      </c>
      <c r="B446">
        <v>1</v>
      </c>
      <c r="E446">
        <v>2</v>
      </c>
      <c r="F446">
        <v>3</v>
      </c>
    </row>
    <row r="447" ht="12.75">
      <c r="A447">
        <v>1997</v>
      </c>
    </row>
    <row r="448" ht="12.75">
      <c r="A448">
        <v>1998</v>
      </c>
    </row>
    <row r="449" ht="12.75">
      <c r="A449">
        <v>1999</v>
      </c>
    </row>
    <row r="451" spans="1:6" ht="12.75">
      <c r="A451" t="s">
        <v>27</v>
      </c>
      <c r="B451">
        <v>6</v>
      </c>
      <c r="C451">
        <v>16</v>
      </c>
      <c r="D451">
        <v>6</v>
      </c>
      <c r="E451">
        <v>5</v>
      </c>
      <c r="F451">
        <v>25</v>
      </c>
    </row>
    <row r="452" spans="1:6" ht="12.75">
      <c r="A452" t="s">
        <v>52</v>
      </c>
      <c r="B452" t="s">
        <v>52</v>
      </c>
      <c r="C452" t="s">
        <v>52</v>
      </c>
      <c r="D452" t="s">
        <v>51</v>
      </c>
      <c r="E452" t="s">
        <v>52</v>
      </c>
      <c r="F452" t="s">
        <v>52</v>
      </c>
    </row>
    <row r="454" spans="1:6" ht="12.75">
      <c r="A454" t="s">
        <v>52</v>
      </c>
      <c r="B454" t="s">
        <v>52</v>
      </c>
      <c r="C454" t="s">
        <v>52</v>
      </c>
      <c r="D454" t="s">
        <v>51</v>
      </c>
      <c r="E454" t="s">
        <v>52</v>
      </c>
      <c r="F454" t="s">
        <v>52</v>
      </c>
    </row>
    <row r="455" ht="12.75">
      <c r="A455" t="s">
        <v>8</v>
      </c>
    </row>
    <row r="456" spans="1:6" ht="12.75">
      <c r="A456" t="s">
        <v>9</v>
      </c>
      <c r="B456" t="s">
        <v>10</v>
      </c>
      <c r="C456" t="s">
        <v>1</v>
      </c>
      <c r="D456" t="s">
        <v>2</v>
      </c>
      <c r="E456" t="s">
        <v>3</v>
      </c>
      <c r="F456" t="s">
        <v>11</v>
      </c>
    </row>
    <row r="457" spans="1:6" ht="12.75">
      <c r="A457" t="s">
        <v>12</v>
      </c>
      <c r="B457" t="s">
        <v>51</v>
      </c>
      <c r="C457" t="s">
        <v>51</v>
      </c>
      <c r="D457" t="s">
        <v>6</v>
      </c>
      <c r="E457" t="s">
        <v>7</v>
      </c>
      <c r="F457" t="s">
        <v>52</v>
      </c>
    </row>
    <row r="458" spans="1:6" ht="12.75">
      <c r="A458" t="s">
        <v>13</v>
      </c>
      <c r="B458" t="s">
        <v>14</v>
      </c>
      <c r="C458" t="s">
        <v>53</v>
      </c>
      <c r="D458" t="s">
        <v>54</v>
      </c>
      <c r="E458" t="s">
        <v>15</v>
      </c>
      <c r="F458" t="s">
        <v>55</v>
      </c>
    </row>
    <row r="459" spans="1:6" ht="12.75">
      <c r="A459" t="s">
        <v>52</v>
      </c>
      <c r="B459" t="s">
        <v>52</v>
      </c>
      <c r="C459" t="s">
        <v>52</v>
      </c>
      <c r="D459" t="s">
        <v>51</v>
      </c>
      <c r="E459" t="s">
        <v>52</v>
      </c>
      <c r="F459" t="s">
        <v>52</v>
      </c>
    </row>
    <row r="460" ht="12.75">
      <c r="A460" t="s">
        <v>38</v>
      </c>
    </row>
    <row r="461" spans="1:6" ht="12.75">
      <c r="A461">
        <v>1987</v>
      </c>
      <c r="B461">
        <v>2</v>
      </c>
      <c r="C461">
        <v>1</v>
      </c>
      <c r="D461">
        <v>1</v>
      </c>
      <c r="E461">
        <v>2</v>
      </c>
      <c r="F461">
        <v>2</v>
      </c>
    </row>
    <row r="462" spans="1:6" ht="12.75">
      <c r="A462">
        <v>1988</v>
      </c>
      <c r="B462">
        <v>3</v>
      </c>
      <c r="D462">
        <v>2</v>
      </c>
      <c r="F462">
        <v>1</v>
      </c>
    </row>
    <row r="463" spans="1:6" ht="12.75">
      <c r="A463">
        <v>1989</v>
      </c>
      <c r="B463">
        <v>1</v>
      </c>
      <c r="D463">
        <v>2</v>
      </c>
      <c r="E463">
        <v>1</v>
      </c>
      <c r="F463">
        <v>4</v>
      </c>
    </row>
    <row r="464" spans="1:6" ht="12.75">
      <c r="A464">
        <v>1990</v>
      </c>
      <c r="B464">
        <v>2</v>
      </c>
      <c r="C464">
        <v>1</v>
      </c>
      <c r="E464">
        <v>1</v>
      </c>
      <c r="F464">
        <v>2</v>
      </c>
    </row>
    <row r="465" spans="1:6" ht="12.75">
      <c r="A465">
        <v>1991</v>
      </c>
      <c r="B465">
        <v>2</v>
      </c>
      <c r="F465">
        <v>3</v>
      </c>
    </row>
    <row r="466" spans="1:6" ht="12.75">
      <c r="A466">
        <v>1992</v>
      </c>
      <c r="B466">
        <v>2</v>
      </c>
      <c r="E466">
        <v>1</v>
      </c>
      <c r="F466">
        <v>2</v>
      </c>
    </row>
    <row r="467" spans="1:6" ht="12.75">
      <c r="A467">
        <v>1993</v>
      </c>
      <c r="B467">
        <v>1</v>
      </c>
      <c r="D467">
        <v>1</v>
      </c>
      <c r="F467">
        <v>3</v>
      </c>
    </row>
    <row r="468" spans="1:5" ht="12.75">
      <c r="A468">
        <v>1994</v>
      </c>
      <c r="B468">
        <v>1</v>
      </c>
      <c r="C468">
        <v>1</v>
      </c>
      <c r="D468">
        <v>1</v>
      </c>
      <c r="E468">
        <v>2</v>
      </c>
    </row>
    <row r="469" spans="1:6" ht="12.75">
      <c r="A469">
        <v>1995</v>
      </c>
      <c r="B469">
        <v>1</v>
      </c>
      <c r="C469">
        <v>1</v>
      </c>
      <c r="F469">
        <v>2</v>
      </c>
    </row>
    <row r="470" spans="1:6" ht="12.75">
      <c r="A470">
        <v>1996</v>
      </c>
      <c r="B470">
        <v>2</v>
      </c>
      <c r="F470">
        <v>1</v>
      </c>
    </row>
    <row r="471" spans="1:6" ht="12.75">
      <c r="A471">
        <v>1997</v>
      </c>
      <c r="B471">
        <v>25</v>
      </c>
      <c r="C471">
        <v>10</v>
      </c>
      <c r="D471">
        <v>8</v>
      </c>
      <c r="E471">
        <v>36</v>
      </c>
      <c r="F471">
        <v>23</v>
      </c>
    </row>
    <row r="472" spans="1:5" ht="12.75">
      <c r="A472">
        <v>1998</v>
      </c>
      <c r="C472">
        <v>2</v>
      </c>
      <c r="D472">
        <v>1</v>
      </c>
      <c r="E472">
        <v>3</v>
      </c>
    </row>
    <row r="473" spans="1:6" ht="12.75">
      <c r="A473">
        <v>1999</v>
      </c>
      <c r="B473">
        <v>2</v>
      </c>
      <c r="E473">
        <v>1</v>
      </c>
      <c r="F473">
        <v>1</v>
      </c>
    </row>
    <row r="475" spans="1:6" ht="12.75">
      <c r="A475" t="s">
        <v>27</v>
      </c>
      <c r="B475">
        <v>44</v>
      </c>
      <c r="C475">
        <v>16</v>
      </c>
      <c r="D475">
        <v>16</v>
      </c>
      <c r="E475">
        <v>47</v>
      </c>
      <c r="F475">
        <v>44</v>
      </c>
    </row>
    <row r="476" spans="1:6" ht="12.75">
      <c r="A476" t="s">
        <v>52</v>
      </c>
      <c r="B476" t="s">
        <v>52</v>
      </c>
      <c r="C476" t="s">
        <v>52</v>
      </c>
      <c r="D476" t="s">
        <v>51</v>
      </c>
      <c r="E476" t="s">
        <v>52</v>
      </c>
      <c r="F476" t="s">
        <v>52</v>
      </c>
    </row>
    <row r="477" ht="12.75">
      <c r="A477" t="s">
        <v>35</v>
      </c>
    </row>
    <row r="478" spans="1:6" ht="12.75">
      <c r="A478">
        <v>1987</v>
      </c>
      <c r="F478">
        <v>1</v>
      </c>
    </row>
    <row r="479" spans="1:5" ht="12.75">
      <c r="A479">
        <v>1988</v>
      </c>
      <c r="E479">
        <v>1</v>
      </c>
    </row>
    <row r="480" spans="1:6" ht="12.75">
      <c r="A480">
        <v>1989</v>
      </c>
      <c r="C480">
        <v>1</v>
      </c>
      <c r="D480">
        <v>2</v>
      </c>
      <c r="F480">
        <v>2</v>
      </c>
    </row>
    <row r="481" ht="12.75">
      <c r="A481">
        <v>1990</v>
      </c>
    </row>
    <row r="482" ht="12.75">
      <c r="A482">
        <v>1991</v>
      </c>
    </row>
    <row r="483" ht="12.75">
      <c r="A483">
        <v>1992</v>
      </c>
    </row>
    <row r="484" spans="1:6" ht="12.75">
      <c r="A484">
        <v>1993</v>
      </c>
      <c r="F484">
        <v>1</v>
      </c>
    </row>
    <row r="485" spans="1:3" ht="12.75">
      <c r="A485">
        <v>1994</v>
      </c>
      <c r="C485">
        <v>1</v>
      </c>
    </row>
    <row r="486" ht="12.75">
      <c r="A486">
        <v>1995</v>
      </c>
    </row>
    <row r="487" spans="1:4" ht="12.75">
      <c r="A487">
        <v>1996</v>
      </c>
      <c r="D487">
        <v>1</v>
      </c>
    </row>
    <row r="488" spans="1:6" ht="12.75">
      <c r="A488">
        <v>1997</v>
      </c>
      <c r="C488">
        <v>3</v>
      </c>
      <c r="D488">
        <v>2</v>
      </c>
      <c r="E488">
        <v>3</v>
      </c>
      <c r="F488">
        <v>5</v>
      </c>
    </row>
    <row r="489" ht="12.75">
      <c r="A489">
        <v>1998</v>
      </c>
    </row>
    <row r="490" ht="12.75">
      <c r="A490">
        <v>1999</v>
      </c>
    </row>
    <row r="492" spans="1:6" ht="12.75">
      <c r="A492" t="s">
        <v>27</v>
      </c>
      <c r="C492">
        <v>5</v>
      </c>
      <c r="D492">
        <v>5</v>
      </c>
      <c r="E492">
        <v>4</v>
      </c>
      <c r="F492">
        <v>9</v>
      </c>
    </row>
    <row r="493" spans="1:6" ht="12.75">
      <c r="A493" t="s">
        <v>52</v>
      </c>
      <c r="B493" t="s">
        <v>52</v>
      </c>
      <c r="C493" t="s">
        <v>52</v>
      </c>
      <c r="D493" t="s">
        <v>51</v>
      </c>
      <c r="E493" t="s">
        <v>52</v>
      </c>
      <c r="F493" t="s">
        <v>52</v>
      </c>
    </row>
    <row r="494" ht="12.75">
      <c r="A494" t="s">
        <v>16</v>
      </c>
    </row>
    <row r="495" spans="1:6" ht="12.75">
      <c r="A495">
        <v>1987</v>
      </c>
      <c r="C495">
        <v>1</v>
      </c>
      <c r="D495">
        <v>1</v>
      </c>
      <c r="F495">
        <v>1</v>
      </c>
    </row>
    <row r="496" spans="1:6" ht="12.75">
      <c r="A496">
        <v>1988</v>
      </c>
      <c r="D496">
        <v>2</v>
      </c>
      <c r="F496">
        <v>1</v>
      </c>
    </row>
    <row r="497" spans="1:6" ht="12.75">
      <c r="A497">
        <v>1989</v>
      </c>
      <c r="E497">
        <v>1</v>
      </c>
      <c r="F497">
        <v>1</v>
      </c>
    </row>
    <row r="498" spans="1:3" ht="12.75">
      <c r="A498">
        <v>1990</v>
      </c>
      <c r="B498">
        <v>1</v>
      </c>
      <c r="C498">
        <v>2</v>
      </c>
    </row>
    <row r="499" spans="1:6" ht="12.75">
      <c r="A499">
        <v>1991</v>
      </c>
      <c r="F499">
        <v>1</v>
      </c>
    </row>
    <row r="500" spans="1:3" ht="12.75">
      <c r="A500">
        <v>1992</v>
      </c>
      <c r="C500">
        <v>1</v>
      </c>
    </row>
    <row r="501" spans="1:5" ht="12.75">
      <c r="A501">
        <v>1993</v>
      </c>
      <c r="B501">
        <v>1</v>
      </c>
      <c r="C501">
        <v>1</v>
      </c>
      <c r="E501">
        <v>1</v>
      </c>
    </row>
    <row r="502" ht="12.75">
      <c r="A502">
        <v>1994</v>
      </c>
    </row>
    <row r="503" spans="1:5" ht="12.75">
      <c r="A503">
        <v>1995</v>
      </c>
      <c r="E503">
        <v>1</v>
      </c>
    </row>
    <row r="504" ht="12.75">
      <c r="A504">
        <v>1996</v>
      </c>
    </row>
    <row r="505" spans="1:6" ht="12.75">
      <c r="A505">
        <v>1997</v>
      </c>
      <c r="B505">
        <v>5</v>
      </c>
      <c r="C505">
        <v>6</v>
      </c>
      <c r="D505">
        <v>8</v>
      </c>
      <c r="E505">
        <v>6</v>
      </c>
      <c r="F505">
        <v>10</v>
      </c>
    </row>
    <row r="506" spans="1:5" ht="12.75">
      <c r="A506">
        <v>1998</v>
      </c>
      <c r="B506">
        <v>1</v>
      </c>
      <c r="C506">
        <v>1</v>
      </c>
      <c r="D506">
        <v>1</v>
      </c>
      <c r="E506">
        <v>2</v>
      </c>
    </row>
    <row r="507" spans="1:6" ht="12.75">
      <c r="A507">
        <v>1999</v>
      </c>
      <c r="C507">
        <v>1</v>
      </c>
      <c r="D507">
        <v>2</v>
      </c>
      <c r="F507">
        <v>1</v>
      </c>
    </row>
    <row r="509" spans="1:6" ht="12.75">
      <c r="A509" t="s">
        <v>27</v>
      </c>
      <c r="B509">
        <v>8</v>
      </c>
      <c r="C509">
        <v>13</v>
      </c>
      <c r="D509">
        <v>14</v>
      </c>
      <c r="E509">
        <v>11</v>
      </c>
      <c r="F509">
        <v>15</v>
      </c>
    </row>
    <row r="510" spans="1:6" ht="12.75">
      <c r="A510" t="s">
        <v>52</v>
      </c>
      <c r="B510" t="s">
        <v>52</v>
      </c>
      <c r="C510" t="s">
        <v>52</v>
      </c>
      <c r="D510" t="s">
        <v>51</v>
      </c>
      <c r="E510" t="s">
        <v>52</v>
      </c>
      <c r="F510" t="s">
        <v>52</v>
      </c>
    </row>
    <row r="511" ht="12.75">
      <c r="A511" t="s">
        <v>0</v>
      </c>
    </row>
    <row r="512" ht="12.75">
      <c r="A512">
        <v>1987</v>
      </c>
    </row>
    <row r="513" ht="12.75">
      <c r="A513">
        <v>1988</v>
      </c>
    </row>
    <row r="514" ht="12.75">
      <c r="A514">
        <v>1989</v>
      </c>
    </row>
    <row r="515" ht="12.75">
      <c r="A515">
        <v>1990</v>
      </c>
    </row>
    <row r="516" ht="12.75">
      <c r="A516">
        <v>1991</v>
      </c>
    </row>
    <row r="517" ht="12.75">
      <c r="A517">
        <v>1992</v>
      </c>
    </row>
    <row r="518" ht="12.75">
      <c r="A518">
        <v>1993</v>
      </c>
    </row>
    <row r="519" ht="12.75">
      <c r="A519">
        <v>1994</v>
      </c>
    </row>
    <row r="520" ht="12.75">
      <c r="A520">
        <v>1995</v>
      </c>
    </row>
    <row r="521" ht="12.75">
      <c r="A521">
        <v>1996</v>
      </c>
    </row>
    <row r="522" ht="12.75">
      <c r="A522">
        <v>1997</v>
      </c>
    </row>
    <row r="523" ht="12.75">
      <c r="A523">
        <v>1998</v>
      </c>
    </row>
    <row r="524" ht="12.75">
      <c r="A524">
        <v>1999</v>
      </c>
    </row>
    <row r="526" ht="12.75">
      <c r="A526" t="s">
        <v>27</v>
      </c>
    </row>
    <row r="527" spans="1:6" ht="12.75">
      <c r="A527" t="s">
        <v>52</v>
      </c>
      <c r="B527" t="s">
        <v>52</v>
      </c>
      <c r="C527" t="s">
        <v>52</v>
      </c>
      <c r="D527" t="s">
        <v>51</v>
      </c>
      <c r="E527" t="s">
        <v>52</v>
      </c>
      <c r="F527" t="s">
        <v>52</v>
      </c>
    </row>
    <row r="528" ht="12.75">
      <c r="A528" t="s">
        <v>36</v>
      </c>
    </row>
    <row r="529" spans="1:6" ht="12.75">
      <c r="A529">
        <v>1987</v>
      </c>
      <c r="E529">
        <v>1</v>
      </c>
      <c r="F529">
        <v>2</v>
      </c>
    </row>
    <row r="530" ht="12.75">
      <c r="A530">
        <v>1988</v>
      </c>
    </row>
    <row r="531" spans="1:6" ht="12.75">
      <c r="A531">
        <v>1989</v>
      </c>
      <c r="B531">
        <v>1</v>
      </c>
      <c r="F531">
        <v>1</v>
      </c>
    </row>
    <row r="532" ht="12.75">
      <c r="A532">
        <v>1990</v>
      </c>
    </row>
    <row r="533" ht="12.75">
      <c r="A533">
        <v>1991</v>
      </c>
    </row>
    <row r="534" ht="12.75">
      <c r="A534">
        <v>1992</v>
      </c>
    </row>
    <row r="535" ht="12.75">
      <c r="A535">
        <v>1993</v>
      </c>
    </row>
    <row r="536" ht="12.75">
      <c r="A536">
        <v>1994</v>
      </c>
    </row>
    <row r="537" ht="12.75">
      <c r="A537">
        <v>1995</v>
      </c>
    </row>
    <row r="538" spans="1:2" ht="12.75">
      <c r="A538">
        <v>1996</v>
      </c>
      <c r="B538">
        <v>1</v>
      </c>
    </row>
    <row r="539" spans="1:6" ht="12.75">
      <c r="A539">
        <v>1997</v>
      </c>
      <c r="B539">
        <v>1</v>
      </c>
      <c r="E539">
        <v>1</v>
      </c>
      <c r="F539">
        <v>7</v>
      </c>
    </row>
    <row r="540" ht="12.75">
      <c r="A540">
        <v>1998</v>
      </c>
    </row>
    <row r="541" ht="12.75">
      <c r="A541">
        <v>1999</v>
      </c>
    </row>
    <row r="543" spans="1:6" ht="12.75">
      <c r="A543" t="s">
        <v>27</v>
      </c>
      <c r="B543">
        <v>3</v>
      </c>
      <c r="E543">
        <v>2</v>
      </c>
      <c r="F543">
        <v>10</v>
      </c>
    </row>
    <row r="544" spans="1:6" ht="12.75">
      <c r="A544" t="s">
        <v>52</v>
      </c>
      <c r="B544" t="s">
        <v>52</v>
      </c>
      <c r="C544" t="s">
        <v>52</v>
      </c>
      <c r="D544" t="s">
        <v>51</v>
      </c>
      <c r="E544" t="s">
        <v>52</v>
      </c>
      <c r="F544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2003-05-14T20:24:13Z</dcterms:modified>
  <cp:category/>
  <cp:version/>
  <cp:contentType/>
  <cp:contentStatus/>
</cp:coreProperties>
</file>