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1" activeTab="46"/>
  </bookViews>
  <sheets>
    <sheet name="BW_POP_RATIO" sheetId="1" r:id="rId1"/>
    <sheet name="POP_%_NOT_BW" sheetId="2" r:id="rId2"/>
    <sheet name="IL_NEW_V" sheetId="3" r:id="rId3"/>
    <sheet name="IL_NEW_V_PC" sheetId="4" r:id="rId4"/>
    <sheet name="IL_NEW_R" sheetId="5" r:id="rId5"/>
    <sheet name="IL_NEW_R_PC" sheetId="6" r:id="rId6"/>
    <sheet name="IL_NEW_L" sheetId="7" r:id="rId7"/>
    <sheet name="IL_NEW_L_PC" sheetId="8" r:id="rId8"/>
    <sheet name="IL_NEW_D" sheetId="9" r:id="rId9"/>
    <sheet name="IL_NEW_D_PC" sheetId="10" r:id="rId10"/>
    <sheet name="IL_NEW_O" sheetId="11" r:id="rId11"/>
    <sheet name="IL_NEW_O_PC" sheetId="12" r:id="rId12"/>
    <sheet name="IL_NEW_T" sheetId="13" r:id="rId13"/>
    <sheet name="IL_NEW_T_PC" sheetId="14" r:id="rId14"/>
    <sheet name="IL_NEW_%" sheetId="15" r:id="rId15"/>
    <sheet name="IL_NEW_BNH_%" sheetId="16" r:id="rId16"/>
    <sheet name="IL_NEW_WNH_%" sheetId="17" r:id="rId17"/>
    <sheet name="IL_ADMIT_%" sheetId="18" r:id="rId18"/>
    <sheet name="IL_ADMIT_N" sheetId="19" r:id="rId19"/>
    <sheet name="IL_RACE_TOT" sheetId="20" r:id="rId20"/>
    <sheet name="IL_RACE_TOT_D" sheetId="21" r:id="rId21"/>
    <sheet name="IL_RACE_TOT_PC" sheetId="22" r:id="rId22"/>
    <sheet name="IL_RACE_TOT_PC_D" sheetId="23" r:id="rId23"/>
    <sheet name="IL_RACE_NEW" sheetId="24" r:id="rId24"/>
    <sheet name="IL_RACE_NEW_D" sheetId="25" r:id="rId25"/>
    <sheet name="IL_RACE_NEW_PC" sheetId="26" r:id="rId26"/>
    <sheet name="IL_RACE_NEW_PC_D" sheetId="27" r:id="rId27"/>
    <sheet name="IL_RACE_PP" sheetId="28" r:id="rId28"/>
    <sheet name="IL_RACE_PP_D" sheetId="29" r:id="rId29"/>
    <sheet name="IL_RACE_PP_PC" sheetId="30" r:id="rId30"/>
    <sheet name="IL_RACE_PP_PC_D" sheetId="31" r:id="rId31"/>
    <sheet name="IL_RACE_OTHER" sheetId="32" r:id="rId32"/>
    <sheet name="IL_RACE_OTHER_D" sheetId="33" r:id="rId33"/>
    <sheet name="IL_RACE_OTHER_PC" sheetId="34" r:id="rId34"/>
    <sheet name="IL_RACE_OTH_PC_D" sheetId="35" r:id="rId35"/>
    <sheet name="IL_RACE_PP+OTH" sheetId="36" r:id="rId36"/>
    <sheet name="IL_RACE_PP+OTH_D" sheetId="37" r:id="rId37"/>
    <sheet name="IL_RACE_PP+OTH_PC" sheetId="38" r:id="rId38"/>
    <sheet name="IL_RACE_PP+OTH_PC_D" sheetId="39" r:id="rId39"/>
    <sheet name="IL_RACE_%_TOT" sheetId="40" r:id="rId40"/>
    <sheet name="IL_RACEBAL_%_TOT" sheetId="41" r:id="rId41"/>
    <sheet name="IL_RACEBAL_TOT" sheetId="42" r:id="rId42"/>
    <sheet name="IL_RACEBAL_TOT_PC" sheetId="43" r:id="rId43"/>
    <sheet name="IL_RACEBAL_%_NEW" sheetId="44" r:id="rId44"/>
    <sheet name="IL_RACEBAL_NEW" sheetId="45" r:id="rId45"/>
    <sheet name="IL_RACEBAL_NEW_PC" sheetId="46" r:id="rId46"/>
    <sheet name="IL_Data1" sheetId="47" r:id="rId47"/>
    <sheet name="IL_Data2" sheetId="48" r:id="rId48"/>
    <sheet name="IL_Data3" sheetId="49" r:id="rId49"/>
    <sheet name="IL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<sst xmlns="http://schemas.openxmlformats.org/spreadsheetml/2006/main" count="898" uniqueCount="57">
  <si>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</si>
  <si>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</si>
  <si>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</si>
  <si>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</si>
  <si>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</si>
  <si>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</si>
  <si>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</si>
  <si>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</si>
  <si>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</si>
  <si>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</si>
  <si>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</si>
  <si>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</si>
  <si>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</si>
  <si>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</si>
  <si>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</si>
  <si>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</si>
  <si>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</si>
  <si>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</si>
  <si>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</si>
  <si>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</si>
  <si>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</si>
  <si>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</si>
  <si>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</si>
  <si>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</si>
  <si>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</si>
  <si>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</si>
  <si>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</si>
  <si>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</si>
  <si>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</si>
  <si>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</si>
  <si>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</si>
  <si>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</si>
  <si>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</si>
  <si>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</si>
  <si>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</si>
  <si>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</si>
  <si>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</si>
  <si>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</si>
  <si>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</si>
  <si>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ILLINOIS</t>
  </si>
  <si>
    <t>---------</t>
  </si>
  <si>
    <t>___________</t>
  </si>
  <si>
    <t>_________</t>
  </si>
  <si>
    <t>__________</t>
  </si>
  <si>
    <t>___________________</t>
  </si>
  <si>
    <t>ear racehi</t>
  </si>
  <si>
    <t>sp if admit</t>
  </si>
  <si>
    <t>type_2==1 &amp;</t>
  </si>
  <si>
    <t>racehisp&lt;3 &amp; off==2 [fw=freq], col</t>
  </si>
  <si>
    <t>R</t>
  </si>
  <si>
    <t>ace / Hispa</t>
  </si>
  <si>
    <t>nic</t>
  </si>
  <si>
    <t>racehisp&lt;3 &amp; off==3 [fw=freq], col</t>
  </si>
  <si>
    <t>racehisp&lt;3 &amp; off==4 [fw=freq], col</t>
  </si>
  <si>
    <t>racehisp&lt;3 &amp; off==5 [fw=freq], col</t>
  </si>
  <si>
    <t>racehisp&lt;3 [fw=freq], col</t>
  </si>
  <si>
    <t>IL: table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</si>
</sst>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IL_Data2!$AA$110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IL_Data2!$AA$111:$AA$127</c:f>
              <c:numCache>
                <c:ptCount val="17"/>
                <c:pt idx="0">
                  <c:v>77.19531044430276</c:v>
                </c:pt>
                <c:pt idx="1">
                  <c:v>76.83339183821039</c:v>
                </c:pt>
                <c:pt idx="2">
                  <c:v>76.52759734136386</c:v>
                </c:pt>
                <c:pt idx="3">
                  <c:v>76.20131787571466</c:v>
                </c:pt>
                <c:pt idx="4">
                  <c:v>75.85546646033164</c:v>
                </c:pt>
                <c:pt idx="5">
                  <c:v>75.50572206859599</c:v>
                </c:pt>
                <c:pt idx="6">
                  <c:v>75.13748518266135</c:v>
                </c:pt>
                <c:pt idx="7">
                  <c:v>74.78868442057944</c:v>
                </c:pt>
                <c:pt idx="8">
                  <c:v>74.46008238750213</c:v>
                </c:pt>
                <c:pt idx="9">
                  <c:v>74.08173664786251</c:v>
                </c:pt>
                <c:pt idx="10">
                  <c:v>73.67268282133081</c:v>
                </c:pt>
                <c:pt idx="11">
                  <c:v>73.26202674022655</c:v>
                </c:pt>
                <c:pt idx="12">
                  <c:v>72.87693201519403</c:v>
                </c:pt>
                <c:pt idx="13">
                  <c:v>72.47796223258707</c:v>
                </c:pt>
                <c:pt idx="14">
                  <c:v>72.05514311315923</c:v>
                </c:pt>
                <c:pt idx="15">
                  <c:v>71.64047976374702</c:v>
                </c:pt>
                <c:pt idx="16">
                  <c:v>71.21492005933196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IL_Data2!$AB$111:$AB$127</c:f>
              <c:numCache>
                <c:ptCount val="17"/>
                <c:pt idx="0">
                  <c:v>14.550898329558775</c:v>
                </c:pt>
                <c:pt idx="1">
                  <c:v>14.58439835284382</c:v>
                </c:pt>
                <c:pt idx="2">
                  <c:v>14.577331416345682</c:v>
                </c:pt>
                <c:pt idx="3">
                  <c:v>14.581780611937987</c:v>
                </c:pt>
                <c:pt idx="4">
                  <c:v>14.60259219784284</c:v>
                </c:pt>
                <c:pt idx="5">
                  <c:v>14.610034469108047</c:v>
                </c:pt>
                <c:pt idx="6">
                  <c:v>14.640569161092134</c:v>
                </c:pt>
                <c:pt idx="7">
                  <c:v>14.664873588044497</c:v>
                </c:pt>
                <c:pt idx="8">
                  <c:v>14.711251491313304</c:v>
                </c:pt>
                <c:pt idx="9">
                  <c:v>14.769668274632567</c:v>
                </c:pt>
                <c:pt idx="10">
                  <c:v>14.832290407355153</c:v>
                </c:pt>
                <c:pt idx="11">
                  <c:v>14.864261592516925</c:v>
                </c:pt>
                <c:pt idx="12">
                  <c:v>14.880855469550317</c:v>
                </c:pt>
                <c:pt idx="13">
                  <c:v>14.87094916649816</c:v>
                </c:pt>
                <c:pt idx="14">
                  <c:v>14.874592359711006</c:v>
                </c:pt>
                <c:pt idx="15">
                  <c:v>14.8624158165679</c:v>
                </c:pt>
                <c:pt idx="16">
                  <c:v>14.86696893317074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IL_Data2!$AF$111:$AF$127</c:f>
              <c:numCache>
                <c:ptCount val="17"/>
                <c:pt idx="0">
                  <c:v>8.253791226138462</c:v>
                </c:pt>
                <c:pt idx="1">
                  <c:v>8.582209808945791</c:v>
                </c:pt>
                <c:pt idx="2">
                  <c:v>8.89507124229046</c:v>
                </c:pt>
                <c:pt idx="3">
                  <c:v>9.216901512347349</c:v>
                </c:pt>
                <c:pt idx="4">
                  <c:v>9.541941341825519</c:v>
                </c:pt>
                <c:pt idx="5">
                  <c:v>9.884243462295967</c:v>
                </c:pt>
                <c:pt idx="6">
                  <c:v>10.221945656246515</c:v>
                </c:pt>
                <c:pt idx="7">
                  <c:v>10.54644199137606</c:v>
                </c:pt>
                <c:pt idx="8">
                  <c:v>10.82866612118457</c:v>
                </c:pt>
                <c:pt idx="9">
                  <c:v>11.14859507750492</c:v>
                </c:pt>
                <c:pt idx="10">
                  <c:v>11.495026771314038</c:v>
                </c:pt>
                <c:pt idx="11">
                  <c:v>11.87371166725653</c:v>
                </c:pt>
                <c:pt idx="12">
                  <c:v>12.242212515255654</c:v>
                </c:pt>
                <c:pt idx="13">
                  <c:v>12.651088600914765</c:v>
                </c:pt>
                <c:pt idx="14">
                  <c:v>13.070264527129762</c:v>
                </c:pt>
                <c:pt idx="15">
                  <c:v>13.497104419685076</c:v>
                </c:pt>
                <c:pt idx="16">
                  <c:v>13.9181110074973</c:v>
                </c:pt>
              </c:numCache>
            </c:numRef>
          </c:yVal>
          <c:smooth val="0"/>
        </c:ser>
        <c:axId val="65492664"/>
        <c:axId val="52563065"/>
      </c:scatterChart>
      <c:scatterChart>
        <c:scatterStyle val="lineMarker"/>
        <c:varyColors val="0"/>
        <c:ser>
          <c:idx val="0"/>
          <c:order val="0"/>
          <c:tx>
            <c:strRef>
              <c:f>IL_Data2!$AG$110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IL_Data2!$AG$111:$AG$127</c:f>
              <c:numCache>
                <c:ptCount val="17"/>
                <c:pt idx="0">
                  <c:v>0.18849458918955192</c:v>
                </c:pt>
                <c:pt idx="1">
                  <c:v>0.18981848912194949</c:v>
                </c:pt>
                <c:pt idx="2">
                  <c:v>0.19048463459947804</c:v>
                </c:pt>
                <c:pt idx="3">
                  <c:v>0.1913586407484587</c:v>
                </c:pt>
                <c:pt idx="4">
                  <c:v>0.1925054696681513</c:v>
                </c:pt>
                <c:pt idx="5">
                  <c:v>0.19349572547409077</c:v>
                </c:pt>
                <c:pt idx="6">
                  <c:v>0.19485040157386818</c:v>
                </c:pt>
                <c:pt idx="7">
                  <c:v>0.19608412290789265</c:v>
                </c:pt>
                <c:pt idx="8">
                  <c:v>0.19757232358075577</c:v>
                </c:pt>
                <c:pt idx="9">
                  <c:v>0.1993698979390586</c:v>
                </c:pt>
                <c:pt idx="10">
                  <c:v>0.20132686688397192</c:v>
                </c:pt>
                <c:pt idx="11">
                  <c:v>0.20289176062822858</c:v>
                </c:pt>
                <c:pt idx="12">
                  <c:v>0.20419157417943753</c:v>
                </c:pt>
                <c:pt idx="13">
                  <c:v>0.20517890829734145</c:v>
                </c:pt>
                <c:pt idx="14">
                  <c:v>0.20643345800245175</c:v>
                </c:pt>
                <c:pt idx="15">
                  <c:v>0.2074583512782236</c:v>
                </c:pt>
                <c:pt idx="16">
                  <c:v>0.20876199707567575</c:v>
                </c:pt>
              </c:numCache>
            </c:numRef>
          </c:yVal>
          <c:smooth val="0"/>
        </c:ser>
        <c:axId val="3305538"/>
        <c:axId val="29749843"/>
      </c:scatterChart>
      <c:val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crossBetween val="midCat"/>
        <c:dispUnits/>
        <c:majorUnit val="1"/>
      </c:valAx>
      <c:valAx>
        <c:axId val="525630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crossBetween val="midCat"/>
        <c:dispUnits/>
        <c:majorUnit val="10"/>
      </c:valAx>
      <c:valAx>
        <c:axId val="3305538"/>
        <c:scaling>
          <c:orientation val="minMax"/>
        </c:scaling>
        <c:axPos val="b"/>
        <c:delete val="1"/>
        <c:majorTickMark val="in"/>
        <c:minorTickMark val="none"/>
        <c:tickLblPos val="nextTo"/>
        <c:crossAx val="29749843"/>
        <c:crosses val="max"/>
        <c:crossBetween val="midCat"/>
        <c:dispUnits/>
      </c:valAx>
      <c:valAx>
        <c:axId val="29749843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IL_Data3!$L$65:$L$81</c:f>
              <c:numCache>
                <c:ptCount val="17"/>
                <c:pt idx="0">
                  <c:v>2.236833933020563</c:v>
                </c:pt>
                <c:pt idx="1">
                  <c:v>2.064243594429736</c:v>
                </c:pt>
                <c:pt idx="2">
                  <c:v>2.4415360998879416</c:v>
                </c:pt>
                <c:pt idx="3">
                  <c:v>3.4688425336794646</c:v>
                </c:pt>
                <c:pt idx="4">
                  <c:v>3.726491710581211</c:v>
                </c:pt>
                <c:pt idx="5">
                  <c:v>4.534750842184624</c:v>
                </c:pt>
                <c:pt idx="6">
                  <c:v>6.520457556487108</c:v>
                </c:pt>
                <c:pt idx="7">
                  <c:v>7.744381673031738</c:v>
                </c:pt>
                <c:pt idx="8">
                  <c:v>8.07944868822467</c:v>
                </c:pt>
                <c:pt idx="9">
                  <c:v>8.063060324684937</c:v>
                </c:pt>
                <c:pt idx="10">
                  <c:v>7.373669194511721</c:v>
                </c:pt>
                <c:pt idx="11">
                  <c:v>7.446315992975487</c:v>
                </c:pt>
                <c:pt idx="12">
                  <c:v>7.9664016433416585</c:v>
                </c:pt>
                <c:pt idx="13">
                  <c:v>7.375948152740533</c:v>
                </c:pt>
                <c:pt idx="14">
                  <c:v>8.226544239050435</c:v>
                </c:pt>
                <c:pt idx="15">
                  <c:v>8.257347998876815</c:v>
                </c:pt>
                <c:pt idx="16">
                  <c:v>8.613893677923041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IL_Data3!$M$65:$M$81</c:f>
              <c:numCache>
                <c:ptCount val="17"/>
                <c:pt idx="0">
                  <c:v>5.843060221470054</c:v>
                </c:pt>
                <c:pt idx="1">
                  <c:v>11.415566266160537</c:v>
                </c:pt>
                <c:pt idx="2">
                  <c:v>12.817496303686806</c:v>
                </c:pt>
                <c:pt idx="3">
                  <c:v>18.549009735821148</c:v>
                </c:pt>
                <c:pt idx="4">
                  <c:v>22.604195723478547</c:v>
                </c:pt>
                <c:pt idx="5">
                  <c:v>38.09839722326382</c:v>
                </c:pt>
                <c:pt idx="6">
                  <c:v>72.79449443744703</c:v>
                </c:pt>
                <c:pt idx="7">
                  <c:v>137.66728123501431</c:v>
                </c:pt>
                <c:pt idx="8">
                  <c:v>151.14142712861928</c:v>
                </c:pt>
                <c:pt idx="9">
                  <c:v>161.30533960243935</c:v>
                </c:pt>
                <c:pt idx="10">
                  <c:v>202.44567717245314</c:v>
                </c:pt>
                <c:pt idx="11">
                  <c:v>251.03663026208113</c:v>
                </c:pt>
                <c:pt idx="12">
                  <c:v>254.10216105576222</c:v>
                </c:pt>
                <c:pt idx="13">
                  <c:v>267.3942701227831</c:v>
                </c:pt>
                <c:pt idx="14">
                  <c:v>274.4781752350611</c:v>
                </c:pt>
                <c:pt idx="15">
                  <c:v>286.97891697233894</c:v>
                </c:pt>
                <c:pt idx="16">
                  <c:v>283.0647527259679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IL_Data3!$N$65:$N$81</c:f>
              <c:numCache>
                <c:ptCount val="17"/>
                <c:pt idx="0">
                  <c:v>2.8087794420273653</c:v>
                </c:pt>
                <c:pt idx="1">
                  <c:v>3.5561131166034157</c:v>
                </c:pt>
                <c:pt idx="2">
                  <c:v>4.101751553827256</c:v>
                </c:pt>
                <c:pt idx="3">
                  <c:v>5.891052101277343</c:v>
                </c:pt>
                <c:pt idx="4">
                  <c:v>6.7739085733905915</c:v>
                </c:pt>
                <c:pt idx="5">
                  <c:v>9.976263507412638</c:v>
                </c:pt>
                <c:pt idx="6">
                  <c:v>17.32810567977231</c:v>
                </c:pt>
                <c:pt idx="7">
                  <c:v>29.04373455159462</c:v>
                </c:pt>
                <c:pt idx="8">
                  <c:v>31.68143659323553</c:v>
                </c:pt>
                <c:pt idx="9">
                  <c:v>33.53635061824122</c:v>
                </c:pt>
                <c:pt idx="10">
                  <c:v>40.06521823547498</c:v>
                </c:pt>
                <c:pt idx="11">
                  <c:v>48.53269579179521</c:v>
                </c:pt>
                <c:pt idx="12">
                  <c:v>49.70299011807912</c:v>
                </c:pt>
                <c:pt idx="13">
                  <c:v>51.64346318458956</c:v>
                </c:pt>
                <c:pt idx="14">
                  <c:v>53.7849996355913</c:v>
                </c:pt>
                <c:pt idx="15">
                  <c:v>56.14563922126324</c:v>
                </c:pt>
                <c:pt idx="16">
                  <c:v>56.0135551270889</c:v>
                </c:pt>
              </c:numCache>
            </c:numRef>
          </c:yVal>
          <c:smooth val="1"/>
        </c:ser>
        <c:axId val="21338276"/>
        <c:axId val="57826757"/>
      </c:scatterChart>
      <c:val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At val="0"/>
        <c:crossBetween val="midCat"/>
        <c:dispUnits/>
        <c:majorUnit val="1"/>
      </c:valAx>
      <c:valAx>
        <c:axId val="5782675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IL_Data1!$N$5:$N$21</c:f>
              <c:numCache>
                <c:ptCount val="17"/>
                <c:pt idx="0">
                  <c:v>172</c:v>
                </c:pt>
                <c:pt idx="1">
                  <c:v>144</c:v>
                </c:pt>
                <c:pt idx="2">
                  <c:v>188</c:v>
                </c:pt>
                <c:pt idx="3">
                  <c:v>202</c:v>
                </c:pt>
                <c:pt idx="4">
                  <c:v>234</c:v>
                </c:pt>
                <c:pt idx="5">
                  <c:v>341</c:v>
                </c:pt>
                <c:pt idx="6">
                  <c:v>406</c:v>
                </c:pt>
                <c:pt idx="7">
                  <c:v>396</c:v>
                </c:pt>
                <c:pt idx="8">
                  <c:v>468</c:v>
                </c:pt>
                <c:pt idx="9">
                  <c:v>458</c:v>
                </c:pt>
                <c:pt idx="10">
                  <c:v>508</c:v>
                </c:pt>
                <c:pt idx="11">
                  <c:v>611</c:v>
                </c:pt>
                <c:pt idx="12">
                  <c:v>637</c:v>
                </c:pt>
                <c:pt idx="13">
                  <c:v>670</c:v>
                </c:pt>
                <c:pt idx="14">
                  <c:v>753</c:v>
                </c:pt>
                <c:pt idx="15">
                  <c:v>742</c:v>
                </c:pt>
                <c:pt idx="16">
                  <c:v>796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IL_Data1!$O$5:$O$21</c:f>
              <c:numCache>
                <c:ptCount val="17"/>
                <c:pt idx="0">
                  <c:v>151</c:v>
                </c:pt>
                <c:pt idx="1">
                  <c:v>223</c:v>
                </c:pt>
                <c:pt idx="2">
                  <c:v>263</c:v>
                </c:pt>
                <c:pt idx="3">
                  <c:v>259</c:v>
                </c:pt>
                <c:pt idx="4">
                  <c:v>270</c:v>
                </c:pt>
                <c:pt idx="5">
                  <c:v>439</c:v>
                </c:pt>
                <c:pt idx="6">
                  <c:v>430</c:v>
                </c:pt>
                <c:pt idx="7">
                  <c:v>496</c:v>
                </c:pt>
                <c:pt idx="8">
                  <c:v>588</c:v>
                </c:pt>
                <c:pt idx="9">
                  <c:v>794</c:v>
                </c:pt>
                <c:pt idx="10">
                  <c:v>846</c:v>
                </c:pt>
                <c:pt idx="11">
                  <c:v>1119</c:v>
                </c:pt>
                <c:pt idx="12">
                  <c:v>1103</c:v>
                </c:pt>
                <c:pt idx="13">
                  <c:v>1077</c:v>
                </c:pt>
                <c:pt idx="14">
                  <c:v>1082</c:v>
                </c:pt>
                <c:pt idx="15">
                  <c:v>1010</c:v>
                </c:pt>
                <c:pt idx="16">
                  <c:v>1048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IL_Data1!$P$5:$P$21</c:f>
              <c:numCache>
                <c:ptCount val="17"/>
                <c:pt idx="0">
                  <c:v>323</c:v>
                </c:pt>
                <c:pt idx="1">
                  <c:v>367</c:v>
                </c:pt>
                <c:pt idx="2">
                  <c:v>451</c:v>
                </c:pt>
                <c:pt idx="3">
                  <c:v>461</c:v>
                </c:pt>
                <c:pt idx="4">
                  <c:v>504</c:v>
                </c:pt>
                <c:pt idx="5">
                  <c:v>780</c:v>
                </c:pt>
                <c:pt idx="6">
                  <c:v>836</c:v>
                </c:pt>
                <c:pt idx="7">
                  <c:v>892</c:v>
                </c:pt>
                <c:pt idx="8">
                  <c:v>1056</c:v>
                </c:pt>
                <c:pt idx="9">
                  <c:v>1252</c:v>
                </c:pt>
                <c:pt idx="10">
                  <c:v>1354</c:v>
                </c:pt>
                <c:pt idx="11">
                  <c:v>1730</c:v>
                </c:pt>
                <c:pt idx="12">
                  <c:v>1740</c:v>
                </c:pt>
                <c:pt idx="13">
                  <c:v>1747</c:v>
                </c:pt>
                <c:pt idx="14">
                  <c:v>1835</c:v>
                </c:pt>
                <c:pt idx="15">
                  <c:v>1752</c:v>
                </c:pt>
                <c:pt idx="16">
                  <c:v>1844</c:v>
                </c:pt>
              </c:numCache>
            </c:numRef>
          </c:yVal>
          <c:smooth val="1"/>
        </c:ser>
        <c:axId val="50678766"/>
        <c:axId val="53455711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IL_Data1!$O$28:$O$44</c:f>
              <c:numCache>
                <c:ptCount val="17"/>
                <c:pt idx="0">
                  <c:v>46.749226006191954</c:v>
                </c:pt>
                <c:pt idx="1">
                  <c:v>60.76294277929155</c:v>
                </c:pt>
                <c:pt idx="2">
                  <c:v>58.31485587583148</c:v>
                </c:pt>
                <c:pt idx="3">
                  <c:v>56.182212581344906</c:v>
                </c:pt>
                <c:pt idx="4">
                  <c:v>53.57142857142857</c:v>
                </c:pt>
                <c:pt idx="5">
                  <c:v>56.282051282051285</c:v>
                </c:pt>
                <c:pt idx="6">
                  <c:v>51.43540669856459</c:v>
                </c:pt>
                <c:pt idx="7">
                  <c:v>55.60538116591929</c:v>
                </c:pt>
                <c:pt idx="8">
                  <c:v>55.68181818181818</c:v>
                </c:pt>
                <c:pt idx="9">
                  <c:v>63.418530351437695</c:v>
                </c:pt>
                <c:pt idx="10">
                  <c:v>62.481536189069416</c:v>
                </c:pt>
                <c:pt idx="11">
                  <c:v>64.68208092485548</c:v>
                </c:pt>
                <c:pt idx="12">
                  <c:v>63.39080459770115</c:v>
                </c:pt>
                <c:pt idx="13">
                  <c:v>61.6485403548941</c:v>
                </c:pt>
                <c:pt idx="14">
                  <c:v>58.96457765667576</c:v>
                </c:pt>
                <c:pt idx="15">
                  <c:v>57.64840182648402</c:v>
                </c:pt>
                <c:pt idx="16">
                  <c:v>56.83297180043384</c:v>
                </c:pt>
              </c:numCache>
            </c:numRef>
          </c:yVal>
          <c:smooth val="0"/>
        </c:ser>
        <c:axId val="11339352"/>
        <c:axId val="34945305"/>
      </c:scatterChart>
      <c:val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At val="0"/>
        <c:crossBetween val="midCat"/>
        <c:dispUnits/>
        <c:majorUnit val="1"/>
      </c:valAx>
      <c:valAx>
        <c:axId val="5345571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crossBetween val="midCat"/>
        <c:dispUnits/>
        <c:majorUnit val="250"/>
      </c:valAx>
      <c:valAx>
        <c:axId val="11339352"/>
        <c:scaling>
          <c:orientation val="minMax"/>
        </c:scaling>
        <c:axPos val="b"/>
        <c:delete val="1"/>
        <c:majorTickMark val="in"/>
        <c:minorTickMark val="none"/>
        <c:tickLblPos val="nextTo"/>
        <c:crossAx val="34945305"/>
        <c:crosses val="max"/>
        <c:crossBetween val="midCat"/>
        <c:dispUnits/>
      </c:valAx>
      <c:valAx>
        <c:axId val="3494530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IL_Data3!$L$85:$L$101</c:f>
              <c:numCache>
                <c:ptCount val="17"/>
                <c:pt idx="0">
                  <c:v>1.9529717587793745</c:v>
                </c:pt>
                <c:pt idx="1">
                  <c:v>1.6422711469496238</c:v>
                </c:pt>
                <c:pt idx="2">
                  <c:v>2.1549708299480423</c:v>
                </c:pt>
                <c:pt idx="3">
                  <c:v>2.327927547519109</c:v>
                </c:pt>
                <c:pt idx="4">
                  <c:v>2.708071615763986</c:v>
                </c:pt>
                <c:pt idx="5">
                  <c:v>3.965000095346044</c:v>
                </c:pt>
                <c:pt idx="6">
                  <c:v>4.735788493620333</c:v>
                </c:pt>
                <c:pt idx="7">
                  <c:v>4.6256035332135275</c:v>
                </c:pt>
                <c:pt idx="8">
                  <c:v>5.448389028946895</c:v>
                </c:pt>
                <c:pt idx="9">
                  <c:v>5.313498746339139</c:v>
                </c:pt>
                <c:pt idx="10">
                  <c:v>5.880414365481875</c:v>
                </c:pt>
                <c:pt idx="11">
                  <c:v>7.064750111347863</c:v>
                </c:pt>
                <c:pt idx="12">
                  <c:v>7.354489633055994</c:v>
                </c:pt>
                <c:pt idx="13">
                  <c:v>7.733779753264723</c:v>
                </c:pt>
                <c:pt idx="14">
                  <c:v>8.700263780905868</c:v>
                </c:pt>
                <c:pt idx="15">
                  <c:v>8.58116556746022</c:v>
                </c:pt>
                <c:pt idx="16">
                  <c:v>9.215940010250996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IL_Data3!$M$85:$M$101</c:f>
              <c:numCache>
                <c:ptCount val="17"/>
                <c:pt idx="0">
                  <c:v>9.095897870535858</c:v>
                </c:pt>
                <c:pt idx="1">
                  <c:v>13.39826988080947</c:v>
                </c:pt>
                <c:pt idx="2">
                  <c:v>15.82629825290906</c:v>
                </c:pt>
                <c:pt idx="3">
                  <c:v>15.59803091421324</c:v>
                </c:pt>
                <c:pt idx="4">
                  <c:v>16.231736290795762</c:v>
                </c:pt>
                <c:pt idx="5">
                  <c:v>26.380435932196868</c:v>
                </c:pt>
                <c:pt idx="6">
                  <c:v>25.74147418429459</c:v>
                </c:pt>
                <c:pt idx="7">
                  <c:v>29.546937037026005</c:v>
                </c:pt>
                <c:pt idx="8">
                  <c:v>34.64762540024489</c:v>
                </c:pt>
                <c:pt idx="9">
                  <c:v>46.20362180531633</c:v>
                </c:pt>
                <c:pt idx="10">
                  <c:v>48.642159297897</c:v>
                </c:pt>
                <c:pt idx="11">
                  <c:v>63.77071265908484</c:v>
                </c:pt>
                <c:pt idx="12">
                  <c:v>62.36641825645434</c:v>
                </c:pt>
                <c:pt idx="13">
                  <c:v>60.58986512144695</c:v>
                </c:pt>
                <c:pt idx="14">
                  <c:v>60.55982577576186</c:v>
                </c:pt>
                <c:pt idx="15">
                  <c:v>56.30316747126309</c:v>
                </c:pt>
                <c:pt idx="16">
                  <c:v>58.12144609263605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IL_Data3!$N$85:$N$101</c:f>
              <c:numCache>
                <c:ptCount val="17"/>
                <c:pt idx="0">
                  <c:v>3.0858359176014933</c:v>
                </c:pt>
                <c:pt idx="1">
                  <c:v>3.5177722743758855</c:v>
                </c:pt>
                <c:pt idx="2">
                  <c:v>4.342464673183317</c:v>
                </c:pt>
                <c:pt idx="3">
                  <c:v>4.4594006875022245</c:v>
                </c:pt>
                <c:pt idx="4">
                  <c:v>4.891188998551373</c:v>
                </c:pt>
                <c:pt idx="5">
                  <c:v>7.59910696853697</c:v>
                </c:pt>
                <c:pt idx="6">
                  <c:v>8.161293717346284</c:v>
                </c:pt>
                <c:pt idx="7">
                  <c:v>8.711167188978616</c:v>
                </c:pt>
                <c:pt idx="8">
                  <c:v>10.265602038188623</c:v>
                </c:pt>
                <c:pt idx="9">
                  <c:v>12.110617529286994</c:v>
                </c:pt>
                <c:pt idx="10">
                  <c:v>13.046730517275886</c:v>
                </c:pt>
                <c:pt idx="11">
                  <c:v>16.629345161379625</c:v>
                </c:pt>
                <c:pt idx="12">
                  <c:v>16.68271659055896</c:v>
                </c:pt>
                <c:pt idx="13">
                  <c:v>16.732405449458078</c:v>
                </c:pt>
                <c:pt idx="14">
                  <c:v>17.573980472099368</c:v>
                </c:pt>
                <c:pt idx="15">
                  <c:v>16.780477638289526</c:v>
                </c:pt>
                <c:pt idx="16">
                  <c:v>17.662276958678508</c:v>
                </c:pt>
              </c:numCache>
            </c:numRef>
          </c:yVal>
          <c:smooth val="1"/>
        </c:ser>
        <c:axId val="46072290"/>
        <c:axId val="11997427"/>
      </c:scatterChart>
      <c:val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At val="0"/>
        <c:crossBetween val="midCat"/>
        <c:dispUnits/>
        <c:majorUnit val="1"/>
      </c:valAx>
      <c:valAx>
        <c:axId val="119974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IL_Data1!$Q$5:$Q$21</c:f>
              <c:numCache>
                <c:ptCount val="17"/>
                <c:pt idx="0">
                  <c:v>2510</c:v>
                </c:pt>
                <c:pt idx="1">
                  <c:v>2276</c:v>
                </c:pt>
                <c:pt idx="2">
                  <c:v>2512</c:v>
                </c:pt>
                <c:pt idx="3">
                  <c:v>2679</c:v>
                </c:pt>
                <c:pt idx="4">
                  <c:v>2708</c:v>
                </c:pt>
                <c:pt idx="5">
                  <c:v>2812</c:v>
                </c:pt>
                <c:pt idx="6">
                  <c:v>3350</c:v>
                </c:pt>
                <c:pt idx="7">
                  <c:v>3675</c:v>
                </c:pt>
                <c:pt idx="8">
                  <c:v>4062</c:v>
                </c:pt>
                <c:pt idx="9">
                  <c:v>4125</c:v>
                </c:pt>
                <c:pt idx="10">
                  <c:v>3948</c:v>
                </c:pt>
                <c:pt idx="11">
                  <c:v>4331</c:v>
                </c:pt>
                <c:pt idx="12">
                  <c:v>4406</c:v>
                </c:pt>
                <c:pt idx="13">
                  <c:v>4395</c:v>
                </c:pt>
                <c:pt idx="14">
                  <c:v>4673</c:v>
                </c:pt>
                <c:pt idx="15">
                  <c:v>4708</c:v>
                </c:pt>
                <c:pt idx="16">
                  <c:v>4780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IL_Data1!$R$5:$R$21</c:f>
              <c:numCache>
                <c:ptCount val="17"/>
                <c:pt idx="0">
                  <c:v>3689</c:v>
                </c:pt>
                <c:pt idx="1">
                  <c:v>3644</c:v>
                </c:pt>
                <c:pt idx="2">
                  <c:v>4040</c:v>
                </c:pt>
                <c:pt idx="3">
                  <c:v>4095</c:v>
                </c:pt>
                <c:pt idx="4">
                  <c:v>4324</c:v>
                </c:pt>
                <c:pt idx="5">
                  <c:v>4677</c:v>
                </c:pt>
                <c:pt idx="6">
                  <c:v>5796</c:v>
                </c:pt>
                <c:pt idx="7">
                  <c:v>7830</c:v>
                </c:pt>
                <c:pt idx="8">
                  <c:v>8725</c:v>
                </c:pt>
                <c:pt idx="9">
                  <c:v>9624</c:v>
                </c:pt>
                <c:pt idx="10">
                  <c:v>10192</c:v>
                </c:pt>
                <c:pt idx="11">
                  <c:v>10807</c:v>
                </c:pt>
                <c:pt idx="12">
                  <c:v>10616</c:v>
                </c:pt>
                <c:pt idx="13">
                  <c:v>10717</c:v>
                </c:pt>
                <c:pt idx="14">
                  <c:v>11263</c:v>
                </c:pt>
                <c:pt idx="15">
                  <c:v>11281</c:v>
                </c:pt>
                <c:pt idx="16">
                  <c:v>10898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IL_Data1!$S$5:$S$21</c:f>
              <c:numCache>
                <c:ptCount val="17"/>
                <c:pt idx="0">
                  <c:v>6199</c:v>
                </c:pt>
                <c:pt idx="1">
                  <c:v>5920</c:v>
                </c:pt>
                <c:pt idx="2">
                  <c:v>6552</c:v>
                </c:pt>
                <c:pt idx="3">
                  <c:v>6774</c:v>
                </c:pt>
                <c:pt idx="4">
                  <c:v>7032</c:v>
                </c:pt>
                <c:pt idx="5">
                  <c:v>7489</c:v>
                </c:pt>
                <c:pt idx="6">
                  <c:v>9146</c:v>
                </c:pt>
                <c:pt idx="7">
                  <c:v>11505</c:v>
                </c:pt>
                <c:pt idx="8">
                  <c:v>12787</c:v>
                </c:pt>
                <c:pt idx="9">
                  <c:v>13749</c:v>
                </c:pt>
                <c:pt idx="10">
                  <c:v>14140</c:v>
                </c:pt>
                <c:pt idx="11">
                  <c:v>15138</c:v>
                </c:pt>
                <c:pt idx="12">
                  <c:v>15022</c:v>
                </c:pt>
                <c:pt idx="13">
                  <c:v>15112</c:v>
                </c:pt>
                <c:pt idx="14">
                  <c:v>15936</c:v>
                </c:pt>
                <c:pt idx="15">
                  <c:v>15989</c:v>
                </c:pt>
                <c:pt idx="16">
                  <c:v>15678</c:v>
                </c:pt>
              </c:numCache>
            </c:numRef>
          </c:yVal>
          <c:smooth val="1"/>
        </c:ser>
        <c:axId val="40867980"/>
        <c:axId val="32267501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IL_Data1!$R$28:$R$44</c:f>
              <c:numCache>
                <c:ptCount val="17"/>
                <c:pt idx="0">
                  <c:v>59.509598322310055</c:v>
                </c:pt>
                <c:pt idx="1">
                  <c:v>61.55405405405405</c:v>
                </c:pt>
                <c:pt idx="2">
                  <c:v>61.66056166056166</c:v>
                </c:pt>
                <c:pt idx="3">
                  <c:v>60.451727192205496</c:v>
                </c:pt>
                <c:pt idx="4">
                  <c:v>61.49032992036405</c:v>
                </c:pt>
                <c:pt idx="5">
                  <c:v>62.451595673654694</c:v>
                </c:pt>
                <c:pt idx="6">
                  <c:v>63.371965886726436</c:v>
                </c:pt>
                <c:pt idx="7">
                  <c:v>68.0573663624511</c:v>
                </c:pt>
                <c:pt idx="8">
                  <c:v>68.23336200828966</c:v>
                </c:pt>
                <c:pt idx="9">
                  <c:v>69.99781802312896</c:v>
                </c:pt>
                <c:pt idx="10">
                  <c:v>72.07920792079207</c:v>
                </c:pt>
                <c:pt idx="11">
                  <c:v>71.3898797727573</c:v>
                </c:pt>
                <c:pt idx="12">
                  <c:v>70.66968446278791</c:v>
                </c:pt>
                <c:pt idx="13">
                  <c:v>70.91715193223928</c:v>
                </c:pt>
                <c:pt idx="14">
                  <c:v>70.67645582329317</c:v>
                </c:pt>
                <c:pt idx="15">
                  <c:v>70.55475639502158</c:v>
                </c:pt>
                <c:pt idx="16">
                  <c:v>69.5114172726113</c:v>
                </c:pt>
              </c:numCache>
            </c:numRef>
          </c:yVal>
          <c:smooth val="0"/>
        </c:ser>
        <c:axId val="21972054"/>
        <c:axId val="63530759"/>
      </c:scatterChart>
      <c:val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At val="0"/>
        <c:crossBetween val="midCat"/>
        <c:dispUnits/>
        <c:majorUnit val="1"/>
      </c:valAx>
      <c:valAx>
        <c:axId val="32267501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crossBetween val="midCat"/>
        <c:dispUnits/>
        <c:majorUnit val="2000"/>
      </c:valAx>
      <c:valAx>
        <c:axId val="21972054"/>
        <c:scaling>
          <c:orientation val="minMax"/>
        </c:scaling>
        <c:axPos val="b"/>
        <c:delete val="1"/>
        <c:majorTickMark val="in"/>
        <c:minorTickMark val="none"/>
        <c:tickLblPos val="nextTo"/>
        <c:crossAx val="63530759"/>
        <c:crosses val="max"/>
        <c:crossBetween val="midCat"/>
        <c:dispUnits/>
      </c:valAx>
      <c:valAx>
        <c:axId val="6353075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IL_Data3!$L$105:$L$121</c:f>
              <c:numCache>
                <c:ptCount val="17"/>
                <c:pt idx="0">
                  <c:v>28.499762293815287</c:v>
                </c:pt>
                <c:pt idx="1">
                  <c:v>25.95700785039822</c:v>
                </c:pt>
                <c:pt idx="2">
                  <c:v>28.794078323561074</c:v>
                </c:pt>
                <c:pt idx="3">
                  <c:v>30.873850989127195</c:v>
                </c:pt>
                <c:pt idx="4">
                  <c:v>31.33956382687553</c:v>
                </c:pt>
                <c:pt idx="5">
                  <c:v>32.69671632877734</c:v>
                </c:pt>
                <c:pt idx="6">
                  <c:v>39.07608732420718</c:v>
                </c:pt>
                <c:pt idx="7">
                  <c:v>42.9270024862619</c:v>
                </c:pt>
                <c:pt idx="8">
                  <c:v>47.28922272560318</c:v>
                </c:pt>
                <c:pt idx="9">
                  <c:v>47.85629329399333</c:v>
                </c:pt>
                <c:pt idx="10">
                  <c:v>45.700543139611106</c:v>
                </c:pt>
                <c:pt idx="11">
                  <c:v>50.077631313007515</c:v>
                </c:pt>
                <c:pt idx="12">
                  <c:v>50.86951542110629</c:v>
                </c:pt>
                <c:pt idx="13">
                  <c:v>50.73128659044546</c:v>
                </c:pt>
                <c:pt idx="14">
                  <c:v>53.99247363635208</c:v>
                </c:pt>
                <c:pt idx="15">
                  <c:v>54.44761117466674</c:v>
                </c:pt>
                <c:pt idx="16">
                  <c:v>55.3419513178389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IL_Data3!$M$105:$M$121</c:f>
              <c:numCache>
                <c:ptCount val="17"/>
                <c:pt idx="0">
                  <c:v>222.21700161858794</c:v>
                </c:pt>
                <c:pt idx="1">
                  <c:v>218.93854459941576</c:v>
                </c:pt>
                <c:pt idx="2">
                  <c:v>243.1111974971582</c:v>
                </c:pt>
                <c:pt idx="3">
                  <c:v>246.6175158058039</c:v>
                </c:pt>
                <c:pt idx="4">
                  <c:v>259.94825082000324</c:v>
                </c:pt>
                <c:pt idx="5">
                  <c:v>281.05079465805187</c:v>
                </c:pt>
                <c:pt idx="6">
                  <c:v>346.9711264469103</c:v>
                </c:pt>
                <c:pt idx="7">
                  <c:v>466.43652620950326</c:v>
                </c:pt>
                <c:pt idx="8">
                  <c:v>514.11655036928</c:v>
                </c:pt>
                <c:pt idx="9">
                  <c:v>560.0297937712397</c:v>
                </c:pt>
                <c:pt idx="10">
                  <c:v>586.0057772626079</c:v>
                </c:pt>
                <c:pt idx="11">
                  <c:v>615.880332177596</c:v>
                </c:pt>
                <c:pt idx="12">
                  <c:v>600.2555722670164</c:v>
                </c:pt>
                <c:pt idx="13">
                  <c:v>602.9169772577038</c:v>
                </c:pt>
                <c:pt idx="14">
                  <c:v>630.3930847619278</c:v>
                </c:pt>
                <c:pt idx="15">
                  <c:v>628.8673586567514</c:v>
                </c:pt>
                <c:pt idx="16">
                  <c:v>604.396488089263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IL_Data3!$N$105:$N$121</c:f>
              <c:numCache>
                <c:ptCount val="17"/>
                <c:pt idx="0">
                  <c:v>59.22321007186272</c:v>
                </c:pt>
                <c:pt idx="1">
                  <c:v>56.74444649674452</c:v>
                </c:pt>
                <c:pt idx="2">
                  <c:v>63.08609432083612</c:v>
                </c:pt>
                <c:pt idx="3">
                  <c:v>65.52707214130167</c:v>
                </c:pt>
                <c:pt idx="4">
                  <c:v>68.24373221788345</c:v>
                </c:pt>
                <c:pt idx="5">
                  <c:v>72.96116934278636</c:v>
                </c:pt>
                <c:pt idx="6">
                  <c:v>89.28611523785779</c:v>
                </c:pt>
                <c:pt idx="7">
                  <c:v>112.35647814932621</c:v>
                </c:pt>
                <c:pt idx="8">
                  <c:v>124.30516407416471</c:v>
                </c:pt>
                <c:pt idx="9">
                  <c:v>132.99431342665085</c:v>
                </c:pt>
                <c:pt idx="10">
                  <c:v>136.24872194555468</c:v>
                </c:pt>
                <c:pt idx="11">
                  <c:v>145.5115763311935</c:v>
                </c:pt>
                <c:pt idx="12">
                  <c:v>144.02745323182572</c:v>
                </c:pt>
                <c:pt idx="13">
                  <c:v>144.73961714494018</c:v>
                </c:pt>
                <c:pt idx="14">
                  <c:v>152.62068272663515</c:v>
                </c:pt>
                <c:pt idx="15">
                  <c:v>153.14101424578266</c:v>
                </c:pt>
                <c:pt idx="16">
                  <c:v>150.16766711397054</c:v>
                </c:pt>
              </c:numCache>
            </c:numRef>
          </c:yVal>
          <c:smooth val="1"/>
        </c:ser>
        <c:axId val="34905920"/>
        <c:axId val="45717825"/>
      </c:scatterChart>
      <c:val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At val="0"/>
        <c:crossBetween val="midCat"/>
        <c:dispUnits/>
        <c:majorUnit val="1"/>
      </c:valAx>
      <c:valAx>
        <c:axId val="4571782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IL_Data1!$J$48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IL_Data1!$J$49:$J$65</c:f>
              <c:numCache>
                <c:ptCount val="17"/>
                <c:pt idx="4">
                  <c:v>22.30178362192423</c:v>
                </c:pt>
                <c:pt idx="5">
                  <c:v>22.317648481916052</c:v>
                </c:pt>
                <c:pt idx="6">
                  <c:v>20.420865441612328</c:v>
                </c:pt>
                <c:pt idx="7">
                  <c:v>19.24682896084456</c:v>
                </c:pt>
                <c:pt idx="8">
                  <c:v>19.322808772055147</c:v>
                </c:pt>
                <c:pt idx="9">
                  <c:v>19.099265921566033</c:v>
                </c:pt>
                <c:pt idx="10">
                  <c:v>18.043145264232834</c:v>
                </c:pt>
                <c:pt idx="11">
                  <c:v>16.979547771846697</c:v>
                </c:pt>
                <c:pt idx="12">
                  <c:v>16.610556691114585</c:v>
                </c:pt>
                <c:pt idx="13">
                  <c:v>15.446816100838337</c:v>
                </c:pt>
                <c:pt idx="14">
                  <c:v>15.544543176122124</c:v>
                </c:pt>
                <c:pt idx="15">
                  <c:v>16.59600927025041</c:v>
                </c:pt>
                <c:pt idx="16">
                  <c:v>16.36918470750806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IL_Data1!$K$49:$K$65</c:f>
              <c:numCache>
                <c:ptCount val="17"/>
                <c:pt idx="4">
                  <c:v>38.61476370264288</c:v>
                </c:pt>
                <c:pt idx="5">
                  <c:v>34.510705213499456</c:v>
                </c:pt>
                <c:pt idx="6">
                  <c:v>32.5824935783442</c:v>
                </c:pt>
                <c:pt idx="7">
                  <c:v>29.496572914204677</c:v>
                </c:pt>
                <c:pt idx="8">
                  <c:v>29.9164226016144</c:v>
                </c:pt>
                <c:pt idx="9">
                  <c:v>29.634283446861982</c:v>
                </c:pt>
                <c:pt idx="10">
                  <c:v>27.07429154965535</c:v>
                </c:pt>
                <c:pt idx="11">
                  <c:v>24.068853835542495</c:v>
                </c:pt>
                <c:pt idx="12">
                  <c:v>22.502104124083203</c:v>
                </c:pt>
                <c:pt idx="13">
                  <c:v>21.47571199238956</c:v>
                </c:pt>
                <c:pt idx="14">
                  <c:v>21.832991569833677</c:v>
                </c:pt>
                <c:pt idx="15">
                  <c:v>21.106777457464247</c:v>
                </c:pt>
                <c:pt idx="16">
                  <c:v>19.386227544910177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IL_Data1!$L$49:$L$65</c:f>
              <c:numCache>
                <c:ptCount val="17"/>
                <c:pt idx="4">
                  <c:v>20.661372217159226</c:v>
                </c:pt>
                <c:pt idx="5">
                  <c:v>17.92669650417322</c:v>
                </c:pt>
                <c:pt idx="6">
                  <c:v>17.15076071922545</c:v>
                </c:pt>
                <c:pt idx="7">
                  <c:v>16.82817300874498</c:v>
                </c:pt>
                <c:pt idx="8">
                  <c:v>16.401171512250876</c:v>
                </c:pt>
                <c:pt idx="9">
                  <c:v>16.149725547252167</c:v>
                </c:pt>
                <c:pt idx="10">
                  <c:v>15.745468470768445</c:v>
                </c:pt>
                <c:pt idx="11">
                  <c:v>14.454507287230852</c:v>
                </c:pt>
                <c:pt idx="12">
                  <c:v>15.233858362390285</c:v>
                </c:pt>
                <c:pt idx="13">
                  <c:v>15.958142576847612</c:v>
                </c:pt>
                <c:pt idx="14">
                  <c:v>16.085668717247664</c:v>
                </c:pt>
                <c:pt idx="15">
                  <c:v>15.408965010457296</c:v>
                </c:pt>
                <c:pt idx="16">
                  <c:v>15.85099032703823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IL_Data1!$M$49:$M$65</c:f>
              <c:numCache>
                <c:ptCount val="17"/>
                <c:pt idx="4">
                  <c:v>11.378726728290587</c:v>
                </c:pt>
                <c:pt idx="5">
                  <c:v>15.168743195838877</c:v>
                </c:pt>
                <c:pt idx="6">
                  <c:v>20.677731673582294</c:v>
                </c:pt>
                <c:pt idx="7">
                  <c:v>26.802174426849447</c:v>
                </c:pt>
                <c:pt idx="8">
                  <c:v>26.230445031787987</c:v>
                </c:pt>
                <c:pt idx="9">
                  <c:v>25.977117915481777</c:v>
                </c:pt>
                <c:pt idx="10">
                  <c:v>29.563441409241765</c:v>
                </c:pt>
                <c:pt idx="11">
                  <c:v>32.915492112997065</c:v>
                </c:pt>
                <c:pt idx="12">
                  <c:v>33.966574485992545</c:v>
                </c:pt>
                <c:pt idx="13">
                  <c:v>35.287472501337774</c:v>
                </c:pt>
                <c:pt idx="14">
                  <c:v>34.84278879015721</c:v>
                </c:pt>
                <c:pt idx="15">
                  <c:v>35.65089593578656</c:v>
                </c:pt>
                <c:pt idx="16">
                  <c:v>36.221787194841085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IL_Data1!$N$49:$N$65</c:f>
              <c:numCache>
                <c:ptCount val="17"/>
                <c:pt idx="4">
                  <c:v>7.043353729983075</c:v>
                </c:pt>
                <c:pt idx="5">
                  <c:v>10.076206604572397</c:v>
                </c:pt>
                <c:pt idx="6">
                  <c:v>9.168148587235724</c:v>
                </c:pt>
                <c:pt idx="7">
                  <c:v>7.626250689356338</c:v>
                </c:pt>
                <c:pt idx="8">
                  <c:v>8.129152082291592</c:v>
                </c:pt>
                <c:pt idx="9">
                  <c:v>9.13960716883804</c:v>
                </c:pt>
                <c:pt idx="10">
                  <c:v>9.573653306101608</c:v>
                </c:pt>
                <c:pt idx="11">
                  <c:v>11.581598992382894</c:v>
                </c:pt>
                <c:pt idx="12">
                  <c:v>11.686906336419382</c:v>
                </c:pt>
                <c:pt idx="13">
                  <c:v>11.831856828586718</c:v>
                </c:pt>
                <c:pt idx="14">
                  <c:v>11.694007746639326</c:v>
                </c:pt>
                <c:pt idx="15">
                  <c:v>11.23735232604149</c:v>
                </c:pt>
                <c:pt idx="16">
                  <c:v>12.17181022570244</c:v>
                </c:pt>
              </c:numCache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 val="autoZero"/>
        <c:crossBetween val="midCat"/>
        <c:dispUnits/>
        <c:majorUnit val="1"/>
      </c:val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ILLINOIS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IL_Data1!$J$90:$J$106</c:f>
              <c:numCache>
                <c:ptCount val="17"/>
                <c:pt idx="0">
                  <c:v>27.812415288696123</c:v>
                </c:pt>
                <c:pt idx="1">
                  <c:v>22.530186608122943</c:v>
                </c:pt>
                <c:pt idx="2">
                  <c:v>24.628712871287128</c:v>
                </c:pt>
                <c:pt idx="3">
                  <c:v>23.418803418803417</c:v>
                </c:pt>
                <c:pt idx="4">
                  <c:v>21.045328399629973</c:v>
                </c:pt>
                <c:pt idx="5">
                  <c:v>21.359846055163565</c:v>
                </c:pt>
                <c:pt idx="6">
                  <c:v>18.788819875776397</c:v>
                </c:pt>
                <c:pt idx="7">
                  <c:v>17.72669220945083</c:v>
                </c:pt>
                <c:pt idx="8">
                  <c:v>17.719197707736388</c:v>
                </c:pt>
                <c:pt idx="9">
                  <c:v>16.999168744804656</c:v>
                </c:pt>
                <c:pt idx="10">
                  <c:v>15.639717425431712</c:v>
                </c:pt>
                <c:pt idx="11">
                  <c:v>14.499861201073378</c:v>
                </c:pt>
                <c:pt idx="12">
                  <c:v>13.630369253956292</c:v>
                </c:pt>
                <c:pt idx="13">
                  <c:v>12.335541662778763</c:v>
                </c:pt>
                <c:pt idx="14">
                  <c:v>12.829619106809908</c:v>
                </c:pt>
                <c:pt idx="15">
                  <c:v>13.544898501905859</c:v>
                </c:pt>
                <c:pt idx="16">
                  <c:v>12.699577904202606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IL_Data1!$K$90:$K$106</c:f>
              <c:numCache>
                <c:ptCount val="17"/>
                <c:pt idx="0">
                  <c:v>47.98048251558688</c:v>
                </c:pt>
                <c:pt idx="1">
                  <c:v>45.060373216245885</c:v>
                </c:pt>
                <c:pt idx="2">
                  <c:v>42.82178217821782</c:v>
                </c:pt>
                <c:pt idx="3">
                  <c:v>40.43956043956044</c:v>
                </c:pt>
                <c:pt idx="4">
                  <c:v>41.443108233117485</c:v>
                </c:pt>
                <c:pt idx="5">
                  <c:v>36.69018601667736</c:v>
                </c:pt>
                <c:pt idx="6">
                  <c:v>34.989648033126294</c:v>
                </c:pt>
                <c:pt idx="7">
                  <c:v>30.408684546615582</c:v>
                </c:pt>
                <c:pt idx="8">
                  <c:v>30.20057306590258</c:v>
                </c:pt>
                <c:pt idx="9">
                  <c:v>30.538237738985867</c:v>
                </c:pt>
                <c:pt idx="10">
                  <c:v>26.471742543171118</c:v>
                </c:pt>
                <c:pt idx="11">
                  <c:v>21.55084667345239</c:v>
                </c:pt>
                <c:pt idx="12">
                  <c:v>19.480030143180105</c:v>
                </c:pt>
                <c:pt idx="13">
                  <c:v>18.559298311094523</c:v>
                </c:pt>
                <c:pt idx="14">
                  <c:v>19.453076444996892</c:v>
                </c:pt>
                <c:pt idx="15">
                  <c:v>18.118961085010195</c:v>
                </c:pt>
                <c:pt idx="16">
                  <c:v>16.452560102771148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IL_Data1!$L$90:$L$106</c:f>
              <c:numCache>
                <c:ptCount val="17"/>
                <c:pt idx="0">
                  <c:v>17.484413120086746</c:v>
                </c:pt>
                <c:pt idx="1">
                  <c:v>21.07574094401756</c:v>
                </c:pt>
                <c:pt idx="2">
                  <c:v>20.767326732673265</c:v>
                </c:pt>
                <c:pt idx="3">
                  <c:v>22.295482295482298</c:v>
                </c:pt>
                <c:pt idx="4">
                  <c:v>22.571692876965773</c:v>
                </c:pt>
                <c:pt idx="5">
                  <c:v>19.007911054094507</c:v>
                </c:pt>
                <c:pt idx="6">
                  <c:v>17.82263630089717</c:v>
                </c:pt>
                <c:pt idx="7">
                  <c:v>16.015325670498086</c:v>
                </c:pt>
                <c:pt idx="8">
                  <c:v>15.94269340974212</c:v>
                </c:pt>
                <c:pt idx="9">
                  <c:v>15.409393183707397</c:v>
                </c:pt>
                <c:pt idx="10">
                  <c:v>15.04120879120879</c:v>
                </c:pt>
                <c:pt idx="11">
                  <c:v>12.834274081613769</c:v>
                </c:pt>
                <c:pt idx="12">
                  <c:v>14.167294649585532</c:v>
                </c:pt>
                <c:pt idx="13">
                  <c:v>14.705607912662124</c:v>
                </c:pt>
                <c:pt idx="14">
                  <c:v>14.569830418183432</c:v>
                </c:pt>
                <c:pt idx="15">
                  <c:v>13.748781136424077</c:v>
                </c:pt>
                <c:pt idx="16">
                  <c:v>14.397137089374198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IL_Data1!$M$90:$M$106</c:f>
              <c:numCache>
                <c:ptCount val="17"/>
                <c:pt idx="0">
                  <c:v>2.6294388723231226</c:v>
                </c:pt>
                <c:pt idx="1">
                  <c:v>5.214050493962678</c:v>
                </c:pt>
                <c:pt idx="2">
                  <c:v>5.272277227722772</c:v>
                </c:pt>
                <c:pt idx="3">
                  <c:v>7.521367521367521</c:v>
                </c:pt>
                <c:pt idx="4">
                  <c:v>8.695652173913043</c:v>
                </c:pt>
                <c:pt idx="5">
                  <c:v>13.555698097070772</c:v>
                </c:pt>
                <c:pt idx="6">
                  <c:v>20.9799861973775</c:v>
                </c:pt>
                <c:pt idx="7">
                  <c:v>29.514687100894</c:v>
                </c:pt>
                <c:pt idx="8">
                  <c:v>29.398280802292266</c:v>
                </c:pt>
                <c:pt idx="9">
                  <c:v>28.802992518703242</c:v>
                </c:pt>
                <c:pt idx="10">
                  <c:v>34.5467032967033</c:v>
                </c:pt>
                <c:pt idx="11">
                  <c:v>40.76061811788655</c:v>
                </c:pt>
                <c:pt idx="12">
                  <c:v>42.33232856066315</c:v>
                </c:pt>
                <c:pt idx="13">
                  <c:v>44.35009797517962</c:v>
                </c:pt>
                <c:pt idx="14">
                  <c:v>43.54079730089674</c:v>
                </c:pt>
                <c:pt idx="15">
                  <c:v>45.63425228259906</c:v>
                </c:pt>
                <c:pt idx="16">
                  <c:v>46.83428151954487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IL_Data1!$N$89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IL_Data1!$N$90:$N$106</c:f>
              <c:numCache>
                <c:ptCount val="17"/>
                <c:pt idx="0">
                  <c:v>4.093250203307129</c:v>
                </c:pt>
                <c:pt idx="1">
                  <c:v>6.119648737650933</c:v>
                </c:pt>
                <c:pt idx="2">
                  <c:v>6.50990099009901</c:v>
                </c:pt>
                <c:pt idx="3">
                  <c:v>6.3247863247863245</c:v>
                </c:pt>
                <c:pt idx="4">
                  <c:v>6.244218316373728</c:v>
                </c:pt>
                <c:pt idx="5">
                  <c:v>9.3863587769938</c:v>
                </c:pt>
                <c:pt idx="6">
                  <c:v>7.4189095928226365</c:v>
                </c:pt>
                <c:pt idx="7">
                  <c:v>6.334610472541508</c:v>
                </c:pt>
                <c:pt idx="8">
                  <c:v>6.739255014326647</c:v>
                </c:pt>
                <c:pt idx="9">
                  <c:v>8.250207813798836</c:v>
                </c:pt>
                <c:pt idx="10">
                  <c:v>8.300627943485086</c:v>
                </c:pt>
                <c:pt idx="11">
                  <c:v>10.354399925973906</c:v>
                </c:pt>
                <c:pt idx="12">
                  <c:v>10.389977392614922</c:v>
                </c:pt>
                <c:pt idx="13">
                  <c:v>10.049454138284968</c:v>
                </c:pt>
                <c:pt idx="14">
                  <c:v>9.606676729113026</c:v>
                </c:pt>
                <c:pt idx="15">
                  <c:v>8.953106994060809</c:v>
                </c:pt>
                <c:pt idx="16">
                  <c:v>9.616443384107177</c:v>
                </c:pt>
              </c:numCache>
            </c:numRef>
          </c:yVal>
          <c:smooth val="0"/>
        </c:ser>
        <c:axId val="42297972"/>
        <c:axId val="45137429"/>
      </c:scatterChart>
      <c:val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crossBetween val="midCat"/>
        <c:dispUnits/>
        <c:majorUnit val="1"/>
      </c:valAx>
      <c:valAx>
        <c:axId val="4513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IL_Data1!$B$90:$B$106</c:f>
              <c:numCache>
                <c:ptCount val="17"/>
                <c:pt idx="0">
                  <c:v>22.111553784860558</c:v>
                </c:pt>
                <c:pt idx="1">
                  <c:v>21.66080843585237</c:v>
                </c:pt>
                <c:pt idx="2">
                  <c:v>22.969745222929934</c:v>
                </c:pt>
                <c:pt idx="3">
                  <c:v>22.956326987681972</c:v>
                </c:pt>
                <c:pt idx="4">
                  <c:v>23.707533234859675</c:v>
                </c:pt>
                <c:pt idx="5">
                  <c:v>22.937411095305833</c:v>
                </c:pt>
                <c:pt idx="6">
                  <c:v>22.656716417910445</c:v>
                </c:pt>
                <c:pt idx="7">
                  <c:v>21.442176870748302</c:v>
                </c:pt>
                <c:pt idx="8">
                  <c:v>20.999507631708518</c:v>
                </c:pt>
                <c:pt idx="9">
                  <c:v>23.078787878787878</c:v>
                </c:pt>
                <c:pt idx="10">
                  <c:v>22.036474164133736</c:v>
                </c:pt>
                <c:pt idx="11">
                  <c:v>21.288386054029093</c:v>
                </c:pt>
                <c:pt idx="12">
                  <c:v>21.606899682251477</c:v>
                </c:pt>
                <c:pt idx="13">
                  <c:v>20.68259385665529</c:v>
                </c:pt>
                <c:pt idx="14">
                  <c:v>19.815964048790928</c:v>
                </c:pt>
                <c:pt idx="15">
                  <c:v>20.581988105352593</c:v>
                </c:pt>
                <c:pt idx="16">
                  <c:v>21.694560669456067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IL_Data1!$C$90:$C$106</c:f>
              <c:numCache>
                <c:ptCount val="17"/>
                <c:pt idx="0">
                  <c:v>44.26294820717131</c:v>
                </c:pt>
                <c:pt idx="1">
                  <c:v>42.48681898066784</c:v>
                </c:pt>
                <c:pt idx="2">
                  <c:v>41.082802547770704</c:v>
                </c:pt>
                <c:pt idx="3">
                  <c:v>38.52183650615901</c:v>
                </c:pt>
                <c:pt idx="4">
                  <c:v>35.78286558345643</c:v>
                </c:pt>
                <c:pt idx="5">
                  <c:v>32.574679943100996</c:v>
                </c:pt>
                <c:pt idx="6">
                  <c:v>30.35820895522388</c:v>
                </c:pt>
                <c:pt idx="7">
                  <c:v>29.333333333333332</c:v>
                </c:pt>
                <c:pt idx="8">
                  <c:v>30.797636632200888</c:v>
                </c:pt>
                <c:pt idx="9">
                  <c:v>28.8969696969697</c:v>
                </c:pt>
                <c:pt idx="10">
                  <c:v>29.91388044579534</c:v>
                </c:pt>
                <c:pt idx="11">
                  <c:v>29.7390902793812</c:v>
                </c:pt>
                <c:pt idx="12">
                  <c:v>29.21016795279165</c:v>
                </c:pt>
                <c:pt idx="13">
                  <c:v>28.464163822525595</c:v>
                </c:pt>
                <c:pt idx="14">
                  <c:v>27.070404451102075</c:v>
                </c:pt>
                <c:pt idx="15">
                  <c:v>27.33644859813084</c:v>
                </c:pt>
                <c:pt idx="16">
                  <c:v>25.35564853556485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IL_Data1!$D$90:$D$106</c:f>
              <c:numCache>
                <c:ptCount val="17"/>
                <c:pt idx="0">
                  <c:v>18.92430278884462</c:v>
                </c:pt>
                <c:pt idx="1">
                  <c:v>21.57293497363796</c:v>
                </c:pt>
                <c:pt idx="2">
                  <c:v>19.98407643312102</c:v>
                </c:pt>
                <c:pt idx="3">
                  <c:v>19.74617394550205</c:v>
                </c:pt>
                <c:pt idx="4">
                  <c:v>19.97784342688331</c:v>
                </c:pt>
                <c:pt idx="5">
                  <c:v>18.49217638691323</c:v>
                </c:pt>
                <c:pt idx="6">
                  <c:v>18.17910447761194</c:v>
                </c:pt>
                <c:pt idx="7">
                  <c:v>20.408163265306122</c:v>
                </c:pt>
                <c:pt idx="8">
                  <c:v>19.596258000984736</c:v>
                </c:pt>
                <c:pt idx="9">
                  <c:v>20.072727272727274</c:v>
                </c:pt>
                <c:pt idx="10">
                  <c:v>19.047619047619047</c:v>
                </c:pt>
                <c:pt idx="11">
                  <c:v>19.995382128838603</c:v>
                </c:pt>
                <c:pt idx="12">
                  <c:v>19.064911484339536</c:v>
                </c:pt>
                <c:pt idx="13">
                  <c:v>21.06939704209329</c:v>
                </c:pt>
                <c:pt idx="14">
                  <c:v>21.763321206933448</c:v>
                </c:pt>
                <c:pt idx="15">
                  <c:v>21.15548003398471</c:v>
                </c:pt>
                <c:pt idx="16">
                  <c:v>20.732217573221757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IL_Data1!$E$90:$E$106</c:f>
              <c:numCache>
                <c:ptCount val="17"/>
                <c:pt idx="0">
                  <c:v>7.848605577689242</c:v>
                </c:pt>
                <c:pt idx="1">
                  <c:v>7.952548330404217</c:v>
                </c:pt>
                <c:pt idx="2">
                  <c:v>8.479299363057324</c:v>
                </c:pt>
                <c:pt idx="3">
                  <c:v>11.235535647629714</c:v>
                </c:pt>
                <c:pt idx="4">
                  <c:v>11.89069423929099</c:v>
                </c:pt>
                <c:pt idx="5">
                  <c:v>13.869132290184922</c:v>
                </c:pt>
                <c:pt idx="6">
                  <c:v>16.686567164179106</c:v>
                </c:pt>
                <c:pt idx="7">
                  <c:v>18.040816326530614</c:v>
                </c:pt>
                <c:pt idx="8">
                  <c:v>17.085179714426392</c:v>
                </c:pt>
                <c:pt idx="9">
                  <c:v>16.848484848484848</c:v>
                </c:pt>
                <c:pt idx="10">
                  <c:v>16.134751773049647</c:v>
                </c:pt>
                <c:pt idx="11">
                  <c:v>14.8695451396906</c:v>
                </c:pt>
                <c:pt idx="12">
                  <c:v>15.660463004993192</c:v>
                </c:pt>
                <c:pt idx="13">
                  <c:v>14.53924914675768</c:v>
                </c:pt>
                <c:pt idx="14">
                  <c:v>15.236464797774449</c:v>
                </c:pt>
                <c:pt idx="15">
                  <c:v>15.16567544604928</c:v>
                </c:pt>
                <c:pt idx="16">
                  <c:v>15.564853556485355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IL_Data1!$F$89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IL_Data1!$F$90:$F$106</c:f>
              <c:numCache>
                <c:ptCount val="17"/>
                <c:pt idx="0">
                  <c:v>6.852589641434263</c:v>
                </c:pt>
                <c:pt idx="1">
                  <c:v>6.32688927943761</c:v>
                </c:pt>
                <c:pt idx="2">
                  <c:v>7.484076433121019</c:v>
                </c:pt>
                <c:pt idx="3">
                  <c:v>7.540126913027249</c:v>
                </c:pt>
                <c:pt idx="4">
                  <c:v>8.6410635155096</c:v>
                </c:pt>
                <c:pt idx="5">
                  <c:v>12.126600284495021</c:v>
                </c:pt>
                <c:pt idx="6">
                  <c:v>12.119402985074627</c:v>
                </c:pt>
                <c:pt idx="7">
                  <c:v>10.775510204081632</c:v>
                </c:pt>
                <c:pt idx="8">
                  <c:v>11.521418020679468</c:v>
                </c:pt>
                <c:pt idx="9">
                  <c:v>11.103030303030303</c:v>
                </c:pt>
                <c:pt idx="10">
                  <c:v>12.867274569402229</c:v>
                </c:pt>
                <c:pt idx="11">
                  <c:v>14.107596398060492</c:v>
                </c:pt>
                <c:pt idx="12">
                  <c:v>14.45755787562415</c:v>
                </c:pt>
                <c:pt idx="13">
                  <c:v>15.244596131968146</c:v>
                </c:pt>
                <c:pt idx="14">
                  <c:v>16.1138454953991</c:v>
                </c:pt>
                <c:pt idx="15">
                  <c:v>15.760407816482584</c:v>
                </c:pt>
                <c:pt idx="16">
                  <c:v>16.652719665271967</c:v>
                </c:pt>
              </c:numCache>
            </c:numRef>
          </c:yVal>
          <c:smooth val="0"/>
        </c:ser>
        <c:axId val="3583678"/>
        <c:axId val="32253103"/>
      </c:scatterChart>
      <c:val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crossBetween val="midCat"/>
        <c:dispUnits/>
        <c:majorUnit val="1"/>
      </c:valAx>
      <c:valAx>
        <c:axId val="3225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IL_Data1!$J$110:$J$126</c:f>
              <c:numCache>
                <c:ptCount val="17"/>
                <c:pt idx="0">
                  <c:v>70.05566642159438</c:v>
                </c:pt>
                <c:pt idx="1">
                  <c:v>68.46721574499946</c:v>
                </c:pt>
                <c:pt idx="2">
                  <c:v>69.29884275017018</c:v>
                </c:pt>
                <c:pt idx="3">
                  <c:v>67.80236936357792</c:v>
                </c:pt>
                <c:pt idx="4">
                  <c:v>70.59093833287382</c:v>
                </c:pt>
                <c:pt idx="5">
                  <c:v>77.84369114877589</c:v>
                </c:pt>
                <c:pt idx="6">
                  <c:v>74.18645558487246</c:v>
                </c:pt>
                <c:pt idx="7">
                  <c:v>74.52004931603358</c:v>
                </c:pt>
                <c:pt idx="8">
                  <c:v>78.38185890257559</c:v>
                </c:pt>
                <c:pt idx="9">
                  <c:v>80.23027537539132</c:v>
                </c:pt>
                <c:pt idx="10">
                  <c:v>80.02860353457963</c:v>
                </c:pt>
                <c:pt idx="11">
                  <c:v>79.44441797303092</c:v>
                </c:pt>
                <c:pt idx="12">
                  <c:v>77.93290854572713</c:v>
                </c:pt>
                <c:pt idx="13">
                  <c:v>77.00654731926194</c:v>
                </c:pt>
                <c:pt idx="14">
                  <c:v>74.78912839737582</c:v>
                </c:pt>
                <c:pt idx="15">
                  <c:v>73.25162519150345</c:v>
                </c:pt>
                <c:pt idx="16">
                  <c:v>71.23287671232876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IL_Data1!$K$110:$K$126</c:f>
              <c:numCache>
                <c:ptCount val="17"/>
                <c:pt idx="0">
                  <c:v>29.94433357840563</c:v>
                </c:pt>
                <c:pt idx="1">
                  <c:v>31.447213605733232</c:v>
                </c:pt>
                <c:pt idx="2">
                  <c:v>30.438587960711853</c:v>
                </c:pt>
                <c:pt idx="3">
                  <c:v>31.94049040315915</c:v>
                </c:pt>
                <c:pt idx="4">
                  <c:v>29.02306773274515</c:v>
                </c:pt>
                <c:pt idx="5">
                  <c:v>19.416195856873824</c:v>
                </c:pt>
                <c:pt idx="6">
                  <c:v>25.813544415127527</c:v>
                </c:pt>
                <c:pt idx="7">
                  <c:v>25.47995068396642</c:v>
                </c:pt>
                <c:pt idx="8">
                  <c:v>21.20380739081747</c:v>
                </c:pt>
                <c:pt idx="9">
                  <c:v>19.28158327585292</c:v>
                </c:pt>
                <c:pt idx="10">
                  <c:v>19.07242823577485</c:v>
                </c:pt>
                <c:pt idx="11">
                  <c:v>19.878972697384096</c:v>
                </c:pt>
                <c:pt idx="12">
                  <c:v>21.49081709145427</c:v>
                </c:pt>
                <c:pt idx="13">
                  <c:v>22.650061810356668</c:v>
                </c:pt>
                <c:pt idx="14">
                  <c:v>24.725227911732127</c:v>
                </c:pt>
                <c:pt idx="15">
                  <c:v>26.545484659020328</c:v>
                </c:pt>
                <c:pt idx="16">
                  <c:v>28.43901238618653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IL_Data1!$L$110:$L$126</c:f>
              <c:numCache>
                <c:ptCount val="17"/>
                <c:pt idx="0">
                  <c:v>0</c:v>
                </c:pt>
                <c:pt idx="1">
                  <c:v>0.08557064926730132</c:v>
                </c:pt>
                <c:pt idx="2">
                  <c:v>0.2625692891179617</c:v>
                </c:pt>
                <c:pt idx="3">
                  <c:v>0.2571402332629259</c:v>
                </c:pt>
                <c:pt idx="4">
                  <c:v>0.38599393438103113</c:v>
                </c:pt>
                <c:pt idx="5">
                  <c:v>2.7401129943502824</c:v>
                </c:pt>
                <c:pt idx="6">
                  <c:v>0</c:v>
                </c:pt>
                <c:pt idx="7">
                  <c:v>0</c:v>
                </c:pt>
                <c:pt idx="8">
                  <c:v>0.4143337066069429</c:v>
                </c:pt>
                <c:pt idx="9">
                  <c:v>0.4881413487557702</c:v>
                </c:pt>
                <c:pt idx="10">
                  <c:v>0.8989682296455205</c:v>
                </c:pt>
                <c:pt idx="11">
                  <c:v>0.6766093295849812</c:v>
                </c:pt>
                <c:pt idx="12">
                  <c:v>0.5762743628185907</c:v>
                </c:pt>
                <c:pt idx="13">
                  <c:v>0.3433908703813928</c:v>
                </c:pt>
                <c:pt idx="14">
                  <c:v>0.4856436908920508</c:v>
                </c:pt>
                <c:pt idx="15">
                  <c:v>0.20289014947621214</c:v>
                </c:pt>
                <c:pt idx="16">
                  <c:v>0.3281109014847018</c:v>
                </c:pt>
              </c:numCache>
            </c:numRef>
          </c:yVal>
          <c:smooth val="0"/>
        </c:ser>
        <c:axId val="21842472"/>
        <c:axId val="62364521"/>
      </c:scatterChart>
      <c:val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crossBetween val="midCat"/>
        <c:dispUnits/>
        <c:majorUnit val="1"/>
      </c:valAx>
      <c:valAx>
        <c:axId val="62364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IL_Data1!$B$110:$B$126</c:f>
              <c:numCache>
                <c:ptCount val="17"/>
                <c:pt idx="0">
                  <c:v>6670</c:v>
                </c:pt>
                <c:pt idx="1">
                  <c:v>6401</c:v>
                </c:pt>
                <c:pt idx="2">
                  <c:v>7126</c:v>
                </c:pt>
                <c:pt idx="3">
                  <c:v>7383</c:v>
                </c:pt>
                <c:pt idx="4">
                  <c:v>7681</c:v>
                </c:pt>
                <c:pt idx="5">
                  <c:v>8267</c:v>
                </c:pt>
                <c:pt idx="6">
                  <c:v>10122</c:v>
                </c:pt>
                <c:pt idx="7">
                  <c:v>12693</c:v>
                </c:pt>
                <c:pt idx="8">
                  <c:v>13999</c:v>
                </c:pt>
                <c:pt idx="9">
                  <c:v>15121</c:v>
                </c:pt>
                <c:pt idx="10">
                  <c:v>15668</c:v>
                </c:pt>
                <c:pt idx="11">
                  <c:v>16673</c:v>
                </c:pt>
                <c:pt idx="12">
                  <c:v>16634</c:v>
                </c:pt>
                <c:pt idx="13">
                  <c:v>16819</c:v>
                </c:pt>
                <c:pt idx="14">
                  <c:v>17556</c:v>
                </c:pt>
                <c:pt idx="15">
                  <c:v>17691</c:v>
                </c:pt>
                <c:pt idx="16">
                  <c:v>17368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IL_Data1!$F$110:$F$126</c:f>
              <c:numCache>
                <c:ptCount val="17"/>
                <c:pt idx="0">
                  <c:v>2851</c:v>
                </c:pt>
                <c:pt idx="1">
                  <c:v>2940</c:v>
                </c:pt>
                <c:pt idx="2">
                  <c:v>3130</c:v>
                </c:pt>
                <c:pt idx="3">
                  <c:v>3478</c:v>
                </c:pt>
                <c:pt idx="4">
                  <c:v>3158</c:v>
                </c:pt>
                <c:pt idx="5">
                  <c:v>2062</c:v>
                </c:pt>
                <c:pt idx="6">
                  <c:v>3522</c:v>
                </c:pt>
                <c:pt idx="7">
                  <c:v>4340</c:v>
                </c:pt>
                <c:pt idx="8">
                  <c:v>3787</c:v>
                </c:pt>
                <c:pt idx="9">
                  <c:v>3634</c:v>
                </c:pt>
                <c:pt idx="10">
                  <c:v>3734</c:v>
                </c:pt>
                <c:pt idx="11">
                  <c:v>4172</c:v>
                </c:pt>
                <c:pt idx="12">
                  <c:v>4587</c:v>
                </c:pt>
                <c:pt idx="13">
                  <c:v>4947</c:v>
                </c:pt>
                <c:pt idx="14">
                  <c:v>5804</c:v>
                </c:pt>
                <c:pt idx="15">
                  <c:v>6411</c:v>
                </c:pt>
                <c:pt idx="16">
                  <c:v>6934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IL_Data1!$E$110:$E$126</c:f>
              <c:numCache>
                <c:ptCount val="17"/>
                <c:pt idx="0">
                  <c:v>0</c:v>
                </c:pt>
                <c:pt idx="1">
                  <c:v>8</c:v>
                </c:pt>
                <c:pt idx="2">
                  <c:v>27</c:v>
                </c:pt>
                <c:pt idx="3">
                  <c:v>28</c:v>
                </c:pt>
                <c:pt idx="4">
                  <c:v>42</c:v>
                </c:pt>
                <c:pt idx="5">
                  <c:v>291</c:v>
                </c:pt>
                <c:pt idx="6">
                  <c:v>0</c:v>
                </c:pt>
                <c:pt idx="7">
                  <c:v>0</c:v>
                </c:pt>
                <c:pt idx="8">
                  <c:v>74</c:v>
                </c:pt>
                <c:pt idx="9">
                  <c:v>92</c:v>
                </c:pt>
                <c:pt idx="10">
                  <c:v>176</c:v>
                </c:pt>
                <c:pt idx="11">
                  <c:v>142</c:v>
                </c:pt>
                <c:pt idx="12">
                  <c:v>123</c:v>
                </c:pt>
                <c:pt idx="13">
                  <c:v>75</c:v>
                </c:pt>
                <c:pt idx="14">
                  <c:v>114</c:v>
                </c:pt>
                <c:pt idx="15">
                  <c:v>49</c:v>
                </c:pt>
                <c:pt idx="16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IL_Data1!$G$110:$G$126</c:f>
              <c:numCache>
                <c:ptCount val="17"/>
                <c:pt idx="0">
                  <c:v>9521</c:v>
                </c:pt>
                <c:pt idx="1">
                  <c:v>9349</c:v>
                </c:pt>
                <c:pt idx="2">
                  <c:v>10283</c:v>
                </c:pt>
                <c:pt idx="3">
                  <c:v>10889</c:v>
                </c:pt>
                <c:pt idx="4">
                  <c:v>10881</c:v>
                </c:pt>
                <c:pt idx="5">
                  <c:v>10620</c:v>
                </c:pt>
                <c:pt idx="6">
                  <c:v>13644</c:v>
                </c:pt>
                <c:pt idx="7">
                  <c:v>17033</c:v>
                </c:pt>
                <c:pt idx="8">
                  <c:v>17860</c:v>
                </c:pt>
                <c:pt idx="9">
                  <c:v>18847</c:v>
                </c:pt>
                <c:pt idx="10">
                  <c:v>19578</c:v>
                </c:pt>
                <c:pt idx="11">
                  <c:v>20987</c:v>
                </c:pt>
                <c:pt idx="12">
                  <c:v>21344</c:v>
                </c:pt>
                <c:pt idx="13">
                  <c:v>21841</c:v>
                </c:pt>
                <c:pt idx="14">
                  <c:v>23474</c:v>
                </c:pt>
                <c:pt idx="15">
                  <c:v>24151</c:v>
                </c:pt>
                <c:pt idx="16">
                  <c:v>24382</c:v>
                </c:pt>
              </c:numCache>
            </c:numRef>
          </c:yVal>
          <c:smooth val="0"/>
        </c:ser>
        <c:axId val="24409778"/>
        <c:axId val="18361411"/>
      </c:scatterChart>
      <c:val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crossBetween val="midCat"/>
        <c:dispUnits/>
        <c:majorUnit val="1"/>
      </c:val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IL_Data2!$AC$111:$AC$127</c:f>
              <c:numCache>
                <c:ptCount val="17"/>
                <c:pt idx="0">
                  <c:v>0.1330546956474636</c:v>
                </c:pt>
                <c:pt idx="1">
                  <c:v>0.1369942957306745</c:v>
                </c:pt>
                <c:pt idx="2">
                  <c:v>0.1406249040555868</c:v>
                </c:pt>
                <c:pt idx="3">
                  <c:v>0.14453865787790132</c:v>
                </c:pt>
                <c:pt idx="4">
                  <c:v>0.14863249936376233</c:v>
                </c:pt>
                <c:pt idx="5">
                  <c:v>0.15263122268539822</c:v>
                </c:pt>
                <c:pt idx="6">
                  <c:v>0.1564973892999643</c:v>
                </c:pt>
                <c:pt idx="7">
                  <c:v>0.15979761996593164</c:v>
                </c:pt>
                <c:pt idx="8">
                  <c:v>0.15973511727185907</c:v>
                </c:pt>
                <c:pt idx="9">
                  <c:v>0.15828696325468317</c:v>
                </c:pt>
                <c:pt idx="10">
                  <c:v>0.15713819838062204</c:v>
                </c:pt>
                <c:pt idx="11">
                  <c:v>0.1556969233169781</c:v>
                </c:pt>
                <c:pt idx="12">
                  <c:v>0.15438031423815107</c:v>
                </c:pt>
                <c:pt idx="13">
                  <c:v>0.15350954065685418</c:v>
                </c:pt>
                <c:pt idx="14">
                  <c:v>0.1527701473644985</c:v>
                </c:pt>
                <c:pt idx="15">
                  <c:v>0.15381398193537013</c:v>
                </c:pt>
                <c:pt idx="16">
                  <c:v>0.15409325408113375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IL_Data2!$AD$111:$AD$127</c:f>
              <c:numCache>
                <c:ptCount val="17"/>
                <c:pt idx="0">
                  <c:v>1.7804874499971164</c:v>
                </c:pt>
                <c:pt idx="1">
                  <c:v>1.8718464542276592</c:v>
                </c:pt>
                <c:pt idx="2">
                  <c:v>1.9628187437882847</c:v>
                </c:pt>
                <c:pt idx="3">
                  <c:v>2.056964512549765</c:v>
                </c:pt>
                <c:pt idx="4">
                  <c:v>2.1459053023728965</c:v>
                </c:pt>
                <c:pt idx="5">
                  <c:v>2.238011820513408</c:v>
                </c:pt>
                <c:pt idx="6">
                  <c:v>2.3373204116645594</c:v>
                </c:pt>
                <c:pt idx="7">
                  <c:v>2.441928127936637</c:v>
                </c:pt>
                <c:pt idx="8">
                  <c:v>2.526782959703529</c:v>
                </c:pt>
                <c:pt idx="9">
                  <c:v>2.617291310151431</c:v>
                </c:pt>
                <c:pt idx="10">
                  <c:v>2.712301159544478</c:v>
                </c:pt>
                <c:pt idx="11">
                  <c:v>2.8037136172800206</c:v>
                </c:pt>
                <c:pt idx="12">
                  <c:v>2.8905921656281675</c:v>
                </c:pt>
                <c:pt idx="13">
                  <c:v>2.9816272948312657</c:v>
                </c:pt>
                <c:pt idx="14">
                  <c:v>3.0699806327414816</c:v>
                </c:pt>
                <c:pt idx="15">
                  <c:v>3.162387299049676</c:v>
                </c:pt>
                <c:pt idx="16">
                  <c:v>3.241639230993118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IL_Data2!$AE$111:$AE$127</c:f>
              <c:numCache>
                <c:ptCount val="17"/>
                <c:pt idx="0">
                  <c:v>6.340249080493883</c:v>
                </c:pt>
                <c:pt idx="1">
                  <c:v>6.573369058987462</c:v>
                </c:pt>
                <c:pt idx="2">
                  <c:v>6.791627594446584</c:v>
                </c:pt>
                <c:pt idx="3">
                  <c:v>7.0153983419196795</c:v>
                </c:pt>
                <c:pt idx="4">
                  <c:v>7.247403540088857</c:v>
                </c:pt>
                <c:pt idx="5">
                  <c:v>7.493600419097156</c:v>
                </c:pt>
                <c:pt idx="6">
                  <c:v>7.728127855281984</c:v>
                </c:pt>
                <c:pt idx="7">
                  <c:v>7.944716243473496</c:v>
                </c:pt>
                <c:pt idx="8">
                  <c:v>8.142148044209188</c:v>
                </c:pt>
                <c:pt idx="9">
                  <c:v>8.373016804098803</c:v>
                </c:pt>
                <c:pt idx="10">
                  <c:v>8.625587413388931</c:v>
                </c:pt>
                <c:pt idx="11">
                  <c:v>8.914301126659533</c:v>
                </c:pt>
                <c:pt idx="12">
                  <c:v>9.19724003538934</c:v>
                </c:pt>
                <c:pt idx="13">
                  <c:v>9.515951765426646</c:v>
                </c:pt>
                <c:pt idx="14">
                  <c:v>9.847513747023791</c:v>
                </c:pt>
                <c:pt idx="15">
                  <c:v>10.180903138700028</c:v>
                </c:pt>
                <c:pt idx="16">
                  <c:v>10.522378522423047</c:v>
                </c:pt>
              </c:numCache>
            </c:numRef>
          </c:yVal>
          <c:smooth val="0"/>
        </c:ser>
        <c:axId val="66421996"/>
        <c:axId val="60927053"/>
      </c:scatterChart>
      <c:val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crossBetween val="midCat"/>
        <c:dispUnits/>
        <c:majorUnit val="1"/>
      </c:val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IL_Data2!$K$4:$K$20</c:f>
              <c:numCache>
                <c:ptCount val="17"/>
                <c:pt idx="0">
                  <c:v>3276</c:v>
                </c:pt>
                <c:pt idx="1">
                  <c:v>3123</c:v>
                </c:pt>
                <c:pt idx="2">
                  <c:v>3455</c:v>
                </c:pt>
                <c:pt idx="3">
                  <c:v>3832</c:v>
                </c:pt>
                <c:pt idx="4">
                  <c:v>3718</c:v>
                </c:pt>
                <c:pt idx="5">
                  <c:v>3573</c:v>
                </c:pt>
                <c:pt idx="6">
                  <c:v>4385</c:v>
                </c:pt>
                <c:pt idx="7">
                  <c:v>4809</c:v>
                </c:pt>
                <c:pt idx="8">
                  <c:v>5015</c:v>
                </c:pt>
                <c:pt idx="9">
                  <c:v>4892</c:v>
                </c:pt>
                <c:pt idx="10">
                  <c:v>4731</c:v>
                </c:pt>
                <c:pt idx="11">
                  <c:v>5116</c:v>
                </c:pt>
                <c:pt idx="12">
                  <c:v>5306</c:v>
                </c:pt>
                <c:pt idx="13">
                  <c:v>5458</c:v>
                </c:pt>
                <c:pt idx="14">
                  <c:v>5946</c:v>
                </c:pt>
                <c:pt idx="15">
                  <c:v>6075</c:v>
                </c:pt>
                <c:pt idx="16">
                  <c:v>6392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IL_Data2!$L$4:$L$20</c:f>
              <c:numCache>
                <c:ptCount val="17"/>
                <c:pt idx="0">
                  <c:v>5602</c:v>
                </c:pt>
                <c:pt idx="1">
                  <c:v>5559</c:v>
                </c:pt>
                <c:pt idx="2">
                  <c:v>6073</c:v>
                </c:pt>
                <c:pt idx="3">
                  <c:v>6234</c:v>
                </c:pt>
                <c:pt idx="4">
                  <c:v>6298</c:v>
                </c:pt>
                <c:pt idx="5">
                  <c:v>6144</c:v>
                </c:pt>
                <c:pt idx="6">
                  <c:v>8064</c:v>
                </c:pt>
                <c:pt idx="7">
                  <c:v>10750</c:v>
                </c:pt>
                <c:pt idx="8">
                  <c:v>11373</c:v>
                </c:pt>
                <c:pt idx="9">
                  <c:v>12345</c:v>
                </c:pt>
                <c:pt idx="10">
                  <c:v>13055</c:v>
                </c:pt>
                <c:pt idx="11">
                  <c:v>14030</c:v>
                </c:pt>
                <c:pt idx="12">
                  <c:v>14140</c:v>
                </c:pt>
                <c:pt idx="13">
                  <c:v>14380</c:v>
                </c:pt>
                <c:pt idx="14">
                  <c:v>15523</c:v>
                </c:pt>
                <c:pt idx="15">
                  <c:v>16023</c:v>
                </c:pt>
                <c:pt idx="16">
                  <c:v>15855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IL_Data2!$M$4:$M$20</c:f>
              <c:numCache>
                <c:ptCount val="17"/>
                <c:pt idx="0">
                  <c:v>643</c:v>
                </c:pt>
                <c:pt idx="1">
                  <c:v>667</c:v>
                </c:pt>
                <c:pt idx="2">
                  <c:v>755</c:v>
                </c:pt>
                <c:pt idx="3">
                  <c:v>823</c:v>
                </c:pt>
                <c:pt idx="4">
                  <c:v>865</c:v>
                </c:pt>
                <c:pt idx="5">
                  <c:v>903</c:v>
                </c:pt>
                <c:pt idx="6">
                  <c:v>1195</c:v>
                </c:pt>
                <c:pt idx="7">
                  <c:v>1474</c:v>
                </c:pt>
                <c:pt idx="8">
                  <c:v>1472</c:v>
                </c:pt>
                <c:pt idx="9">
                  <c:v>1610</c:v>
                </c:pt>
                <c:pt idx="10">
                  <c:v>1792</c:v>
                </c:pt>
                <c:pt idx="11">
                  <c:v>1841</c:v>
                </c:pt>
                <c:pt idx="12">
                  <c:v>1898</c:v>
                </c:pt>
                <c:pt idx="13">
                  <c:v>2003</c:v>
                </c:pt>
                <c:pt idx="14">
                  <c:v>2005</c:v>
                </c:pt>
                <c:pt idx="15">
                  <c:v>2053</c:v>
                </c:pt>
                <c:pt idx="16">
                  <c:v>2135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IL_Data2!$N$4:$N$20</c:f>
              <c:numCache>
                <c:ptCount val="17"/>
                <c:pt idx="0">
                  <c:v>9521</c:v>
                </c:pt>
                <c:pt idx="1">
                  <c:v>9349</c:v>
                </c:pt>
                <c:pt idx="2">
                  <c:v>10283</c:v>
                </c:pt>
                <c:pt idx="3">
                  <c:v>10889</c:v>
                </c:pt>
                <c:pt idx="4">
                  <c:v>10881</c:v>
                </c:pt>
                <c:pt idx="5">
                  <c:v>10620</c:v>
                </c:pt>
                <c:pt idx="6">
                  <c:v>13644</c:v>
                </c:pt>
                <c:pt idx="7">
                  <c:v>17033</c:v>
                </c:pt>
                <c:pt idx="8">
                  <c:v>17860</c:v>
                </c:pt>
                <c:pt idx="9">
                  <c:v>18847</c:v>
                </c:pt>
                <c:pt idx="10">
                  <c:v>19578</c:v>
                </c:pt>
                <c:pt idx="11">
                  <c:v>20987</c:v>
                </c:pt>
                <c:pt idx="12">
                  <c:v>21344</c:v>
                </c:pt>
                <c:pt idx="13">
                  <c:v>21841</c:v>
                </c:pt>
                <c:pt idx="14">
                  <c:v>23474</c:v>
                </c:pt>
                <c:pt idx="15">
                  <c:v>24151</c:v>
                </c:pt>
                <c:pt idx="16">
                  <c:v>24382</c:v>
                </c:pt>
              </c:numCache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crossBetween val="midCat"/>
        <c:dispUnits/>
        <c:majorUnit val="1"/>
      </c:valAx>
      <c:valAx>
        <c:axId val="1087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IL_Data2!$K$4:$K$20</c:f>
              <c:numCache>
                <c:ptCount val="17"/>
                <c:pt idx="0">
                  <c:v>3276</c:v>
                </c:pt>
                <c:pt idx="1">
                  <c:v>3123</c:v>
                </c:pt>
                <c:pt idx="2">
                  <c:v>3455</c:v>
                </c:pt>
                <c:pt idx="3">
                  <c:v>3832</c:v>
                </c:pt>
                <c:pt idx="4">
                  <c:v>3718</c:v>
                </c:pt>
                <c:pt idx="5">
                  <c:v>3573</c:v>
                </c:pt>
                <c:pt idx="6">
                  <c:v>4385</c:v>
                </c:pt>
                <c:pt idx="7">
                  <c:v>4809</c:v>
                </c:pt>
                <c:pt idx="8">
                  <c:v>5015</c:v>
                </c:pt>
                <c:pt idx="9">
                  <c:v>4892</c:v>
                </c:pt>
                <c:pt idx="10">
                  <c:v>4731</c:v>
                </c:pt>
                <c:pt idx="11">
                  <c:v>5116</c:v>
                </c:pt>
                <c:pt idx="12">
                  <c:v>5306</c:v>
                </c:pt>
                <c:pt idx="13">
                  <c:v>5458</c:v>
                </c:pt>
                <c:pt idx="14">
                  <c:v>5946</c:v>
                </c:pt>
                <c:pt idx="15">
                  <c:v>6075</c:v>
                </c:pt>
                <c:pt idx="16">
                  <c:v>6392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IL_Data2!$L$4:$L$20</c:f>
              <c:numCache>
                <c:ptCount val="17"/>
                <c:pt idx="0">
                  <c:v>5602</c:v>
                </c:pt>
                <c:pt idx="1">
                  <c:v>5559</c:v>
                </c:pt>
                <c:pt idx="2">
                  <c:v>6073</c:v>
                </c:pt>
                <c:pt idx="3">
                  <c:v>6234</c:v>
                </c:pt>
                <c:pt idx="4">
                  <c:v>6298</c:v>
                </c:pt>
                <c:pt idx="5">
                  <c:v>6144</c:v>
                </c:pt>
                <c:pt idx="6">
                  <c:v>8064</c:v>
                </c:pt>
                <c:pt idx="7">
                  <c:v>10750</c:v>
                </c:pt>
                <c:pt idx="8">
                  <c:v>11373</c:v>
                </c:pt>
                <c:pt idx="9">
                  <c:v>12345</c:v>
                </c:pt>
                <c:pt idx="10">
                  <c:v>13055</c:v>
                </c:pt>
                <c:pt idx="11">
                  <c:v>14030</c:v>
                </c:pt>
                <c:pt idx="12">
                  <c:v>14140</c:v>
                </c:pt>
                <c:pt idx="13">
                  <c:v>14380</c:v>
                </c:pt>
                <c:pt idx="14">
                  <c:v>15523</c:v>
                </c:pt>
                <c:pt idx="15">
                  <c:v>16023</c:v>
                </c:pt>
                <c:pt idx="16">
                  <c:v>15855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IL_Data2!$D$4:$D$20</c:f>
              <c:numCache>
                <c:ptCount val="17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18</c:v>
                </c:pt>
                <c:pt idx="10">
                  <c:v>19</c:v>
                </c:pt>
                <c:pt idx="11">
                  <c:v>25</c:v>
                </c:pt>
                <c:pt idx="12">
                  <c:v>35</c:v>
                </c:pt>
                <c:pt idx="13">
                  <c:v>31</c:v>
                </c:pt>
                <c:pt idx="14">
                  <c:v>25</c:v>
                </c:pt>
                <c:pt idx="15">
                  <c:v>30</c:v>
                </c:pt>
                <c:pt idx="16">
                  <c:v>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IL_Data2!$E$4:$E$20</c:f>
              <c:numCache>
                <c:ptCount val="1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17</c:v>
                </c:pt>
                <c:pt idx="8">
                  <c:v>25</c:v>
                </c:pt>
                <c:pt idx="9">
                  <c:v>28</c:v>
                </c:pt>
                <c:pt idx="10">
                  <c:v>34</c:v>
                </c:pt>
                <c:pt idx="11">
                  <c:v>22</c:v>
                </c:pt>
                <c:pt idx="12">
                  <c:v>40</c:v>
                </c:pt>
                <c:pt idx="13">
                  <c:v>31</c:v>
                </c:pt>
                <c:pt idx="14">
                  <c:v>29</c:v>
                </c:pt>
                <c:pt idx="15">
                  <c:v>35</c:v>
                </c:pt>
                <c:pt idx="16">
                  <c:v>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IL_Data2!$F$4:$F$20</c:f>
              <c:numCache>
                <c:ptCount val="17"/>
                <c:pt idx="0">
                  <c:v>626</c:v>
                </c:pt>
                <c:pt idx="1">
                  <c:v>658</c:v>
                </c:pt>
                <c:pt idx="2">
                  <c:v>747</c:v>
                </c:pt>
                <c:pt idx="3">
                  <c:v>813</c:v>
                </c:pt>
                <c:pt idx="4">
                  <c:v>854</c:v>
                </c:pt>
                <c:pt idx="5">
                  <c:v>890</c:v>
                </c:pt>
                <c:pt idx="6">
                  <c:v>1168</c:v>
                </c:pt>
                <c:pt idx="7">
                  <c:v>1434</c:v>
                </c:pt>
                <c:pt idx="8">
                  <c:v>1423</c:v>
                </c:pt>
                <c:pt idx="9">
                  <c:v>1564</c:v>
                </c:pt>
                <c:pt idx="10">
                  <c:v>1739</c:v>
                </c:pt>
                <c:pt idx="11">
                  <c:v>1794</c:v>
                </c:pt>
                <c:pt idx="12">
                  <c:v>1823</c:v>
                </c:pt>
                <c:pt idx="13">
                  <c:v>1941</c:v>
                </c:pt>
                <c:pt idx="14">
                  <c:v>1951</c:v>
                </c:pt>
                <c:pt idx="15">
                  <c:v>1988</c:v>
                </c:pt>
                <c:pt idx="16">
                  <c:v>2048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IL_Data2!$N$4:$N$20</c:f>
              <c:numCache>
                <c:ptCount val="17"/>
                <c:pt idx="0">
                  <c:v>9521</c:v>
                </c:pt>
                <c:pt idx="1">
                  <c:v>9349</c:v>
                </c:pt>
                <c:pt idx="2">
                  <c:v>10283</c:v>
                </c:pt>
                <c:pt idx="3">
                  <c:v>10889</c:v>
                </c:pt>
                <c:pt idx="4">
                  <c:v>10881</c:v>
                </c:pt>
                <c:pt idx="5">
                  <c:v>10620</c:v>
                </c:pt>
                <c:pt idx="6">
                  <c:v>13644</c:v>
                </c:pt>
                <c:pt idx="7">
                  <c:v>17033</c:v>
                </c:pt>
                <c:pt idx="8">
                  <c:v>17860</c:v>
                </c:pt>
                <c:pt idx="9">
                  <c:v>18847</c:v>
                </c:pt>
                <c:pt idx="10">
                  <c:v>19578</c:v>
                </c:pt>
                <c:pt idx="11">
                  <c:v>20987</c:v>
                </c:pt>
                <c:pt idx="12">
                  <c:v>21344</c:v>
                </c:pt>
                <c:pt idx="13">
                  <c:v>21841</c:v>
                </c:pt>
                <c:pt idx="14">
                  <c:v>23474</c:v>
                </c:pt>
                <c:pt idx="15">
                  <c:v>24151</c:v>
                </c:pt>
                <c:pt idx="16">
                  <c:v>24382</c:v>
                </c:pt>
              </c:numCache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crossBetween val="midCat"/>
        <c:dispUnits/>
        <c:majorUnit val="1"/>
      </c:valAx>
      <c:valAx>
        <c:axId val="8807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IL_Data2!$AK$4:$AK$20</c:f>
              <c:numCache>
                <c:ptCount val="17"/>
                <c:pt idx="0">
                  <c:v>37.19729931256529</c:v>
                </c:pt>
                <c:pt idx="1">
                  <c:v>35.61675549946997</c:v>
                </c:pt>
                <c:pt idx="2">
                  <c:v>39.603320305694076</c:v>
                </c:pt>
                <c:pt idx="3">
                  <c:v>44.16147704006548</c:v>
                </c:pt>
                <c:pt idx="4">
                  <c:v>43.02824900602777</c:v>
                </c:pt>
                <c:pt idx="5">
                  <c:v>41.54529425416837</c:v>
                </c:pt>
                <c:pt idx="6">
                  <c:v>51.14884863183537</c:v>
                </c:pt>
                <c:pt idx="7">
                  <c:v>56.173048967737</c:v>
                </c:pt>
                <c:pt idx="8">
                  <c:v>58.38391235078777</c:v>
                </c:pt>
                <c:pt idx="9">
                  <c:v>56.75466346526433</c:v>
                </c:pt>
                <c:pt idx="10">
                  <c:v>54.76425268325739</c:v>
                </c:pt>
                <c:pt idx="11">
                  <c:v>59.15427425475558</c:v>
                </c:pt>
                <c:pt idx="12">
                  <c:v>61.26047408633455</c:v>
                </c:pt>
                <c:pt idx="13">
                  <c:v>63.001447601968444</c:v>
                </c:pt>
                <c:pt idx="14">
                  <c:v>68.70088770420489</c:v>
                </c:pt>
                <c:pt idx="15">
                  <c:v>70.25684746943509</c:v>
                </c:pt>
                <c:pt idx="16">
                  <c:v>74.00538762000548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IL_Data2!$AL$4:$AL$20</c:f>
              <c:numCache>
                <c:ptCount val="17"/>
                <c:pt idx="0">
                  <c:v>337.4517872234561</c:v>
                </c:pt>
                <c:pt idx="1">
                  <c:v>333.9954361767706</c:v>
                </c:pt>
                <c:pt idx="2">
                  <c:v>365.44908475253504</c:v>
                </c:pt>
                <c:pt idx="3">
                  <c:v>375.4367749776268</c:v>
                </c:pt>
                <c:pt idx="4">
                  <c:v>378.62027836826564</c:v>
                </c:pt>
                <c:pt idx="5">
                  <c:v>369.20591883238626</c:v>
                </c:pt>
                <c:pt idx="6">
                  <c:v>482.74243679570134</c:v>
                </c:pt>
                <c:pt idx="7">
                  <c:v>640.3822039274789</c:v>
                </c:pt>
                <c:pt idx="8">
                  <c:v>670.1487137363694</c:v>
                </c:pt>
                <c:pt idx="9">
                  <c:v>718.3673944415996</c:v>
                </c:pt>
                <c:pt idx="10">
                  <c:v>750.61866387003</c:v>
                </c:pt>
                <c:pt idx="11">
                  <c:v>799.5559415611799</c:v>
                </c:pt>
                <c:pt idx="12">
                  <c:v>799.5114724807472</c:v>
                </c:pt>
                <c:pt idx="13">
                  <c:v>808.9900282696447</c:v>
                </c:pt>
                <c:pt idx="14">
                  <c:v>868.8264099049458</c:v>
                </c:pt>
                <c:pt idx="15">
                  <c:v>893.2135172198499</c:v>
                </c:pt>
                <c:pt idx="16">
                  <c:v>879.3087097316264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IL_Data2!$AR$4:$AR$20</c:f>
              <c:numCache>
                <c:ptCount val="17"/>
                <c:pt idx="0">
                  <c:v>68.28352423693427</c:v>
                </c:pt>
                <c:pt idx="1">
                  <c:v>68.10187714094639</c:v>
                </c:pt>
                <c:pt idx="2">
                  <c:v>74.45590484633978</c:v>
                </c:pt>
                <c:pt idx="3">
                  <c:v>78.41433448334672</c:v>
                </c:pt>
                <c:pt idx="4">
                  <c:v>79.58120963438644</c:v>
                </c:pt>
                <c:pt idx="5">
                  <c:v>80.20713514857862</c:v>
                </c:pt>
                <c:pt idx="6">
                  <c:v>102.4606855348662</c:v>
                </c:pt>
                <c:pt idx="7">
                  <c:v>122.09577311722768</c:v>
                </c:pt>
                <c:pt idx="8">
                  <c:v>117.83616929983542</c:v>
                </c:pt>
                <c:pt idx="9">
                  <c:v>124.11720673069881</c:v>
                </c:pt>
                <c:pt idx="10">
                  <c:v>132.94705487404528</c:v>
                </c:pt>
                <c:pt idx="11">
                  <c:v>131.34145210424558</c:v>
                </c:pt>
                <c:pt idx="12">
                  <c:v>130.44861815875007</c:v>
                </c:pt>
                <c:pt idx="13">
                  <c:v>132.45733822250583</c:v>
                </c:pt>
                <c:pt idx="14">
                  <c:v>127.71221247235556</c:v>
                </c:pt>
                <c:pt idx="15">
                  <c:v>126.02282283756989</c:v>
                </c:pt>
                <c:pt idx="16">
                  <c:v>126.47804554394445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IL_Data2!$AQ$4:$AQ$20</c:f>
              <c:numCache>
                <c:ptCount val="17"/>
                <c:pt idx="0">
                  <c:v>83.4528166837616</c:v>
                </c:pt>
                <c:pt idx="1">
                  <c:v>81.9214321853701</c:v>
                </c:pt>
                <c:pt idx="2">
                  <c:v>90.20309951990511</c:v>
                </c:pt>
                <c:pt idx="3">
                  <c:v>95.62436634257655</c:v>
                </c:pt>
                <c:pt idx="4">
                  <c:v>95.52124656411894</c:v>
                </c:pt>
                <c:pt idx="5">
                  <c:v>93.23805492774973</c:v>
                </c:pt>
                <c:pt idx="6">
                  <c:v>119.58167448525496</c:v>
                </c:pt>
                <c:pt idx="7">
                  <c:v>148.79908489392704</c:v>
                </c:pt>
                <c:pt idx="8">
                  <c:v>154.8200572244751</c:v>
                </c:pt>
                <c:pt idx="9">
                  <c:v>161.98264627577856</c:v>
                </c:pt>
                <c:pt idx="10">
                  <c:v>166.9625338052653</c:v>
                </c:pt>
                <c:pt idx="11">
                  <c:v>177.7808122771175</c:v>
                </c:pt>
                <c:pt idx="12">
                  <c:v>179.5886977926257</c:v>
                </c:pt>
                <c:pt idx="13">
                  <c:v>182.7239564818983</c:v>
                </c:pt>
                <c:pt idx="14">
                  <c:v>195.42923374573502</c:v>
                </c:pt>
                <c:pt idx="15">
                  <c:v>200.09488164401424</c:v>
                </c:pt>
                <c:pt idx="16">
                  <c:v>201.03278511457023</c:v>
                </c:pt>
              </c:numCache>
            </c:numRef>
          </c:yVal>
          <c:smooth val="0"/>
        </c:ser>
        <c:axId val="12158736"/>
        <c:axId val="42319761"/>
      </c:scatterChart>
      <c:val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crossBetween val="midCat"/>
        <c:dispUnits/>
        <c:majorUnit val="1"/>
      </c:valAx>
      <c:valAx>
        <c:axId val="4231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IL_Data2!$AK$4:$AK$20</c:f>
              <c:numCache>
                <c:ptCount val="17"/>
                <c:pt idx="0">
                  <c:v>37.19729931256529</c:v>
                </c:pt>
                <c:pt idx="1">
                  <c:v>35.61675549946997</c:v>
                </c:pt>
                <c:pt idx="2">
                  <c:v>39.603320305694076</c:v>
                </c:pt>
                <c:pt idx="3">
                  <c:v>44.16147704006548</c:v>
                </c:pt>
                <c:pt idx="4">
                  <c:v>43.02824900602777</c:v>
                </c:pt>
                <c:pt idx="5">
                  <c:v>41.54529425416837</c:v>
                </c:pt>
                <c:pt idx="6">
                  <c:v>51.14884863183537</c:v>
                </c:pt>
                <c:pt idx="7">
                  <c:v>56.173048967737</c:v>
                </c:pt>
                <c:pt idx="8">
                  <c:v>58.38391235078777</c:v>
                </c:pt>
                <c:pt idx="9">
                  <c:v>56.75466346526433</c:v>
                </c:pt>
                <c:pt idx="10">
                  <c:v>54.76425268325739</c:v>
                </c:pt>
                <c:pt idx="11">
                  <c:v>59.15427425475558</c:v>
                </c:pt>
                <c:pt idx="12">
                  <c:v>61.26047408633455</c:v>
                </c:pt>
                <c:pt idx="13">
                  <c:v>63.001447601968444</c:v>
                </c:pt>
                <c:pt idx="14">
                  <c:v>68.70088770420489</c:v>
                </c:pt>
                <c:pt idx="15">
                  <c:v>70.25684746943509</c:v>
                </c:pt>
                <c:pt idx="16">
                  <c:v>74.00538762000548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IL_Data2!$AL$4:$AL$20</c:f>
              <c:numCache>
                <c:ptCount val="17"/>
                <c:pt idx="0">
                  <c:v>337.4517872234561</c:v>
                </c:pt>
                <c:pt idx="1">
                  <c:v>333.9954361767706</c:v>
                </c:pt>
                <c:pt idx="2">
                  <c:v>365.44908475253504</c:v>
                </c:pt>
                <c:pt idx="3">
                  <c:v>375.4367749776268</c:v>
                </c:pt>
                <c:pt idx="4">
                  <c:v>378.62027836826564</c:v>
                </c:pt>
                <c:pt idx="5">
                  <c:v>369.20591883238626</c:v>
                </c:pt>
                <c:pt idx="6">
                  <c:v>482.74243679570134</c:v>
                </c:pt>
                <c:pt idx="7">
                  <c:v>640.3822039274789</c:v>
                </c:pt>
                <c:pt idx="8">
                  <c:v>670.1487137363694</c:v>
                </c:pt>
                <c:pt idx="9">
                  <c:v>718.3673944415996</c:v>
                </c:pt>
                <c:pt idx="10">
                  <c:v>750.61866387003</c:v>
                </c:pt>
                <c:pt idx="11">
                  <c:v>799.5559415611799</c:v>
                </c:pt>
                <c:pt idx="12">
                  <c:v>799.5114724807472</c:v>
                </c:pt>
                <c:pt idx="13">
                  <c:v>808.9900282696447</c:v>
                </c:pt>
                <c:pt idx="14">
                  <c:v>868.8264099049458</c:v>
                </c:pt>
                <c:pt idx="15">
                  <c:v>893.2135172198499</c:v>
                </c:pt>
                <c:pt idx="16">
                  <c:v>879.3087097316264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IL_Data2!$AM$4:$AM$20</c:f>
              <c:numCache>
                <c:ptCount val="17"/>
                <c:pt idx="0">
                  <c:v>79.05138339920948</c:v>
                </c:pt>
                <c:pt idx="1">
                  <c:v>51.17052577715236</c:v>
                </c:pt>
                <c:pt idx="2">
                  <c:v>37.427484249267046</c:v>
                </c:pt>
                <c:pt idx="3">
                  <c:v>42.52992283856857</c:v>
                </c:pt>
                <c:pt idx="4">
                  <c:v>53.15693107317938</c:v>
                </c:pt>
                <c:pt idx="5">
                  <c:v>51.76876617773944</c:v>
                </c:pt>
                <c:pt idx="6">
                  <c:v>95.20609318996415</c:v>
                </c:pt>
                <c:pt idx="7">
                  <c:v>125.73802755302866</c:v>
                </c:pt>
                <c:pt idx="8">
                  <c:v>130.2436641884192</c:v>
                </c:pt>
                <c:pt idx="9">
                  <c:v>97.73578758755497</c:v>
                </c:pt>
                <c:pt idx="10">
                  <c:v>103.11516335612721</c:v>
                </c:pt>
                <c:pt idx="11">
                  <c:v>136.01741022850925</c:v>
                </c:pt>
                <c:pt idx="12">
                  <c:v>190.7564857205145</c:v>
                </c:pt>
                <c:pt idx="13">
                  <c:v>168.9465365959998</c:v>
                </c:pt>
                <c:pt idx="14">
                  <c:v>136.23978201634876</c:v>
                </c:pt>
                <c:pt idx="15">
                  <c:v>161.59439806086723</c:v>
                </c:pt>
                <c:pt idx="16">
                  <c:v>176.57445556209535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IL_Data2!$AN$4:$AN$20</c:f>
              <c:numCache>
                <c:ptCount val="17"/>
                <c:pt idx="0">
                  <c:v>2.4614415186109593</c:v>
                </c:pt>
                <c:pt idx="1">
                  <c:v>0.4681253452424421</c:v>
                </c:pt>
                <c:pt idx="2">
                  <c:v>0.8938227906935171</c:v>
                </c:pt>
                <c:pt idx="3">
                  <c:v>1.2807814474538066</c:v>
                </c:pt>
                <c:pt idx="4">
                  <c:v>0.8181833057878287</c:v>
                </c:pt>
                <c:pt idx="5">
                  <c:v>1.5691566567548272</c:v>
                </c:pt>
                <c:pt idx="6">
                  <c:v>3.749770326567498</c:v>
                </c:pt>
                <c:pt idx="7">
                  <c:v>6.081702304249679</c:v>
                </c:pt>
                <c:pt idx="8">
                  <c:v>8.576652978328513</c:v>
                </c:pt>
                <c:pt idx="9">
                  <c:v>9.194587015272866</c:v>
                </c:pt>
                <c:pt idx="10">
                  <c:v>10.690344732175422</c:v>
                </c:pt>
                <c:pt idx="11">
                  <c:v>6.64696747215827</c:v>
                </c:pt>
                <c:pt idx="12">
                  <c:v>11.643307281433291</c:v>
                </c:pt>
                <c:pt idx="13">
                  <c:v>8.698238466416381</c:v>
                </c:pt>
                <c:pt idx="14">
                  <c:v>7.8643854525140275</c:v>
                </c:pt>
                <c:pt idx="15">
                  <c:v>9.169673009460482</c:v>
                </c:pt>
                <c:pt idx="16">
                  <c:v>13.734936081677088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IL_Data2!$AO$4:$AO$20</c:f>
              <c:numCache>
                <c:ptCount val="17"/>
                <c:pt idx="0">
                  <c:v>86.54190439193253</c:v>
                </c:pt>
                <c:pt idx="1">
                  <c:v>87.7142700986319</c:v>
                </c:pt>
                <c:pt idx="2">
                  <c:v>96.48245879152815</c:v>
                </c:pt>
                <c:pt idx="3">
                  <c:v>101.76976749426059</c:v>
                </c:pt>
                <c:pt idx="4">
                  <c:v>103.44430783766269</c:v>
                </c:pt>
                <c:pt idx="5">
                  <c:v>104.27211037378622</c:v>
                </c:pt>
                <c:pt idx="6">
                  <c:v>132.4620475820006</c:v>
                </c:pt>
                <c:pt idx="7">
                  <c:v>157.6811849180256</c:v>
                </c:pt>
                <c:pt idx="8">
                  <c:v>151.49966569996465</c:v>
                </c:pt>
                <c:pt idx="9">
                  <c:v>160.53918172234728</c:v>
                </c:pt>
                <c:pt idx="10">
                  <c:v>171.93393544815038</c:v>
                </c:pt>
                <c:pt idx="11">
                  <c:v>170.4785181862758</c:v>
                </c:pt>
                <c:pt idx="12">
                  <c:v>166.7755327577153</c:v>
                </c:pt>
                <c:pt idx="13">
                  <c:v>170.64606371138046</c:v>
                </c:pt>
                <c:pt idx="14">
                  <c:v>164.94270122206393</c:v>
                </c:pt>
                <c:pt idx="15">
                  <c:v>161.78227426164457</c:v>
                </c:pt>
                <c:pt idx="16">
                  <c:v>160.4772945784846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IL_Data2!$AQ$4:$AQ$20</c:f>
              <c:numCache>
                <c:ptCount val="17"/>
                <c:pt idx="0">
                  <c:v>83.4528166837616</c:v>
                </c:pt>
                <c:pt idx="1">
                  <c:v>81.9214321853701</c:v>
                </c:pt>
                <c:pt idx="2">
                  <c:v>90.20309951990511</c:v>
                </c:pt>
                <c:pt idx="3">
                  <c:v>95.62436634257655</c:v>
                </c:pt>
                <c:pt idx="4">
                  <c:v>95.52124656411894</c:v>
                </c:pt>
                <c:pt idx="5">
                  <c:v>93.23805492774973</c:v>
                </c:pt>
                <c:pt idx="6">
                  <c:v>119.58167448525496</c:v>
                </c:pt>
                <c:pt idx="7">
                  <c:v>148.79908489392704</c:v>
                </c:pt>
                <c:pt idx="8">
                  <c:v>154.8200572244751</c:v>
                </c:pt>
                <c:pt idx="9">
                  <c:v>161.98264627577856</c:v>
                </c:pt>
                <c:pt idx="10">
                  <c:v>166.9625338052653</c:v>
                </c:pt>
                <c:pt idx="11">
                  <c:v>177.7808122771175</c:v>
                </c:pt>
                <c:pt idx="12">
                  <c:v>179.5886977926257</c:v>
                </c:pt>
                <c:pt idx="13">
                  <c:v>182.7239564818983</c:v>
                </c:pt>
                <c:pt idx="14">
                  <c:v>195.42923374573502</c:v>
                </c:pt>
                <c:pt idx="15">
                  <c:v>200.09488164401424</c:v>
                </c:pt>
                <c:pt idx="16">
                  <c:v>201.03278511457023</c:v>
                </c:pt>
              </c:numCache>
            </c:numRef>
          </c:yVal>
          <c:smooth val="0"/>
        </c:ser>
        <c:axId val="45333530"/>
        <c:axId val="5348587"/>
      </c:scatterChart>
      <c:val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crossBetween val="midCat"/>
        <c:dispUnits/>
        <c:majorUnit val="1"/>
      </c:valAx>
      <c:valAx>
        <c:axId val="534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IL_Data2!$K$25:$K$41</c:f>
              <c:numCache>
                <c:ptCount val="17"/>
                <c:pt idx="0">
                  <c:v>2510</c:v>
                </c:pt>
                <c:pt idx="1">
                  <c:v>2276</c:v>
                </c:pt>
                <c:pt idx="2">
                  <c:v>2512</c:v>
                </c:pt>
                <c:pt idx="3">
                  <c:v>2679</c:v>
                </c:pt>
                <c:pt idx="4">
                  <c:v>2708</c:v>
                </c:pt>
                <c:pt idx="5">
                  <c:v>2812</c:v>
                </c:pt>
                <c:pt idx="6">
                  <c:v>3350</c:v>
                </c:pt>
                <c:pt idx="7">
                  <c:v>3675</c:v>
                </c:pt>
                <c:pt idx="8">
                  <c:v>4062</c:v>
                </c:pt>
                <c:pt idx="9">
                  <c:v>4125</c:v>
                </c:pt>
                <c:pt idx="10">
                  <c:v>3948</c:v>
                </c:pt>
                <c:pt idx="11">
                  <c:v>4331</c:v>
                </c:pt>
                <c:pt idx="12">
                  <c:v>4406</c:v>
                </c:pt>
                <c:pt idx="13">
                  <c:v>4395</c:v>
                </c:pt>
                <c:pt idx="14">
                  <c:v>4673</c:v>
                </c:pt>
                <c:pt idx="15">
                  <c:v>4708</c:v>
                </c:pt>
                <c:pt idx="16">
                  <c:v>4780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IL_Data2!$L$25:$L$41</c:f>
              <c:numCache>
                <c:ptCount val="17"/>
                <c:pt idx="0">
                  <c:v>3689</c:v>
                </c:pt>
                <c:pt idx="1">
                  <c:v>3644</c:v>
                </c:pt>
                <c:pt idx="2">
                  <c:v>4040</c:v>
                </c:pt>
                <c:pt idx="3">
                  <c:v>4095</c:v>
                </c:pt>
                <c:pt idx="4">
                  <c:v>4324</c:v>
                </c:pt>
                <c:pt idx="5">
                  <c:v>4677</c:v>
                </c:pt>
                <c:pt idx="6">
                  <c:v>5796</c:v>
                </c:pt>
                <c:pt idx="7">
                  <c:v>7830</c:v>
                </c:pt>
                <c:pt idx="8">
                  <c:v>8725</c:v>
                </c:pt>
                <c:pt idx="9">
                  <c:v>9624</c:v>
                </c:pt>
                <c:pt idx="10">
                  <c:v>10192</c:v>
                </c:pt>
                <c:pt idx="11">
                  <c:v>10807</c:v>
                </c:pt>
                <c:pt idx="12">
                  <c:v>10616</c:v>
                </c:pt>
                <c:pt idx="13">
                  <c:v>10717</c:v>
                </c:pt>
                <c:pt idx="14">
                  <c:v>11263</c:v>
                </c:pt>
                <c:pt idx="15">
                  <c:v>11281</c:v>
                </c:pt>
                <c:pt idx="16">
                  <c:v>10898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IL_Data2!$M$25:$M$41</c:f>
              <c:numCache>
                <c:ptCount val="17"/>
                <c:pt idx="0">
                  <c:v>471</c:v>
                </c:pt>
                <c:pt idx="1">
                  <c:v>481</c:v>
                </c:pt>
                <c:pt idx="2">
                  <c:v>574</c:v>
                </c:pt>
                <c:pt idx="3">
                  <c:v>609</c:v>
                </c:pt>
                <c:pt idx="4">
                  <c:v>649</c:v>
                </c:pt>
                <c:pt idx="5">
                  <c:v>778</c:v>
                </c:pt>
                <c:pt idx="6">
                  <c:v>976</c:v>
                </c:pt>
                <c:pt idx="7">
                  <c:v>1188</c:v>
                </c:pt>
                <c:pt idx="8">
                  <c:v>1212</c:v>
                </c:pt>
                <c:pt idx="9">
                  <c:v>1372</c:v>
                </c:pt>
                <c:pt idx="10">
                  <c:v>1528</c:v>
                </c:pt>
                <c:pt idx="11">
                  <c:v>1535</c:v>
                </c:pt>
                <c:pt idx="12">
                  <c:v>1612</c:v>
                </c:pt>
                <c:pt idx="13">
                  <c:v>1707</c:v>
                </c:pt>
                <c:pt idx="14">
                  <c:v>1620</c:v>
                </c:pt>
                <c:pt idx="15">
                  <c:v>1702</c:v>
                </c:pt>
                <c:pt idx="16">
                  <c:v>1690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IL_Data2!$N$25:$N$41</c:f>
              <c:numCache>
                <c:ptCount val="17"/>
                <c:pt idx="0">
                  <c:v>6670</c:v>
                </c:pt>
                <c:pt idx="1">
                  <c:v>6401</c:v>
                </c:pt>
                <c:pt idx="2">
                  <c:v>7126</c:v>
                </c:pt>
                <c:pt idx="3">
                  <c:v>7383</c:v>
                </c:pt>
                <c:pt idx="4">
                  <c:v>7681</c:v>
                </c:pt>
                <c:pt idx="5">
                  <c:v>8267</c:v>
                </c:pt>
                <c:pt idx="6">
                  <c:v>10122</c:v>
                </c:pt>
                <c:pt idx="7">
                  <c:v>12693</c:v>
                </c:pt>
                <c:pt idx="8">
                  <c:v>13999</c:v>
                </c:pt>
                <c:pt idx="9">
                  <c:v>15121</c:v>
                </c:pt>
                <c:pt idx="10">
                  <c:v>15668</c:v>
                </c:pt>
                <c:pt idx="11">
                  <c:v>16673</c:v>
                </c:pt>
                <c:pt idx="12">
                  <c:v>16634</c:v>
                </c:pt>
                <c:pt idx="13">
                  <c:v>16819</c:v>
                </c:pt>
                <c:pt idx="14">
                  <c:v>17556</c:v>
                </c:pt>
                <c:pt idx="15">
                  <c:v>17691</c:v>
                </c:pt>
                <c:pt idx="16">
                  <c:v>17368</c:v>
                </c:pt>
              </c:numCache>
            </c:numRef>
          </c:yVal>
          <c:smooth val="0"/>
        </c:ser>
        <c:axId val="48137284"/>
        <c:axId val="30582373"/>
      </c:scatterChart>
      <c:val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crossBetween val="midCat"/>
        <c:dispUnits/>
        <c:majorUnit val="1"/>
      </c:val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ILLINOIS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IL_Data2!$B$25:$B$41</c:f>
              <c:numCache>
                <c:ptCount val="17"/>
                <c:pt idx="0">
                  <c:v>2510</c:v>
                </c:pt>
                <c:pt idx="1">
                  <c:v>2276</c:v>
                </c:pt>
                <c:pt idx="2">
                  <c:v>2512</c:v>
                </c:pt>
                <c:pt idx="3">
                  <c:v>2679</c:v>
                </c:pt>
                <c:pt idx="4">
                  <c:v>2708</c:v>
                </c:pt>
                <c:pt idx="5">
                  <c:v>2812</c:v>
                </c:pt>
                <c:pt idx="6">
                  <c:v>3350</c:v>
                </c:pt>
                <c:pt idx="7">
                  <c:v>3675</c:v>
                </c:pt>
                <c:pt idx="8">
                  <c:v>4062</c:v>
                </c:pt>
                <c:pt idx="9">
                  <c:v>4125</c:v>
                </c:pt>
                <c:pt idx="10">
                  <c:v>3948</c:v>
                </c:pt>
                <c:pt idx="11">
                  <c:v>4331</c:v>
                </c:pt>
                <c:pt idx="12">
                  <c:v>4406</c:v>
                </c:pt>
                <c:pt idx="13">
                  <c:v>4395</c:v>
                </c:pt>
                <c:pt idx="14">
                  <c:v>4673</c:v>
                </c:pt>
                <c:pt idx="15">
                  <c:v>4708</c:v>
                </c:pt>
                <c:pt idx="16">
                  <c:v>4780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IL_Data2!$C$25:$C$41</c:f>
              <c:numCache>
                <c:ptCount val="17"/>
                <c:pt idx="0">
                  <c:v>3689</c:v>
                </c:pt>
                <c:pt idx="1">
                  <c:v>3644</c:v>
                </c:pt>
                <c:pt idx="2">
                  <c:v>4040</c:v>
                </c:pt>
                <c:pt idx="3">
                  <c:v>4095</c:v>
                </c:pt>
                <c:pt idx="4">
                  <c:v>4324</c:v>
                </c:pt>
                <c:pt idx="5">
                  <c:v>4677</c:v>
                </c:pt>
                <c:pt idx="6">
                  <c:v>5796</c:v>
                </c:pt>
                <c:pt idx="7">
                  <c:v>7830</c:v>
                </c:pt>
                <c:pt idx="8">
                  <c:v>8725</c:v>
                </c:pt>
                <c:pt idx="9">
                  <c:v>9624</c:v>
                </c:pt>
                <c:pt idx="10">
                  <c:v>10192</c:v>
                </c:pt>
                <c:pt idx="11">
                  <c:v>10807</c:v>
                </c:pt>
                <c:pt idx="12">
                  <c:v>10616</c:v>
                </c:pt>
                <c:pt idx="13">
                  <c:v>10717</c:v>
                </c:pt>
                <c:pt idx="14">
                  <c:v>11263</c:v>
                </c:pt>
                <c:pt idx="15">
                  <c:v>11281</c:v>
                </c:pt>
                <c:pt idx="16">
                  <c:v>10898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IL_Data2!$D$25:$D$41</c:f>
              <c:numCache>
                <c:ptCount val="17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17</c:v>
                </c:pt>
                <c:pt idx="12">
                  <c:v>26</c:v>
                </c:pt>
                <c:pt idx="13">
                  <c:v>20</c:v>
                </c:pt>
                <c:pt idx="14">
                  <c:v>17</c:v>
                </c:pt>
                <c:pt idx="15">
                  <c:v>21</c:v>
                </c:pt>
                <c:pt idx="16">
                  <c:v>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IL_Data2!$E$25:$E$41</c:f>
              <c:numCache>
                <c:ptCount val="1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21</c:v>
                </c:pt>
                <c:pt idx="9">
                  <c:v>25</c:v>
                </c:pt>
                <c:pt idx="10">
                  <c:v>31</c:v>
                </c:pt>
                <c:pt idx="11">
                  <c:v>20</c:v>
                </c:pt>
                <c:pt idx="12">
                  <c:v>40</c:v>
                </c:pt>
                <c:pt idx="13">
                  <c:v>27</c:v>
                </c:pt>
                <c:pt idx="14">
                  <c:v>28</c:v>
                </c:pt>
                <c:pt idx="15">
                  <c:v>32</c:v>
                </c:pt>
                <c:pt idx="16">
                  <c:v>48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IL_Data2!$F$25:$F$41</c:f>
              <c:numCache>
                <c:ptCount val="17"/>
                <c:pt idx="0">
                  <c:v>457</c:v>
                </c:pt>
                <c:pt idx="1">
                  <c:v>475</c:v>
                </c:pt>
                <c:pt idx="2">
                  <c:v>569</c:v>
                </c:pt>
                <c:pt idx="3">
                  <c:v>604</c:v>
                </c:pt>
                <c:pt idx="4">
                  <c:v>641</c:v>
                </c:pt>
                <c:pt idx="5">
                  <c:v>768</c:v>
                </c:pt>
                <c:pt idx="6">
                  <c:v>953</c:v>
                </c:pt>
                <c:pt idx="7">
                  <c:v>1154</c:v>
                </c:pt>
                <c:pt idx="8">
                  <c:v>1171</c:v>
                </c:pt>
                <c:pt idx="9">
                  <c:v>1329</c:v>
                </c:pt>
                <c:pt idx="10">
                  <c:v>1482</c:v>
                </c:pt>
                <c:pt idx="11">
                  <c:v>1498</c:v>
                </c:pt>
                <c:pt idx="12">
                  <c:v>1546</c:v>
                </c:pt>
                <c:pt idx="13">
                  <c:v>1660</c:v>
                </c:pt>
                <c:pt idx="14">
                  <c:v>1575</c:v>
                </c:pt>
                <c:pt idx="15">
                  <c:v>1649</c:v>
                </c:pt>
                <c:pt idx="16">
                  <c:v>1618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IL_Data2!$H$25:$H$41</c:f>
              <c:numCache>
                <c:ptCount val="17"/>
                <c:pt idx="0">
                  <c:v>6670</c:v>
                </c:pt>
                <c:pt idx="1">
                  <c:v>6401</c:v>
                </c:pt>
                <c:pt idx="2">
                  <c:v>7126</c:v>
                </c:pt>
                <c:pt idx="3">
                  <c:v>7383</c:v>
                </c:pt>
                <c:pt idx="4">
                  <c:v>7681</c:v>
                </c:pt>
                <c:pt idx="5">
                  <c:v>8267</c:v>
                </c:pt>
                <c:pt idx="6">
                  <c:v>10122</c:v>
                </c:pt>
                <c:pt idx="7">
                  <c:v>12693</c:v>
                </c:pt>
                <c:pt idx="8">
                  <c:v>13999</c:v>
                </c:pt>
                <c:pt idx="9">
                  <c:v>15121</c:v>
                </c:pt>
                <c:pt idx="10">
                  <c:v>15668</c:v>
                </c:pt>
                <c:pt idx="11">
                  <c:v>16673</c:v>
                </c:pt>
                <c:pt idx="12">
                  <c:v>16634</c:v>
                </c:pt>
                <c:pt idx="13">
                  <c:v>16819</c:v>
                </c:pt>
                <c:pt idx="14">
                  <c:v>17556</c:v>
                </c:pt>
                <c:pt idx="15">
                  <c:v>17691</c:v>
                </c:pt>
                <c:pt idx="16">
                  <c:v>17368</c:v>
                </c:pt>
              </c:numCache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crossBetween val="midCat"/>
        <c:dispUnits/>
        <c:majorUnit val="1"/>
      </c:valAx>
      <c:valAx>
        <c:axId val="6125311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IL_Data2!$AK$25:$AK$41</c:f>
              <c:numCache>
                <c:ptCount val="17"/>
                <c:pt idx="0">
                  <c:v>28.499762293815287</c:v>
                </c:pt>
                <c:pt idx="1">
                  <c:v>25.95700785039822</c:v>
                </c:pt>
                <c:pt idx="2">
                  <c:v>28.794078323561074</c:v>
                </c:pt>
                <c:pt idx="3">
                  <c:v>30.873850989127195</c:v>
                </c:pt>
                <c:pt idx="4">
                  <c:v>31.33956382687553</c:v>
                </c:pt>
                <c:pt idx="5">
                  <c:v>32.69671632877734</c:v>
                </c:pt>
                <c:pt idx="6">
                  <c:v>39.07608732420718</c:v>
                </c:pt>
                <c:pt idx="7">
                  <c:v>42.9270024862619</c:v>
                </c:pt>
                <c:pt idx="8">
                  <c:v>47.28922272560318</c:v>
                </c:pt>
                <c:pt idx="9">
                  <c:v>47.85629329399333</c:v>
                </c:pt>
                <c:pt idx="10">
                  <c:v>45.700543139611106</c:v>
                </c:pt>
                <c:pt idx="11">
                  <c:v>50.077631313007515</c:v>
                </c:pt>
                <c:pt idx="12">
                  <c:v>50.86951542110629</c:v>
                </c:pt>
                <c:pt idx="13">
                  <c:v>50.73128659044546</c:v>
                </c:pt>
                <c:pt idx="14">
                  <c:v>53.99247363635208</c:v>
                </c:pt>
                <c:pt idx="15">
                  <c:v>54.44761117466674</c:v>
                </c:pt>
                <c:pt idx="16">
                  <c:v>55.3419513178389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IL_Data2!$AL$25:$AL$41</c:f>
              <c:numCache>
                <c:ptCount val="17"/>
                <c:pt idx="0">
                  <c:v>222.21700161858794</c:v>
                </c:pt>
                <c:pt idx="1">
                  <c:v>218.93854459941576</c:v>
                </c:pt>
                <c:pt idx="2">
                  <c:v>243.1111974971582</c:v>
                </c:pt>
                <c:pt idx="3">
                  <c:v>246.6175158058039</c:v>
                </c:pt>
                <c:pt idx="4">
                  <c:v>259.94825082000324</c:v>
                </c:pt>
                <c:pt idx="5">
                  <c:v>281.05079465805187</c:v>
                </c:pt>
                <c:pt idx="6">
                  <c:v>346.9711264469103</c:v>
                </c:pt>
                <c:pt idx="7">
                  <c:v>466.43652620950326</c:v>
                </c:pt>
                <c:pt idx="8">
                  <c:v>514.11655036928</c:v>
                </c:pt>
                <c:pt idx="9">
                  <c:v>560.0297937712397</c:v>
                </c:pt>
                <c:pt idx="10">
                  <c:v>586.0057772626079</c:v>
                </c:pt>
                <c:pt idx="11">
                  <c:v>615.880332177596</c:v>
                </c:pt>
                <c:pt idx="12">
                  <c:v>600.2555722670164</c:v>
                </c:pt>
                <c:pt idx="13">
                  <c:v>602.9169772577038</c:v>
                </c:pt>
                <c:pt idx="14">
                  <c:v>630.3930847619278</c:v>
                </c:pt>
                <c:pt idx="15">
                  <c:v>628.8673586567514</c:v>
                </c:pt>
                <c:pt idx="16">
                  <c:v>604.396488089263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IL_Data2!$AR$25:$AR$41</c:f>
              <c:numCache>
                <c:ptCount val="17"/>
                <c:pt idx="0">
                  <c:v>50.01794699159571</c:v>
                </c:pt>
                <c:pt idx="1">
                  <c:v>49.11094888275144</c:v>
                </c:pt>
                <c:pt idx="2">
                  <c:v>56.606211101720575</c:v>
                </c:pt>
                <c:pt idx="3">
                  <c:v>58.02470194454211</c:v>
                </c:pt>
                <c:pt idx="4">
                  <c:v>59.708907575395145</c:v>
                </c:pt>
                <c:pt idx="5">
                  <c:v>69.10426483454502</c:v>
                </c:pt>
                <c:pt idx="6">
                  <c:v>83.68337161676102</c:v>
                </c:pt>
                <c:pt idx="7">
                  <c:v>98.40554848254172</c:v>
                </c:pt>
                <c:pt idx="8">
                  <c:v>97.0227154832884</c:v>
                </c:pt>
                <c:pt idx="9">
                  <c:v>105.76944573572594</c:v>
                </c:pt>
                <c:pt idx="10">
                  <c:v>113.36110482563682</c:v>
                </c:pt>
                <c:pt idx="11">
                  <c:v>109.51066212928679</c:v>
                </c:pt>
                <c:pt idx="12">
                  <c:v>110.79197706633566</c:v>
                </c:pt>
                <c:pt idx="13">
                  <c:v>112.8830136524301</c:v>
                </c:pt>
                <c:pt idx="14">
                  <c:v>103.18891980310025</c:v>
                </c:pt>
                <c:pt idx="15">
                  <c:v>104.47678736948075</c:v>
                </c:pt>
                <c:pt idx="16">
                  <c:v>100.1161109926305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IL_Data2!$AQ$25:$AQ$41</c:f>
              <c:numCache>
                <c:ptCount val="17"/>
                <c:pt idx="0">
                  <c:v>58.46342687540068</c:v>
                </c:pt>
                <c:pt idx="1">
                  <c:v>56.08932371575077</c:v>
                </c:pt>
                <c:pt idx="2">
                  <c:v>62.509704092078564</c:v>
                </c:pt>
                <c:pt idx="3">
                  <c:v>64.83558606917465</c:v>
                </c:pt>
                <c:pt idx="4">
                  <c:v>67.42934425686954</c:v>
                </c:pt>
                <c:pt idx="5">
                  <c:v>72.57994351108353</c:v>
                </c:pt>
                <c:pt idx="6">
                  <c:v>88.71340582965045</c:v>
                </c:pt>
                <c:pt idx="7">
                  <c:v>110.88515144476109</c:v>
                </c:pt>
                <c:pt idx="8">
                  <c:v>121.35083880657487</c:v>
                </c:pt>
                <c:pt idx="9">
                  <c:v>129.9591231674032</c:v>
                </c:pt>
                <c:pt idx="10">
                  <c:v>133.61778423030424</c:v>
                </c:pt>
                <c:pt idx="11">
                  <c:v>141.2369315812827</c:v>
                </c:pt>
                <c:pt idx="12">
                  <c:v>139.95869560918928</c:v>
                </c:pt>
                <c:pt idx="13">
                  <c:v>140.70941001186063</c:v>
                </c:pt>
                <c:pt idx="14">
                  <c:v>146.1598205521055</c:v>
                </c:pt>
                <c:pt idx="15">
                  <c:v>146.57275272925574</c:v>
                </c:pt>
                <c:pt idx="16">
                  <c:v>143.2014359720226</c:v>
                </c:pt>
              </c:numCache>
            </c:numRef>
          </c:yVal>
          <c:smooth val="0"/>
        </c:ser>
        <c:axId val="14407160"/>
        <c:axId val="62555577"/>
      </c:scatterChart>
      <c:val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  <c:majorUnit val="1"/>
      </c:valAx>
      <c:valAx>
        <c:axId val="6255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IL_Data2!$AK$25:$AK$41</c:f>
              <c:numCache>
                <c:ptCount val="17"/>
                <c:pt idx="0">
                  <c:v>28.499762293815287</c:v>
                </c:pt>
                <c:pt idx="1">
                  <c:v>25.95700785039822</c:v>
                </c:pt>
                <c:pt idx="2">
                  <c:v>28.794078323561074</c:v>
                </c:pt>
                <c:pt idx="3">
                  <c:v>30.873850989127195</c:v>
                </c:pt>
                <c:pt idx="4">
                  <c:v>31.33956382687553</c:v>
                </c:pt>
                <c:pt idx="5">
                  <c:v>32.69671632877734</c:v>
                </c:pt>
                <c:pt idx="6">
                  <c:v>39.07608732420718</c:v>
                </c:pt>
                <c:pt idx="7">
                  <c:v>42.9270024862619</c:v>
                </c:pt>
                <c:pt idx="8">
                  <c:v>47.28922272560318</c:v>
                </c:pt>
                <c:pt idx="9">
                  <c:v>47.85629329399333</c:v>
                </c:pt>
                <c:pt idx="10">
                  <c:v>45.700543139611106</c:v>
                </c:pt>
                <c:pt idx="11">
                  <c:v>50.077631313007515</c:v>
                </c:pt>
                <c:pt idx="12">
                  <c:v>50.86951542110629</c:v>
                </c:pt>
                <c:pt idx="13">
                  <c:v>50.73128659044546</c:v>
                </c:pt>
                <c:pt idx="14">
                  <c:v>53.99247363635208</c:v>
                </c:pt>
                <c:pt idx="15">
                  <c:v>54.44761117466674</c:v>
                </c:pt>
                <c:pt idx="16">
                  <c:v>55.3419513178389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IL_Data2!$AL$25:$AL$41</c:f>
              <c:numCache>
                <c:ptCount val="17"/>
                <c:pt idx="0">
                  <c:v>222.21700161858794</c:v>
                </c:pt>
                <c:pt idx="1">
                  <c:v>218.93854459941576</c:v>
                </c:pt>
                <c:pt idx="2">
                  <c:v>243.1111974971582</c:v>
                </c:pt>
                <c:pt idx="3">
                  <c:v>246.6175158058039</c:v>
                </c:pt>
                <c:pt idx="4">
                  <c:v>259.94825082000324</c:v>
                </c:pt>
                <c:pt idx="5">
                  <c:v>281.05079465805187</c:v>
                </c:pt>
                <c:pt idx="6">
                  <c:v>346.9711264469103</c:v>
                </c:pt>
                <c:pt idx="7">
                  <c:v>466.43652620950326</c:v>
                </c:pt>
                <c:pt idx="8">
                  <c:v>514.11655036928</c:v>
                </c:pt>
                <c:pt idx="9">
                  <c:v>560.0297937712397</c:v>
                </c:pt>
                <c:pt idx="10">
                  <c:v>586.0057772626079</c:v>
                </c:pt>
                <c:pt idx="11">
                  <c:v>615.880332177596</c:v>
                </c:pt>
                <c:pt idx="12">
                  <c:v>600.2555722670164</c:v>
                </c:pt>
                <c:pt idx="13">
                  <c:v>602.9169772577038</c:v>
                </c:pt>
                <c:pt idx="14">
                  <c:v>630.3930847619278</c:v>
                </c:pt>
                <c:pt idx="15">
                  <c:v>628.8673586567514</c:v>
                </c:pt>
                <c:pt idx="16">
                  <c:v>604.396488089263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IL_Data2!$AM$25:$AM$41</c:f>
              <c:numCache>
                <c:ptCount val="17"/>
                <c:pt idx="0">
                  <c:v>59.28853754940712</c:v>
                </c:pt>
                <c:pt idx="1">
                  <c:v>31.981578610720227</c:v>
                </c:pt>
                <c:pt idx="2">
                  <c:v>18.713742124633523</c:v>
                </c:pt>
                <c:pt idx="3">
                  <c:v>18.227109787957957</c:v>
                </c:pt>
                <c:pt idx="4">
                  <c:v>35.43795404878625</c:v>
                </c:pt>
                <c:pt idx="5">
                  <c:v>34.51251078515962</c:v>
                </c:pt>
                <c:pt idx="6">
                  <c:v>84.00537634408602</c:v>
                </c:pt>
                <c:pt idx="7">
                  <c:v>98.40367373715286</c:v>
                </c:pt>
                <c:pt idx="8">
                  <c:v>108.53638682368263</c:v>
                </c:pt>
                <c:pt idx="9">
                  <c:v>97.73578758755497</c:v>
                </c:pt>
                <c:pt idx="10">
                  <c:v>81.406707912732</c:v>
                </c:pt>
                <c:pt idx="11">
                  <c:v>92.49183895538629</c:v>
                </c:pt>
                <c:pt idx="12">
                  <c:v>141.70481796381077</c:v>
                </c:pt>
                <c:pt idx="13">
                  <c:v>108.9977655458063</c:v>
                </c:pt>
                <c:pt idx="14">
                  <c:v>92.64305177111717</c:v>
                </c:pt>
                <c:pt idx="15">
                  <c:v>113.11607864260705</c:v>
                </c:pt>
                <c:pt idx="16">
                  <c:v>128.41778586334206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IL_Data2!$AN$25:$AN$41</c:f>
              <c:numCache>
                <c:ptCount val="17"/>
                <c:pt idx="0">
                  <c:v>2.4614415186109593</c:v>
                </c:pt>
                <c:pt idx="1">
                  <c:v>0.4681253452424421</c:v>
                </c:pt>
                <c:pt idx="2">
                  <c:v>0.8938227906935171</c:v>
                </c:pt>
                <c:pt idx="3">
                  <c:v>0.8538542983025378</c:v>
                </c:pt>
                <c:pt idx="4">
                  <c:v>0.8181833057878287</c:v>
                </c:pt>
                <c:pt idx="5">
                  <c:v>1.5691566567548272</c:v>
                </c:pt>
                <c:pt idx="6">
                  <c:v>2.9998162612539985</c:v>
                </c:pt>
                <c:pt idx="7">
                  <c:v>5.723955109882051</c:v>
                </c:pt>
                <c:pt idx="8">
                  <c:v>7.204388501795951</c:v>
                </c:pt>
                <c:pt idx="9">
                  <c:v>8.209452692207917</c:v>
                </c:pt>
                <c:pt idx="10">
                  <c:v>9.747079020512885</c:v>
                </c:pt>
                <c:pt idx="11">
                  <c:v>6.042697701962064</c:v>
                </c:pt>
                <c:pt idx="12">
                  <c:v>11.643307281433291</c:v>
                </c:pt>
                <c:pt idx="13">
                  <c:v>7.575885115911043</c:v>
                </c:pt>
                <c:pt idx="14">
                  <c:v>7.593199747254922</c:v>
                </c:pt>
                <c:pt idx="15">
                  <c:v>8.383701037221012</c:v>
                </c:pt>
                <c:pt idx="16">
                  <c:v>12.208832072601854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IL_Data2!$AO$25:$AO$41</c:f>
              <c:numCache>
                <c:ptCount val="17"/>
                <c:pt idx="0">
                  <c:v>63.17835512318397</c:v>
                </c:pt>
                <c:pt idx="1">
                  <c:v>63.319571879711475</c:v>
                </c:pt>
                <c:pt idx="2">
                  <c:v>73.4919933766794</c:v>
                </c:pt>
                <c:pt idx="3">
                  <c:v>75.6075517423535</c:v>
                </c:pt>
                <c:pt idx="4">
                  <c:v>77.64379546129015</c:v>
                </c:pt>
                <c:pt idx="5">
                  <c:v>89.9786300753571</c:v>
                </c:pt>
                <c:pt idx="6">
                  <c:v>108.07905080962891</c:v>
                </c:pt>
                <c:pt idx="7">
                  <c:v>126.89266903445015</c:v>
                </c:pt>
                <c:pt idx="8">
                  <c:v>124.67049088872706</c:v>
                </c:pt>
                <c:pt idx="9">
                  <c:v>136.41724584974395</c:v>
                </c:pt>
                <c:pt idx="10">
                  <c:v>146.52449242907355</c:v>
                </c:pt>
                <c:pt idx="11">
                  <c:v>142.35051295598726</c:v>
                </c:pt>
                <c:pt idx="12">
                  <c:v>141.43443425311457</c:v>
                </c:pt>
                <c:pt idx="13">
                  <c:v>145.9415073471878</c:v>
                </c:pt>
                <c:pt idx="14">
                  <c:v>133.15466654267078</c:v>
                </c:pt>
                <c:pt idx="15">
                  <c:v>134.19465304700802</c:v>
                </c:pt>
                <c:pt idx="16">
                  <c:v>126.78333136132231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IL_Data2!$AQ$25:$AQ$41</c:f>
              <c:numCache>
                <c:ptCount val="17"/>
                <c:pt idx="0">
                  <c:v>58.46342687540068</c:v>
                </c:pt>
                <c:pt idx="1">
                  <c:v>56.08932371575077</c:v>
                </c:pt>
                <c:pt idx="2">
                  <c:v>62.509704092078564</c:v>
                </c:pt>
                <c:pt idx="3">
                  <c:v>64.83558606917465</c:v>
                </c:pt>
                <c:pt idx="4">
                  <c:v>67.42934425686954</c:v>
                </c:pt>
                <c:pt idx="5">
                  <c:v>72.57994351108353</c:v>
                </c:pt>
                <c:pt idx="6">
                  <c:v>88.71340582965045</c:v>
                </c:pt>
                <c:pt idx="7">
                  <c:v>110.88515144476109</c:v>
                </c:pt>
                <c:pt idx="8">
                  <c:v>121.35083880657487</c:v>
                </c:pt>
                <c:pt idx="9">
                  <c:v>129.9591231674032</c:v>
                </c:pt>
                <c:pt idx="10">
                  <c:v>133.61778423030424</c:v>
                </c:pt>
                <c:pt idx="11">
                  <c:v>141.2369315812827</c:v>
                </c:pt>
                <c:pt idx="12">
                  <c:v>139.95869560918928</c:v>
                </c:pt>
                <c:pt idx="13">
                  <c:v>140.70941001186063</c:v>
                </c:pt>
                <c:pt idx="14">
                  <c:v>146.1598205521055</c:v>
                </c:pt>
                <c:pt idx="15">
                  <c:v>146.57275272925574</c:v>
                </c:pt>
                <c:pt idx="16">
                  <c:v>143.2014359720226</c:v>
                </c:pt>
              </c:numCache>
            </c:numRef>
          </c:yVal>
          <c:smooth val="0"/>
        </c:ser>
        <c:axId val="26129282"/>
        <c:axId val="33836947"/>
      </c:scatterChart>
      <c:val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crossBetween val="midCat"/>
        <c:dispUnits/>
        <c:majorUnit val="1"/>
      </c:valAx>
      <c:valAx>
        <c:axId val="338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IL_Data2!$K$69:$K$85</c:f>
              <c:numCache>
                <c:ptCount val="17"/>
                <c:pt idx="0">
                  <c:v>766</c:v>
                </c:pt>
                <c:pt idx="1">
                  <c:v>845</c:v>
                </c:pt>
                <c:pt idx="2">
                  <c:v>936</c:v>
                </c:pt>
                <c:pt idx="3">
                  <c:v>1142</c:v>
                </c:pt>
                <c:pt idx="4">
                  <c:v>1004</c:v>
                </c:pt>
                <c:pt idx="5">
                  <c:v>648</c:v>
                </c:pt>
                <c:pt idx="6">
                  <c:v>1035</c:v>
                </c:pt>
                <c:pt idx="7">
                  <c:v>1134</c:v>
                </c:pt>
                <c:pt idx="8">
                  <c:v>936</c:v>
                </c:pt>
                <c:pt idx="9">
                  <c:v>733</c:v>
                </c:pt>
                <c:pt idx="10">
                  <c:v>750</c:v>
                </c:pt>
                <c:pt idx="11">
                  <c:v>753</c:v>
                </c:pt>
                <c:pt idx="12">
                  <c:v>869</c:v>
                </c:pt>
                <c:pt idx="13">
                  <c:v>1038</c:v>
                </c:pt>
                <c:pt idx="14">
                  <c:v>1239</c:v>
                </c:pt>
                <c:pt idx="15">
                  <c:v>1350</c:v>
                </c:pt>
                <c:pt idx="16">
                  <c:v>1582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IL_Data2!$L$69:$L$85</c:f>
              <c:numCache>
                <c:ptCount val="17"/>
                <c:pt idx="0">
                  <c:v>1913</c:v>
                </c:pt>
                <c:pt idx="1">
                  <c:v>1909</c:v>
                </c:pt>
                <c:pt idx="2">
                  <c:v>2016</c:v>
                </c:pt>
                <c:pt idx="3">
                  <c:v>2123</c:v>
                </c:pt>
                <c:pt idx="4">
                  <c:v>1940</c:v>
                </c:pt>
                <c:pt idx="5">
                  <c:v>1304</c:v>
                </c:pt>
                <c:pt idx="6">
                  <c:v>2268</c:v>
                </c:pt>
                <c:pt idx="7">
                  <c:v>2920</c:v>
                </c:pt>
                <c:pt idx="8">
                  <c:v>2598</c:v>
                </c:pt>
                <c:pt idx="9">
                  <c:v>2674</c:v>
                </c:pt>
                <c:pt idx="10">
                  <c:v>2738</c:v>
                </c:pt>
                <c:pt idx="11">
                  <c:v>3125</c:v>
                </c:pt>
                <c:pt idx="12">
                  <c:v>3442</c:v>
                </c:pt>
                <c:pt idx="13">
                  <c:v>3620</c:v>
                </c:pt>
                <c:pt idx="14">
                  <c:v>4200</c:v>
                </c:pt>
                <c:pt idx="15">
                  <c:v>4714</c:v>
                </c:pt>
                <c:pt idx="16">
                  <c:v>4925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IL_Data2!$M$69:$M$85</c:f>
              <c:numCache>
                <c:ptCount val="17"/>
                <c:pt idx="0">
                  <c:v>172</c:v>
                </c:pt>
                <c:pt idx="1">
                  <c:v>186</c:v>
                </c:pt>
                <c:pt idx="2">
                  <c:v>178</c:v>
                </c:pt>
                <c:pt idx="3">
                  <c:v>213</c:v>
                </c:pt>
                <c:pt idx="4">
                  <c:v>214</c:v>
                </c:pt>
                <c:pt idx="5">
                  <c:v>110</c:v>
                </c:pt>
                <c:pt idx="6">
                  <c:v>219</c:v>
                </c:pt>
                <c:pt idx="7">
                  <c:v>286</c:v>
                </c:pt>
                <c:pt idx="8">
                  <c:v>253</c:v>
                </c:pt>
                <c:pt idx="9">
                  <c:v>227</c:v>
                </c:pt>
                <c:pt idx="10">
                  <c:v>246</c:v>
                </c:pt>
                <c:pt idx="11">
                  <c:v>294</c:v>
                </c:pt>
                <c:pt idx="12">
                  <c:v>276</c:v>
                </c:pt>
                <c:pt idx="13">
                  <c:v>289</c:v>
                </c:pt>
                <c:pt idx="14">
                  <c:v>365</c:v>
                </c:pt>
                <c:pt idx="15">
                  <c:v>347</c:v>
                </c:pt>
                <c:pt idx="16">
                  <c:v>427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IL_Data2!$N$69:$N$85</c:f>
              <c:numCache>
                <c:ptCount val="17"/>
                <c:pt idx="0">
                  <c:v>2851</c:v>
                </c:pt>
                <c:pt idx="1">
                  <c:v>2940</c:v>
                </c:pt>
                <c:pt idx="2">
                  <c:v>3130</c:v>
                </c:pt>
                <c:pt idx="3">
                  <c:v>3478</c:v>
                </c:pt>
                <c:pt idx="4">
                  <c:v>3158</c:v>
                </c:pt>
                <c:pt idx="5">
                  <c:v>2062</c:v>
                </c:pt>
                <c:pt idx="6">
                  <c:v>3522</c:v>
                </c:pt>
                <c:pt idx="7">
                  <c:v>4340</c:v>
                </c:pt>
                <c:pt idx="8">
                  <c:v>3787</c:v>
                </c:pt>
                <c:pt idx="9">
                  <c:v>3634</c:v>
                </c:pt>
                <c:pt idx="10">
                  <c:v>3734</c:v>
                </c:pt>
                <c:pt idx="11">
                  <c:v>4172</c:v>
                </c:pt>
                <c:pt idx="12">
                  <c:v>4587</c:v>
                </c:pt>
                <c:pt idx="13">
                  <c:v>4947</c:v>
                </c:pt>
                <c:pt idx="14">
                  <c:v>5804</c:v>
                </c:pt>
                <c:pt idx="15">
                  <c:v>6411</c:v>
                </c:pt>
                <c:pt idx="16">
                  <c:v>6934</c:v>
                </c:pt>
              </c:numCache>
            </c:numRef>
          </c:yVal>
          <c:smooth val="0"/>
        </c:ser>
        <c:axId val="36097068"/>
        <c:axId val="56438157"/>
      </c:scatterChart>
      <c:val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crossBetween val="midCat"/>
        <c:dispUnits/>
        <c:majorUnit val="1"/>
      </c:valAx>
      <c:valAx>
        <c:axId val="564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IL_Data2!$B$69:$B$85</c:f>
              <c:numCache>
                <c:ptCount val="17"/>
                <c:pt idx="0">
                  <c:v>766</c:v>
                </c:pt>
                <c:pt idx="1">
                  <c:v>845</c:v>
                </c:pt>
                <c:pt idx="2">
                  <c:v>936</c:v>
                </c:pt>
                <c:pt idx="3">
                  <c:v>1142</c:v>
                </c:pt>
                <c:pt idx="4">
                  <c:v>1004</c:v>
                </c:pt>
                <c:pt idx="5">
                  <c:v>648</c:v>
                </c:pt>
                <c:pt idx="6">
                  <c:v>1035</c:v>
                </c:pt>
                <c:pt idx="7">
                  <c:v>1134</c:v>
                </c:pt>
                <c:pt idx="8">
                  <c:v>936</c:v>
                </c:pt>
                <c:pt idx="9">
                  <c:v>733</c:v>
                </c:pt>
                <c:pt idx="10">
                  <c:v>750</c:v>
                </c:pt>
                <c:pt idx="11">
                  <c:v>753</c:v>
                </c:pt>
                <c:pt idx="12">
                  <c:v>869</c:v>
                </c:pt>
                <c:pt idx="13">
                  <c:v>1038</c:v>
                </c:pt>
                <c:pt idx="14">
                  <c:v>1239</c:v>
                </c:pt>
                <c:pt idx="15">
                  <c:v>1350</c:v>
                </c:pt>
                <c:pt idx="16">
                  <c:v>1582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IL_Data2!$C$69:$C$85</c:f>
              <c:numCache>
                <c:ptCount val="17"/>
                <c:pt idx="0">
                  <c:v>1913</c:v>
                </c:pt>
                <c:pt idx="1">
                  <c:v>1909</c:v>
                </c:pt>
                <c:pt idx="2">
                  <c:v>2016</c:v>
                </c:pt>
                <c:pt idx="3">
                  <c:v>2123</c:v>
                </c:pt>
                <c:pt idx="4">
                  <c:v>1940</c:v>
                </c:pt>
                <c:pt idx="5">
                  <c:v>1304</c:v>
                </c:pt>
                <c:pt idx="6">
                  <c:v>2268</c:v>
                </c:pt>
                <c:pt idx="7">
                  <c:v>2920</c:v>
                </c:pt>
                <c:pt idx="8">
                  <c:v>2598</c:v>
                </c:pt>
                <c:pt idx="9">
                  <c:v>2674</c:v>
                </c:pt>
                <c:pt idx="10">
                  <c:v>2738</c:v>
                </c:pt>
                <c:pt idx="11">
                  <c:v>3125</c:v>
                </c:pt>
                <c:pt idx="12">
                  <c:v>3442</c:v>
                </c:pt>
                <c:pt idx="13">
                  <c:v>3620</c:v>
                </c:pt>
                <c:pt idx="14">
                  <c:v>4200</c:v>
                </c:pt>
                <c:pt idx="15">
                  <c:v>4714</c:v>
                </c:pt>
                <c:pt idx="16">
                  <c:v>4925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IL_Data2!$D$69:$D$85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IL_Data2!$F$69:$F$85</c:f>
              <c:numCache>
                <c:ptCount val="17"/>
                <c:pt idx="0">
                  <c:v>169</c:v>
                </c:pt>
                <c:pt idx="1">
                  <c:v>183</c:v>
                </c:pt>
                <c:pt idx="2">
                  <c:v>175</c:v>
                </c:pt>
                <c:pt idx="3">
                  <c:v>208</c:v>
                </c:pt>
                <c:pt idx="4">
                  <c:v>211</c:v>
                </c:pt>
                <c:pt idx="5">
                  <c:v>108</c:v>
                </c:pt>
                <c:pt idx="6">
                  <c:v>215</c:v>
                </c:pt>
                <c:pt idx="7">
                  <c:v>280</c:v>
                </c:pt>
                <c:pt idx="8">
                  <c:v>245</c:v>
                </c:pt>
                <c:pt idx="9">
                  <c:v>225</c:v>
                </c:pt>
                <c:pt idx="10">
                  <c:v>241</c:v>
                </c:pt>
                <c:pt idx="11">
                  <c:v>284</c:v>
                </c:pt>
                <c:pt idx="12">
                  <c:v>267</c:v>
                </c:pt>
                <c:pt idx="13">
                  <c:v>275</c:v>
                </c:pt>
                <c:pt idx="14">
                  <c:v>357</c:v>
                </c:pt>
                <c:pt idx="15">
                  <c:v>335</c:v>
                </c:pt>
                <c:pt idx="16">
                  <c:v>412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IL_Data2!$H$69:$H$85</c:f>
              <c:numCache>
                <c:ptCount val="17"/>
                <c:pt idx="0">
                  <c:v>2851</c:v>
                </c:pt>
                <c:pt idx="1">
                  <c:v>2940</c:v>
                </c:pt>
                <c:pt idx="2">
                  <c:v>3130</c:v>
                </c:pt>
                <c:pt idx="3">
                  <c:v>3478</c:v>
                </c:pt>
                <c:pt idx="4">
                  <c:v>3158</c:v>
                </c:pt>
                <c:pt idx="5">
                  <c:v>2062</c:v>
                </c:pt>
                <c:pt idx="6">
                  <c:v>3522</c:v>
                </c:pt>
                <c:pt idx="7">
                  <c:v>4340</c:v>
                </c:pt>
                <c:pt idx="8">
                  <c:v>3787</c:v>
                </c:pt>
                <c:pt idx="9">
                  <c:v>3634</c:v>
                </c:pt>
                <c:pt idx="10">
                  <c:v>3734</c:v>
                </c:pt>
                <c:pt idx="11">
                  <c:v>4172</c:v>
                </c:pt>
                <c:pt idx="12">
                  <c:v>4587</c:v>
                </c:pt>
                <c:pt idx="13">
                  <c:v>4947</c:v>
                </c:pt>
                <c:pt idx="14">
                  <c:v>5804</c:v>
                </c:pt>
                <c:pt idx="15">
                  <c:v>6411</c:v>
                </c:pt>
                <c:pt idx="16">
                  <c:v>6934</c:v>
                </c:pt>
              </c:numCache>
            </c:numRef>
          </c:yVal>
          <c:smooth val="0"/>
        </c:ser>
        <c:axId val="38181366"/>
        <c:axId val="8087975"/>
      </c:scatterChart>
      <c:val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crossBetween val="midCat"/>
        <c:dispUnits/>
        <c:majorUnit val="1"/>
      </c:valAx>
      <c:valAx>
        <c:axId val="808797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IL_Data1!$B$5:$B$21</c:f>
              <c:numCache>
                <c:ptCount val="17"/>
                <c:pt idx="0">
                  <c:v>555</c:v>
                </c:pt>
                <c:pt idx="1">
                  <c:v>493</c:v>
                </c:pt>
                <c:pt idx="2">
                  <c:v>577</c:v>
                </c:pt>
                <c:pt idx="3">
                  <c:v>615</c:v>
                </c:pt>
                <c:pt idx="4">
                  <c:v>642</c:v>
                </c:pt>
                <c:pt idx="5">
                  <c:v>645</c:v>
                </c:pt>
                <c:pt idx="6">
                  <c:v>759</c:v>
                </c:pt>
                <c:pt idx="7">
                  <c:v>788</c:v>
                </c:pt>
                <c:pt idx="8">
                  <c:v>853</c:v>
                </c:pt>
                <c:pt idx="9">
                  <c:v>952</c:v>
                </c:pt>
                <c:pt idx="10">
                  <c:v>870</c:v>
                </c:pt>
                <c:pt idx="11">
                  <c:v>922</c:v>
                </c:pt>
                <c:pt idx="12">
                  <c:v>952</c:v>
                </c:pt>
                <c:pt idx="13">
                  <c:v>909</c:v>
                </c:pt>
                <c:pt idx="14">
                  <c:v>926</c:v>
                </c:pt>
                <c:pt idx="15">
                  <c:v>969</c:v>
                </c:pt>
                <c:pt idx="16">
                  <c:v>1037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IL_Data1!$C$5:$C$21</c:f>
              <c:numCache>
                <c:ptCount val="17"/>
                <c:pt idx="0">
                  <c:v>1026</c:v>
                </c:pt>
                <c:pt idx="1">
                  <c:v>821</c:v>
                </c:pt>
                <c:pt idx="2">
                  <c:v>995</c:v>
                </c:pt>
                <c:pt idx="3">
                  <c:v>959</c:v>
                </c:pt>
                <c:pt idx="4">
                  <c:v>910</c:v>
                </c:pt>
                <c:pt idx="5">
                  <c:v>999</c:v>
                </c:pt>
                <c:pt idx="6">
                  <c:v>1089</c:v>
                </c:pt>
                <c:pt idx="7">
                  <c:v>1388</c:v>
                </c:pt>
                <c:pt idx="8">
                  <c:v>1546</c:v>
                </c:pt>
                <c:pt idx="9">
                  <c:v>1636</c:v>
                </c:pt>
                <c:pt idx="10">
                  <c:v>1594</c:v>
                </c:pt>
                <c:pt idx="11">
                  <c:v>1567</c:v>
                </c:pt>
                <c:pt idx="12">
                  <c:v>1447</c:v>
                </c:pt>
                <c:pt idx="13">
                  <c:v>1322</c:v>
                </c:pt>
                <c:pt idx="14">
                  <c:v>1445</c:v>
                </c:pt>
                <c:pt idx="15">
                  <c:v>1528</c:v>
                </c:pt>
                <c:pt idx="16">
                  <c:v>1384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IL_Data1!$D$5:$D$21</c:f>
              <c:numCache>
                <c:ptCount val="17"/>
                <c:pt idx="0">
                  <c:v>1581</c:v>
                </c:pt>
                <c:pt idx="1">
                  <c:v>1314</c:v>
                </c:pt>
                <c:pt idx="2">
                  <c:v>1572</c:v>
                </c:pt>
                <c:pt idx="3">
                  <c:v>1574</c:v>
                </c:pt>
                <c:pt idx="4">
                  <c:v>1552</c:v>
                </c:pt>
                <c:pt idx="5">
                  <c:v>1644</c:v>
                </c:pt>
                <c:pt idx="6">
                  <c:v>1848</c:v>
                </c:pt>
                <c:pt idx="7">
                  <c:v>2176</c:v>
                </c:pt>
                <c:pt idx="8">
                  <c:v>2399</c:v>
                </c:pt>
                <c:pt idx="9">
                  <c:v>2588</c:v>
                </c:pt>
                <c:pt idx="10">
                  <c:v>2464</c:v>
                </c:pt>
                <c:pt idx="11">
                  <c:v>2489</c:v>
                </c:pt>
                <c:pt idx="12">
                  <c:v>2399</c:v>
                </c:pt>
                <c:pt idx="13">
                  <c:v>2231</c:v>
                </c:pt>
                <c:pt idx="14">
                  <c:v>2371</c:v>
                </c:pt>
                <c:pt idx="15">
                  <c:v>2497</c:v>
                </c:pt>
                <c:pt idx="16">
                  <c:v>2421</c:v>
                </c:pt>
              </c:numCache>
            </c:numRef>
          </c:yVal>
          <c:smooth val="1"/>
        </c:ser>
        <c:axId val="11472566"/>
        <c:axId val="36144231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IL_Data1!$C$28:$C$44</c:f>
              <c:numCache>
                <c:ptCount val="17"/>
                <c:pt idx="0">
                  <c:v>64.89563567362428</c:v>
                </c:pt>
                <c:pt idx="1">
                  <c:v>62.48097412480974</c:v>
                </c:pt>
                <c:pt idx="2">
                  <c:v>63.295165394402034</c:v>
                </c:pt>
                <c:pt idx="3">
                  <c:v>60.92757306226175</c:v>
                </c:pt>
                <c:pt idx="4">
                  <c:v>58.634020618556704</c:v>
                </c:pt>
                <c:pt idx="5">
                  <c:v>60.76642335766424</c:v>
                </c:pt>
                <c:pt idx="6">
                  <c:v>58.92857142857143</c:v>
                </c:pt>
                <c:pt idx="7">
                  <c:v>63.78676470588235</c:v>
                </c:pt>
                <c:pt idx="8">
                  <c:v>64.44351813255523</c:v>
                </c:pt>
                <c:pt idx="9">
                  <c:v>63.214837712519326</c:v>
                </c:pt>
                <c:pt idx="10">
                  <c:v>64.69155844155844</c:v>
                </c:pt>
                <c:pt idx="11">
                  <c:v>62.95701084773001</c:v>
                </c:pt>
                <c:pt idx="12">
                  <c:v>60.316798666110884</c:v>
                </c:pt>
                <c:pt idx="13">
                  <c:v>59.25593904078889</c:v>
                </c:pt>
                <c:pt idx="14">
                  <c:v>60.94474905103332</c:v>
                </c:pt>
                <c:pt idx="15">
                  <c:v>61.19343211854225</c:v>
                </c:pt>
                <c:pt idx="16">
                  <c:v>57.166460140437835</c:v>
                </c:pt>
              </c:numCache>
            </c:numRef>
          </c:yVal>
          <c:smooth val="0"/>
        </c:ser>
        <c:axId val="56862624"/>
        <c:axId val="42001569"/>
      </c:scatterChart>
      <c:val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At val="0"/>
        <c:crossBetween val="midCat"/>
        <c:dispUnits/>
        <c:majorUnit val="1"/>
      </c:valAx>
      <c:valAx>
        <c:axId val="3614423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crossBetween val="midCat"/>
        <c:dispUnits/>
        <c:majorUnit val="300"/>
      </c:valAx>
      <c:valAx>
        <c:axId val="56862624"/>
        <c:scaling>
          <c:orientation val="minMax"/>
        </c:scaling>
        <c:axPos val="b"/>
        <c:delete val="1"/>
        <c:majorTickMark val="in"/>
        <c:minorTickMark val="none"/>
        <c:tickLblPos val="nextTo"/>
        <c:crossAx val="42001569"/>
        <c:crosses val="max"/>
        <c:crossBetween val="midCat"/>
        <c:dispUnits/>
      </c:valAx>
      <c:valAx>
        <c:axId val="4200156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86262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IL_Data2!$AK$69:$AK$85</c:f>
              <c:numCache>
                <c:ptCount val="17"/>
                <c:pt idx="0">
                  <c:v>8.924626758142955</c:v>
                </c:pt>
                <c:pt idx="1">
                  <c:v>10.013292132095623</c:v>
                </c:pt>
                <c:pt idx="2">
                  <c:v>11.084344641275303</c:v>
                </c:pt>
                <c:pt idx="3">
                  <c:v>13.771650590521464</c:v>
                </c:pt>
                <c:pt idx="4">
                  <c:v>12.105311581577475</c:v>
                </c:pt>
                <c:pt idx="5">
                  <c:v>7.860234793120016</c:v>
                </c:pt>
                <c:pt idx="6">
                  <c:v>12.585999469498372</c:v>
                </c:pt>
                <c:pt idx="7">
                  <c:v>13.98193795266816</c:v>
                </c:pt>
                <c:pt idx="8">
                  <c:v>11.409019761469994</c:v>
                </c:pt>
                <c:pt idx="9">
                  <c:v>8.75915186350666</c:v>
                </c:pt>
                <c:pt idx="10">
                  <c:v>9.086860781305653</c:v>
                </c:pt>
                <c:pt idx="11">
                  <c:v>8.99570472443312</c:v>
                </c:pt>
                <c:pt idx="12">
                  <c:v>10.529504780764627</c:v>
                </c:pt>
                <c:pt idx="13">
                  <c:v>12.247075101811747</c:v>
                </c:pt>
                <c:pt idx="14">
                  <c:v>14.74307647335443</c:v>
                </c:pt>
                <c:pt idx="15">
                  <c:v>16.31809247397085</c:v>
                </c:pt>
                <c:pt idx="16">
                  <c:v>19.323371704910695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IL_Data2!$AL$69:$AL$85</c:f>
              <c:numCache>
                <c:ptCount val="17"/>
                <c:pt idx="0">
                  <c:v>118.66833645665984</c:v>
                </c:pt>
                <c:pt idx="1">
                  <c:v>119.08238073436938</c:v>
                </c:pt>
                <c:pt idx="2">
                  <c:v>124.80510485373914</c:v>
                </c:pt>
                <c:pt idx="3">
                  <c:v>131.04754930242476</c:v>
                </c:pt>
                <c:pt idx="4">
                  <c:v>119.99461346825314</c:v>
                </c:pt>
                <c:pt idx="5">
                  <c:v>80.52342630784467</c:v>
                </c:pt>
                <c:pt idx="6">
                  <c:v>141.63797190707209</c:v>
                </c:pt>
                <c:pt idx="7">
                  <c:v>182.04725722812796</c:v>
                </c:pt>
                <c:pt idx="8">
                  <c:v>158.56591828581463</c:v>
                </c:pt>
                <c:pt idx="9">
                  <c:v>160.02513849448349</c:v>
                </c:pt>
                <c:pt idx="10">
                  <c:v>166.91275229526596</c:v>
                </c:pt>
                <c:pt idx="11">
                  <c:v>186.9809725062175</c:v>
                </c:pt>
                <c:pt idx="12">
                  <c:v>207.96345090411515</c:v>
                </c:pt>
                <c:pt idx="13">
                  <c:v>213.89291289855274</c:v>
                </c:pt>
                <c:pt idx="14">
                  <c:v>247.89229977897344</c:v>
                </c:pt>
                <c:pt idx="15">
                  <c:v>277.6693833409519</c:v>
                </c:pt>
                <c:pt idx="16">
                  <c:v>296.7632233222285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IL_Data2!$AR$69:$AR$86</c:f>
              <c:numCache>
                <c:ptCount val="18"/>
                <c:pt idx="0">
                  <c:v>19.008943761137225</c:v>
                </c:pt>
                <c:pt idx="1">
                  <c:v>19.195131787852954</c:v>
                </c:pt>
                <c:pt idx="2">
                  <c:v>18.441396299689455</c:v>
                </c:pt>
                <c:pt idx="3">
                  <c:v>20.675468508974774</c:v>
                </c:pt>
                <c:pt idx="4">
                  <c:v>20.056304855833808</c:v>
                </c:pt>
                <c:pt idx="5">
                  <c:v>10.125817726398628</c:v>
                </c:pt>
                <c:pt idx="6">
                  <c:v>19.548984353095815</c:v>
                </c:pt>
                <c:pt idx="7">
                  <c:v>25.512549606584887</c:v>
                </c:pt>
                <c:pt idx="8">
                  <c:v>20.813453816547014</c:v>
                </c:pt>
                <c:pt idx="9">
                  <c:v>17.885212398460947</c:v>
                </c:pt>
                <c:pt idx="10">
                  <c:v>19.215004024764358</c:v>
                </c:pt>
                <c:pt idx="11">
                  <c:v>21.8307899749588</c:v>
                </c:pt>
                <c:pt idx="12">
                  <c:v>19.725370606723533</c:v>
                </c:pt>
                <c:pt idx="13">
                  <c:v>19.97110141946918</c:v>
                </c:pt>
                <c:pt idx="14">
                  <c:v>24.58698953333129</c:v>
                </c:pt>
                <c:pt idx="15">
                  <c:v>22.528190931021996</c:v>
                </c:pt>
                <c:pt idx="16">
                  <c:v>26.835856970213975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IL_Data2!$AQ$69:$AQ$85</c:f>
              <c:numCache>
                <c:ptCount val="17"/>
                <c:pt idx="0">
                  <c:v>25.725660851469414</c:v>
                </c:pt>
                <c:pt idx="1">
                  <c:v>26.708367237245486</c:v>
                </c:pt>
                <c:pt idx="2">
                  <c:v>28.316211732981984</c:v>
                </c:pt>
                <c:pt idx="3">
                  <c:v>31.508882949505434</c:v>
                </c:pt>
                <c:pt idx="4">
                  <c:v>28.618625475510314</c:v>
                </c:pt>
                <c:pt idx="5">
                  <c:v>18.700287852740765</c:v>
                </c:pt>
                <c:pt idx="6">
                  <c:v>32.191695278828895</c:v>
                </c:pt>
                <c:pt idx="7">
                  <c:v>39.8445738390889</c:v>
                </c:pt>
                <c:pt idx="8">
                  <c:v>34.07601595461432</c:v>
                </c:pt>
                <c:pt idx="9">
                  <c:v>32.11806383682202</c:v>
                </c:pt>
                <c:pt idx="10">
                  <c:v>33.66028812592615</c:v>
                </c:pt>
                <c:pt idx="11">
                  <c:v>36.97590153855329</c:v>
                </c:pt>
                <c:pt idx="12">
                  <c:v>41.03514238824192</c:v>
                </c:pt>
                <c:pt idx="13">
                  <c:v>43.210898549929254</c:v>
                </c:pt>
                <c:pt idx="14">
                  <c:v>50.70969850665724</c:v>
                </c:pt>
                <c:pt idx="15">
                  <c:v>55.99939153790286</c:v>
                </c:pt>
                <c:pt idx="16">
                  <c:v>61.61586429173912</c:v>
                </c:pt>
              </c:numCache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crossBetween val="midCat"/>
        <c:dispUnits/>
        <c:majorUnit val="1"/>
      </c:valAx>
      <c:valAx>
        <c:axId val="5114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IL_Data2!$AK$69:$AK$85</c:f>
              <c:numCache>
                <c:ptCount val="17"/>
                <c:pt idx="0">
                  <c:v>8.697537018750005</c:v>
                </c:pt>
                <c:pt idx="1">
                  <c:v>9.636938327586334</c:v>
                </c:pt>
                <c:pt idx="2">
                  <c:v>10.729003706549827</c:v>
                </c:pt>
                <c:pt idx="3">
                  <c:v>13.160857719142687</c:v>
                </c:pt>
                <c:pt idx="4">
                  <c:v>11.61924744541471</c:v>
                </c:pt>
                <c:pt idx="5">
                  <c:v>7.5346629377836845</c:v>
                </c:pt>
                <c:pt idx="6">
                  <c:v>12.07276130762819</c:v>
                </c:pt>
                <c:pt idx="7">
                  <c:v>13.2460464814751</c:v>
                </c:pt>
                <c:pt idx="8">
                  <c:v>10.89677805789379</c:v>
                </c:pt>
                <c:pt idx="9">
                  <c:v>8.503918299272026</c:v>
                </c:pt>
                <c:pt idx="10">
                  <c:v>8.681714122266548</c:v>
                </c:pt>
                <c:pt idx="11">
                  <c:v>8.706639662594009</c:v>
                </c:pt>
                <c:pt idx="12">
                  <c:v>10.033047866759278</c:v>
                </c:pt>
                <c:pt idx="13">
                  <c:v>11.981587140132511</c:v>
                </c:pt>
                <c:pt idx="14">
                  <c:v>14.315573472167822</c:v>
                </c:pt>
                <c:pt idx="15">
                  <c:v>15.612632770985575</c:v>
                </c:pt>
                <c:pt idx="16">
                  <c:v>18.316101879669695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IL_Data2!$AL$69:$AL$85</c:f>
              <c:numCache>
                <c:ptCount val="17"/>
                <c:pt idx="0">
                  <c:v>115.23478560486818</c:v>
                </c:pt>
                <c:pt idx="1">
                  <c:v>114.69640001105508</c:v>
                </c:pt>
                <c:pt idx="2">
                  <c:v>121.31489459264132</c:v>
                </c:pt>
                <c:pt idx="3">
                  <c:v>127.8556742504815</c:v>
                </c:pt>
                <c:pt idx="4">
                  <c:v>116.62803112645844</c:v>
                </c:pt>
                <c:pt idx="5">
                  <c:v>78.36011037718615</c:v>
                </c:pt>
                <c:pt idx="6">
                  <c:v>135.771310348791</c:v>
                </c:pt>
                <c:pt idx="7">
                  <c:v>173.94567771797568</c:v>
                </c:pt>
                <c:pt idx="8">
                  <c:v>153.08593671740854</c:v>
                </c:pt>
                <c:pt idx="9">
                  <c:v>155.6026255760905</c:v>
                </c:pt>
                <c:pt idx="10">
                  <c:v>157.42580633291016</c:v>
                </c:pt>
                <c:pt idx="11">
                  <c:v>178.09068548672042</c:v>
                </c:pt>
                <c:pt idx="12">
                  <c:v>194.61941218378587</c:v>
                </c:pt>
                <c:pt idx="13">
                  <c:v>203.65395704701763</c:v>
                </c:pt>
                <c:pt idx="14">
                  <c:v>235.07510929593323</c:v>
                </c:pt>
                <c:pt idx="15">
                  <c:v>262.7852786728061</c:v>
                </c:pt>
                <c:pt idx="16">
                  <c:v>273.1375209983135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IL_Data2!$AM$69:$AM$85</c:f>
              <c:numCache>
                <c:ptCount val="17"/>
                <c:pt idx="0">
                  <c:v>19.76284584980237</c:v>
                </c:pt>
                <c:pt idx="1">
                  <c:v>19.188947166432136</c:v>
                </c:pt>
                <c:pt idx="2">
                  <c:v>18.713742124633523</c:v>
                </c:pt>
                <c:pt idx="3">
                  <c:v>24.30281305061061</c:v>
                </c:pt>
                <c:pt idx="4">
                  <c:v>17.718977024393126</c:v>
                </c:pt>
                <c:pt idx="5">
                  <c:v>11.504170261719873</c:v>
                </c:pt>
                <c:pt idx="6">
                  <c:v>11.200716845878135</c:v>
                </c:pt>
                <c:pt idx="7">
                  <c:v>27.33435381587579</c:v>
                </c:pt>
                <c:pt idx="8">
                  <c:v>21.70727736473653</c:v>
                </c:pt>
                <c:pt idx="9">
                  <c:v>0</c:v>
                </c:pt>
                <c:pt idx="10">
                  <c:v>21.708455443395202</c:v>
                </c:pt>
                <c:pt idx="11">
                  <c:v>43.525571273122964</c:v>
                </c:pt>
                <c:pt idx="12">
                  <c:v>49.05166775670373</c:v>
                </c:pt>
                <c:pt idx="13">
                  <c:v>54.49888277290315</c:v>
                </c:pt>
                <c:pt idx="14">
                  <c:v>38.14713896457766</c:v>
                </c:pt>
                <c:pt idx="15">
                  <c:v>48.47831941826016</c:v>
                </c:pt>
                <c:pt idx="16">
                  <c:v>48.15666969875328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0.4269271491512689</c:v>
                </c:pt>
                <c:pt idx="4">
                  <c:v>0</c:v>
                </c:pt>
                <c:pt idx="5">
                  <c:v>0</c:v>
                </c:pt>
                <c:pt idx="6">
                  <c:v>0.7499540653134996</c:v>
                </c:pt>
                <c:pt idx="7">
                  <c:v>0.3577471943676282</c:v>
                </c:pt>
                <c:pt idx="8">
                  <c:v>1.3722644765325622</c:v>
                </c:pt>
                <c:pt idx="9">
                  <c:v>0.6567562153766333</c:v>
                </c:pt>
                <c:pt idx="10">
                  <c:v>0.3144219038875124</c:v>
                </c:pt>
                <c:pt idx="11">
                  <c:v>0.6042697701962064</c:v>
                </c:pt>
                <c:pt idx="12">
                  <c:v>0</c:v>
                </c:pt>
                <c:pt idx="13">
                  <c:v>1.1223533505053396</c:v>
                </c:pt>
                <c:pt idx="14">
                  <c:v>0.2711857052591044</c:v>
                </c:pt>
                <c:pt idx="15">
                  <c:v>0.7859719722394699</c:v>
                </c:pt>
                <c:pt idx="16">
                  <c:v>1.5261040090752318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IL_Data2!$AO$69:$AO$85</c:f>
              <c:numCache>
                <c:ptCount val="17"/>
                <c:pt idx="0">
                  <c:v>23.363549268748557</c:v>
                </c:pt>
                <c:pt idx="1">
                  <c:v>24.39469821892042</c:v>
                </c:pt>
                <c:pt idx="2">
                  <c:v>22.602985660665897</c:v>
                </c:pt>
                <c:pt idx="3">
                  <c:v>26.037037686108487</c:v>
                </c:pt>
                <c:pt idx="4">
                  <c:v>25.55825404420003</c:v>
                </c:pt>
                <c:pt idx="5">
                  <c:v>12.653244854347092</c:v>
                </c:pt>
                <c:pt idx="6">
                  <c:v>24.382996772371683</c:v>
                </c:pt>
                <c:pt idx="7">
                  <c:v>30.78851588357543</c:v>
                </c:pt>
                <c:pt idx="8">
                  <c:v>26.083919955369883</c:v>
                </c:pt>
                <c:pt idx="9">
                  <c:v>23.09547051632234</c:v>
                </c:pt>
                <c:pt idx="10">
                  <c:v>23.827532169640165</c:v>
                </c:pt>
                <c:pt idx="11">
                  <c:v>26.98768069392549</c:v>
                </c:pt>
                <c:pt idx="12">
                  <c:v>24.426257403351613</c:v>
                </c:pt>
                <c:pt idx="13">
                  <c:v>24.177056940046175</c:v>
                </c:pt>
                <c:pt idx="14">
                  <c:v>30.18172441633871</c:v>
                </c:pt>
                <c:pt idx="15">
                  <c:v>27.26210356018659</c:v>
                </c:pt>
                <c:pt idx="16">
                  <c:v>32.28351824528108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IL_Data2!$AQ$69:$AQ$85</c:f>
              <c:numCache>
                <c:ptCount val="17"/>
                <c:pt idx="0">
                  <c:v>24.989389808360915</c:v>
                </c:pt>
                <c:pt idx="1">
                  <c:v>25.762007768209227</c:v>
                </c:pt>
                <c:pt idx="2">
                  <c:v>27.456549790654776</c:v>
                </c:pt>
                <c:pt idx="3">
                  <c:v>30.542891554732414</c:v>
                </c:pt>
                <c:pt idx="4">
                  <c:v>27.72319608946674</c:v>
                </c:pt>
                <c:pt idx="5">
                  <c:v>18.103283357911483</c:v>
                </c:pt>
                <c:pt idx="6">
                  <c:v>30.868268655604517</c:v>
                </c:pt>
                <c:pt idx="7">
                  <c:v>37.91393344916593</c:v>
                </c:pt>
                <c:pt idx="8">
                  <c:v>32.82774673623109</c:v>
                </c:pt>
                <c:pt idx="9">
                  <c:v>31.232818834094516</c:v>
                </c:pt>
                <c:pt idx="10">
                  <c:v>31.84380944064055</c:v>
                </c:pt>
                <c:pt idx="11">
                  <c:v>35.34099913375585</c:v>
                </c:pt>
                <c:pt idx="12">
                  <c:v>38.59507855953777</c:v>
                </c:pt>
                <c:pt idx="13">
                  <c:v>41.38708908547919</c:v>
                </c:pt>
                <c:pt idx="14">
                  <c:v>48.3203234497847</c:v>
                </c:pt>
                <c:pt idx="15">
                  <c:v>53.11615611029668</c:v>
                </c:pt>
                <c:pt idx="16">
                  <c:v>57.17173865902838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crossBetween val="midCat"/>
        <c:dispUnits/>
        <c:majorUnit val="1"/>
      </c:valAx>
      <c:valAx>
        <c:axId val="492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IL_Data2!$K$90:$K$106</c:f>
              <c:numCache>
                <c:ptCount val="17"/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113</c:v>
                </c:pt>
                <c:pt idx="8">
                  <c:v>17</c:v>
                </c:pt>
                <c:pt idx="9">
                  <c:v>34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25</c:v>
                </c:pt>
                <c:pt idx="14">
                  <c:v>34</c:v>
                </c:pt>
                <c:pt idx="15">
                  <c:v>17</c:v>
                </c:pt>
                <c:pt idx="16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IL_Data2!$L$90:$L$106</c:f>
              <c:numCache>
                <c:ptCount val="17"/>
                <c:pt idx="1">
                  <c:v>6</c:v>
                </c:pt>
                <c:pt idx="2">
                  <c:v>17</c:v>
                </c:pt>
                <c:pt idx="3">
                  <c:v>16</c:v>
                </c:pt>
                <c:pt idx="4">
                  <c:v>34</c:v>
                </c:pt>
                <c:pt idx="5">
                  <c:v>163</c:v>
                </c:pt>
                <c:pt idx="8">
                  <c:v>50</c:v>
                </c:pt>
                <c:pt idx="9">
                  <c:v>47</c:v>
                </c:pt>
                <c:pt idx="10">
                  <c:v>125</c:v>
                </c:pt>
                <c:pt idx="11">
                  <c:v>98</c:v>
                </c:pt>
                <c:pt idx="12">
                  <c:v>82</c:v>
                </c:pt>
                <c:pt idx="13">
                  <c:v>43</c:v>
                </c:pt>
                <c:pt idx="14">
                  <c:v>60</c:v>
                </c:pt>
                <c:pt idx="15">
                  <c:v>28</c:v>
                </c:pt>
                <c:pt idx="16">
                  <c:v>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IL_Data2!$M$90:$M$106</c:f>
              <c:numCache>
                <c:ptCount val="17"/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15</c:v>
                </c:pt>
                <c:pt idx="8">
                  <c:v>7</c:v>
                </c:pt>
                <c:pt idx="9">
                  <c:v>11</c:v>
                </c:pt>
                <c:pt idx="10">
                  <c:v>18</c:v>
                </c:pt>
                <c:pt idx="11">
                  <c:v>12</c:v>
                </c:pt>
                <c:pt idx="12">
                  <c:v>10</c:v>
                </c:pt>
                <c:pt idx="13">
                  <c:v>7</c:v>
                </c:pt>
                <c:pt idx="14">
                  <c:v>20</c:v>
                </c:pt>
                <c:pt idx="15">
                  <c:v>4</c:v>
                </c:pt>
                <c:pt idx="16">
                  <c:v>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IL_Data2!$N$90:$N$106</c:f>
              <c:numCache>
                <c:ptCount val="17"/>
                <c:pt idx="1">
                  <c:v>8</c:v>
                </c:pt>
                <c:pt idx="2">
                  <c:v>27</c:v>
                </c:pt>
                <c:pt idx="3">
                  <c:v>28</c:v>
                </c:pt>
                <c:pt idx="4">
                  <c:v>42</c:v>
                </c:pt>
                <c:pt idx="5">
                  <c:v>291</c:v>
                </c:pt>
                <c:pt idx="8">
                  <c:v>74</c:v>
                </c:pt>
                <c:pt idx="9">
                  <c:v>92</c:v>
                </c:pt>
                <c:pt idx="10">
                  <c:v>176</c:v>
                </c:pt>
                <c:pt idx="11">
                  <c:v>142</c:v>
                </c:pt>
                <c:pt idx="12">
                  <c:v>123</c:v>
                </c:pt>
                <c:pt idx="13">
                  <c:v>75</c:v>
                </c:pt>
                <c:pt idx="14">
                  <c:v>114</c:v>
                </c:pt>
                <c:pt idx="15">
                  <c:v>49</c:v>
                </c:pt>
                <c:pt idx="16">
                  <c:v>80</c:v>
                </c:pt>
              </c:numCache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  <c:majorUnit val="1"/>
      </c:valAx>
      <c:valAx>
        <c:axId val="2595806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IL_Data2!$B$90:$B$106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34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25</c:v>
                </c:pt>
                <c:pt idx="14">
                  <c:v>34</c:v>
                </c:pt>
                <c:pt idx="15">
                  <c:v>17</c:v>
                </c:pt>
                <c:pt idx="16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IL_Data2!$C$90:$C$106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16</c:v>
                </c:pt>
                <c:pt idx="4">
                  <c:v>34</c:v>
                </c:pt>
                <c:pt idx="5">
                  <c:v>163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47</c:v>
                </c:pt>
                <c:pt idx="10">
                  <c:v>125</c:v>
                </c:pt>
                <c:pt idx="11">
                  <c:v>98</c:v>
                </c:pt>
                <c:pt idx="12">
                  <c:v>82</c:v>
                </c:pt>
                <c:pt idx="13">
                  <c:v>43</c:v>
                </c:pt>
                <c:pt idx="14">
                  <c:v>60</c:v>
                </c:pt>
                <c:pt idx="15">
                  <c:v>28</c:v>
                </c:pt>
                <c:pt idx="16">
                  <c:v>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10</c:v>
                </c:pt>
                <c:pt idx="10">
                  <c:v>16</c:v>
                </c:pt>
                <c:pt idx="11">
                  <c:v>12</c:v>
                </c:pt>
                <c:pt idx="12">
                  <c:v>10</c:v>
                </c:pt>
                <c:pt idx="13">
                  <c:v>6</c:v>
                </c:pt>
                <c:pt idx="14">
                  <c:v>19</c:v>
                </c:pt>
                <c:pt idx="15">
                  <c:v>4</c:v>
                </c:pt>
                <c:pt idx="16">
                  <c:v>18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IL_Data2!$N$3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IL_Data2!$H$90:$H$106</c:f>
              <c:numCache>
                <c:ptCount val="17"/>
                <c:pt idx="1">
                  <c:v>8</c:v>
                </c:pt>
                <c:pt idx="2">
                  <c:v>27</c:v>
                </c:pt>
                <c:pt idx="3">
                  <c:v>28</c:v>
                </c:pt>
                <c:pt idx="4">
                  <c:v>42</c:v>
                </c:pt>
                <c:pt idx="5">
                  <c:v>291</c:v>
                </c:pt>
                <c:pt idx="8">
                  <c:v>74</c:v>
                </c:pt>
                <c:pt idx="9">
                  <c:v>92</c:v>
                </c:pt>
                <c:pt idx="10">
                  <c:v>176</c:v>
                </c:pt>
                <c:pt idx="11">
                  <c:v>142</c:v>
                </c:pt>
                <c:pt idx="12">
                  <c:v>123</c:v>
                </c:pt>
                <c:pt idx="13">
                  <c:v>75</c:v>
                </c:pt>
                <c:pt idx="14">
                  <c:v>114</c:v>
                </c:pt>
                <c:pt idx="15">
                  <c:v>49</c:v>
                </c:pt>
                <c:pt idx="16">
                  <c:v>80</c:v>
                </c:pt>
              </c:numCache>
            </c:numRef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crossBetween val="midCat"/>
        <c:dispUnits/>
        <c:majorUnit val="1"/>
      </c:valAx>
      <c:valAx>
        <c:axId val="2222881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IL_Data2!$AK$90:$AK$106</c:f>
              <c:numCache>
                <c:ptCount val="17"/>
                <c:pt idx="1">
                  <c:v>0.02280932148541144</c:v>
                </c:pt>
                <c:pt idx="2">
                  <c:v>0.08023827558317179</c:v>
                </c:pt>
                <c:pt idx="3">
                  <c:v>0.12676833179559505</c:v>
                </c:pt>
                <c:pt idx="4">
                  <c:v>0.0694377337375381</c:v>
                </c:pt>
                <c:pt idx="5">
                  <c:v>1.31391498760734</c:v>
                </c:pt>
                <c:pt idx="8">
                  <c:v>0.19791156729080603</c:v>
                </c:pt>
                <c:pt idx="9">
                  <c:v>0.39445187199897536</c:v>
                </c:pt>
                <c:pt idx="10">
                  <c:v>0.38199542137972814</c:v>
                </c:pt>
                <c:pt idx="11">
                  <c:v>0.3700032791540615</c:v>
                </c:pt>
                <c:pt idx="12">
                  <c:v>0.35791079846897306</c:v>
                </c:pt>
                <c:pt idx="13">
                  <c:v>0.2885738713904747</c:v>
                </c:pt>
                <c:pt idx="14">
                  <c:v>0.3928405956849927</c:v>
                </c:pt>
                <c:pt idx="15">
                  <c:v>0.19660352378278131</c:v>
                </c:pt>
                <c:pt idx="16">
                  <c:v>0.34733442249689683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IL_Data2!$AL$90:$AL$106</c:f>
              <c:numCache>
                <c:ptCount val="17"/>
                <c:pt idx="1">
                  <c:v>0.36049156629980644</c:v>
                </c:pt>
                <c:pt idx="2">
                  <c:v>1.0229926627355668</c:v>
                </c:pt>
                <c:pt idx="3">
                  <c:v>0.9635849213413584</c:v>
                </c:pt>
                <c:pt idx="4">
                  <c:v>2.043996421803911</c:v>
                </c:pt>
                <c:pt idx="5">
                  <c:v>9.795013797148268</c:v>
                </c:pt>
                <c:pt idx="8">
                  <c:v>2.9462266496806877</c:v>
                </c:pt>
                <c:pt idx="9">
                  <c:v>2.734975094269354</c:v>
                </c:pt>
                <c:pt idx="10">
                  <c:v>7.187080274511969</c:v>
                </c:pt>
                <c:pt idx="11">
                  <c:v>5.584923896863552</c:v>
                </c:pt>
                <c:pt idx="12">
                  <c:v>4.636488029944927</c:v>
                </c:pt>
                <c:pt idx="13">
                  <c:v>2.4190939649231376</c:v>
                </c:pt>
                <c:pt idx="14">
                  <c:v>3.358215847084761</c:v>
                </c:pt>
                <c:pt idx="15">
                  <c:v>1.560879890292442</c:v>
                </c:pt>
                <c:pt idx="16">
                  <c:v>1.7747006440499558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IL_Data2!$AR$90:$AR$106</c:f>
              <c:numCache>
                <c:ptCount val="17"/>
                <c:pt idx="1">
                  <c:v>0</c:v>
                </c:pt>
                <c:pt idx="2">
                  <c:v>0.2958512775351249</c:v>
                </c:pt>
                <c:pt idx="3">
                  <c:v>0.09527865672338605</c:v>
                </c:pt>
                <c:pt idx="4">
                  <c:v>0.184002796842512</c:v>
                </c:pt>
                <c:pt idx="5">
                  <c:v>1.33234443768403</c:v>
                </c:pt>
                <c:pt idx="8">
                  <c:v>0.5603622181378043</c:v>
                </c:pt>
                <c:pt idx="9">
                  <c:v>0.8480057602718553</c:v>
                </c:pt>
                <c:pt idx="10">
                  <c:v>1.3354056851187583</c:v>
                </c:pt>
                <c:pt idx="11">
                  <c:v>0.8561094107826981</c:v>
                </c:pt>
                <c:pt idx="12">
                  <c:v>0.6872951430914124</c:v>
                </c:pt>
                <c:pt idx="13">
                  <c:v>0.46290632429233197</c:v>
                </c:pt>
                <c:pt idx="14">
                  <c:v>1.2739372815197563</c:v>
                </c:pt>
                <c:pt idx="15">
                  <c:v>0.24553886573320977</c:v>
                </c:pt>
                <c:pt idx="16">
                  <c:v>1.0663254425250586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IL_Data2!$AQ$90:$AQ$106</c:f>
              <c:numCache>
                <c:ptCount val="17"/>
                <c:pt idx="1">
                  <c:v>0.07010070141009314</c:v>
                </c:pt>
                <c:pt idx="2">
                  <c:v>0.23684563717178236</c:v>
                </c:pt>
                <c:pt idx="3">
                  <c:v>0.24588871866949616</c:v>
                </c:pt>
                <c:pt idx="4">
                  <c:v>0.36870621778264817</c:v>
                </c:pt>
                <c:pt idx="5">
                  <c:v>2.5548280587547243</c:v>
                </c:pt>
                <c:pt idx="8">
                  <c:v>0.6414716816691578</c:v>
                </c:pt>
                <c:pt idx="9">
                  <c:v>0.7907042742808739</c:v>
                </c:pt>
                <c:pt idx="10">
                  <c:v>1.500940134320497</c:v>
                </c:pt>
                <c:pt idx="11">
                  <c:v>1.2028815620789386</c:v>
                </c:pt>
                <c:pt idx="12">
                  <c:v>1.0349236238986583</c:v>
                </c:pt>
                <c:pt idx="13">
                  <c:v>0.6274573845585081</c:v>
                </c:pt>
                <c:pt idx="14">
                  <c:v>0.9490897438448409</c:v>
                </c:pt>
                <c:pt idx="15">
                  <c:v>0.4059728044617903</c:v>
                </c:pt>
                <c:pt idx="16">
                  <c:v>0.6596104835192198</c:v>
                </c:pt>
              </c:numCache>
            </c:numRef>
          </c:yVal>
          <c:smooth val="0"/>
        </c:ser>
        <c:axId val="65841608"/>
        <c:axId val="55703561"/>
      </c:scatterChart>
      <c:val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crossBetween val="midCat"/>
        <c:dispUnits/>
        <c:majorUnit val="1"/>
      </c:valAx>
      <c:valAx>
        <c:axId val="5570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IL_Data2!$AK$90:$AK$106</c:f>
              <c:numCache>
                <c:ptCount val="17"/>
                <c:pt idx="1">
                  <c:v>0.02280932148541144</c:v>
                </c:pt>
                <c:pt idx="2">
                  <c:v>0.08023827558317179</c:v>
                </c:pt>
                <c:pt idx="3">
                  <c:v>0.12676833179559505</c:v>
                </c:pt>
                <c:pt idx="4">
                  <c:v>0.0694377337375381</c:v>
                </c:pt>
                <c:pt idx="5">
                  <c:v>1.31391498760734</c:v>
                </c:pt>
                <c:pt idx="8">
                  <c:v>0.19791156729080603</c:v>
                </c:pt>
                <c:pt idx="9">
                  <c:v>0.39445187199897536</c:v>
                </c:pt>
                <c:pt idx="10">
                  <c:v>0.38199542137972814</c:v>
                </c:pt>
                <c:pt idx="11">
                  <c:v>0.3700032791540615</c:v>
                </c:pt>
                <c:pt idx="12">
                  <c:v>0.35791079846897306</c:v>
                </c:pt>
                <c:pt idx="13">
                  <c:v>0.2885738713904747</c:v>
                </c:pt>
                <c:pt idx="14">
                  <c:v>0.3928405956849927</c:v>
                </c:pt>
                <c:pt idx="15">
                  <c:v>0.19660352378278131</c:v>
                </c:pt>
                <c:pt idx="16">
                  <c:v>0.34733442249689683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IL_Data2!$AL$90:$AL$106</c:f>
              <c:numCache>
                <c:ptCount val="17"/>
                <c:pt idx="1">
                  <c:v>0.36049156629980644</c:v>
                </c:pt>
                <c:pt idx="2">
                  <c:v>1.0229926627355668</c:v>
                </c:pt>
                <c:pt idx="3">
                  <c:v>0.9635849213413584</c:v>
                </c:pt>
                <c:pt idx="4">
                  <c:v>2.043996421803911</c:v>
                </c:pt>
                <c:pt idx="5">
                  <c:v>9.795013797148268</c:v>
                </c:pt>
                <c:pt idx="8">
                  <c:v>2.9462266496806877</c:v>
                </c:pt>
                <c:pt idx="9">
                  <c:v>2.734975094269354</c:v>
                </c:pt>
                <c:pt idx="10">
                  <c:v>7.187080274511969</c:v>
                </c:pt>
                <c:pt idx="11">
                  <c:v>5.584923896863552</c:v>
                </c:pt>
                <c:pt idx="12">
                  <c:v>4.636488029944927</c:v>
                </c:pt>
                <c:pt idx="13">
                  <c:v>2.4190939649231376</c:v>
                </c:pt>
                <c:pt idx="14">
                  <c:v>3.358215847084761</c:v>
                </c:pt>
                <c:pt idx="15">
                  <c:v>1.560879890292442</c:v>
                </c:pt>
                <c:pt idx="16">
                  <c:v>1.7747006440499558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IL_Data2!$AM$90:$AM$106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5.752085130859936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5.449888277290316</c:v>
                </c:pt>
                <c:pt idx="14">
                  <c:v>5.449591280653951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IL_Data2!$AN$90:$AN$106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0.32837810768831666</c:v>
                </c:pt>
                <c:pt idx="10">
                  <c:v>0.6288438077750248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IL_Data2!$AO$90:$AO$106</c:f>
              <c:numCache>
                <c:ptCount val="17"/>
                <c:pt idx="1">
                  <c:v>0</c:v>
                </c:pt>
                <c:pt idx="2">
                  <c:v>0.38747975418284397</c:v>
                </c:pt>
                <c:pt idx="3">
                  <c:v>0.12517806579859853</c:v>
                </c:pt>
                <c:pt idx="4">
                  <c:v>0.24225833217251214</c:v>
                </c:pt>
                <c:pt idx="5">
                  <c:v>1.6402354440820304</c:v>
                </c:pt>
                <c:pt idx="8">
                  <c:v>0.7452548558677108</c:v>
                </c:pt>
                <c:pt idx="9">
                  <c:v>1.026465356280993</c:v>
                </c:pt>
                <c:pt idx="10">
                  <c:v>1.5819108494366916</c:v>
                </c:pt>
                <c:pt idx="11">
                  <c:v>1.140324536363049</c:v>
                </c:pt>
                <c:pt idx="12">
                  <c:v>0.9148411012491241</c:v>
                </c:pt>
                <c:pt idx="13">
                  <c:v>0.527499424146462</c:v>
                </c:pt>
                <c:pt idx="14">
                  <c:v>1.6063102630544412</c:v>
                </c:pt>
                <c:pt idx="15">
                  <c:v>0.3255176544499891</c:v>
                </c:pt>
                <c:pt idx="16">
                  <c:v>1.4104449718812122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IL_Data2!$AQ$90:$AQ$105</c:f>
              <c:numCache>
                <c:ptCount val="16"/>
                <c:pt idx="1">
                  <c:v>0.07010070141009314</c:v>
                </c:pt>
                <c:pt idx="2">
                  <c:v>0.23684563717178236</c:v>
                </c:pt>
                <c:pt idx="3">
                  <c:v>0.24588871866949616</c:v>
                </c:pt>
                <c:pt idx="4">
                  <c:v>0.36870621778264817</c:v>
                </c:pt>
                <c:pt idx="5">
                  <c:v>2.5548280587547243</c:v>
                </c:pt>
                <c:pt idx="8">
                  <c:v>0.6414716816691578</c:v>
                </c:pt>
                <c:pt idx="9">
                  <c:v>0.7907042742808739</c:v>
                </c:pt>
                <c:pt idx="10">
                  <c:v>1.500940134320497</c:v>
                </c:pt>
                <c:pt idx="11">
                  <c:v>1.2028815620789386</c:v>
                </c:pt>
                <c:pt idx="12">
                  <c:v>1.0349236238986583</c:v>
                </c:pt>
                <c:pt idx="13">
                  <c:v>0.6274573845585081</c:v>
                </c:pt>
                <c:pt idx="14">
                  <c:v>0.9490897438448409</c:v>
                </c:pt>
                <c:pt idx="15">
                  <c:v>0.4059728044617903</c:v>
                </c:pt>
              </c:numCache>
            </c:numRef>
          </c:yVal>
          <c:smooth val="0"/>
        </c:ser>
        <c:axId val="31570002"/>
        <c:axId val="15694563"/>
      </c:scatterChart>
      <c:val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crossBetween val="midCat"/>
        <c:dispUnits/>
        <c:majorUnit val="1"/>
      </c:valAx>
      <c:valAx>
        <c:axId val="1569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IL_Data2!$K$47:$K$63</c:f>
              <c:numCache>
                <c:ptCount val="17"/>
                <c:pt idx="0">
                  <c:v>766</c:v>
                </c:pt>
                <c:pt idx="1">
                  <c:v>847</c:v>
                </c:pt>
                <c:pt idx="2">
                  <c:v>943</c:v>
                </c:pt>
                <c:pt idx="3">
                  <c:v>1153</c:v>
                </c:pt>
                <c:pt idx="4">
                  <c:v>1010</c:v>
                </c:pt>
                <c:pt idx="5">
                  <c:v>761</c:v>
                </c:pt>
                <c:pt idx="6">
                  <c:v>1035</c:v>
                </c:pt>
                <c:pt idx="7">
                  <c:v>1134</c:v>
                </c:pt>
                <c:pt idx="8">
                  <c:v>953</c:v>
                </c:pt>
                <c:pt idx="9">
                  <c:v>767</c:v>
                </c:pt>
                <c:pt idx="10">
                  <c:v>783</c:v>
                </c:pt>
                <c:pt idx="11">
                  <c:v>785</c:v>
                </c:pt>
                <c:pt idx="12">
                  <c:v>900</c:v>
                </c:pt>
                <c:pt idx="13">
                  <c:v>1063</c:v>
                </c:pt>
                <c:pt idx="14">
                  <c:v>1273</c:v>
                </c:pt>
                <c:pt idx="15">
                  <c:v>1367</c:v>
                </c:pt>
                <c:pt idx="16">
                  <c:v>1612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IL_Data2!$L$47:$L$63</c:f>
              <c:numCache>
                <c:ptCount val="17"/>
                <c:pt idx="0">
                  <c:v>1913</c:v>
                </c:pt>
                <c:pt idx="1">
                  <c:v>1915</c:v>
                </c:pt>
                <c:pt idx="2">
                  <c:v>2033</c:v>
                </c:pt>
                <c:pt idx="3">
                  <c:v>2139</c:v>
                </c:pt>
                <c:pt idx="4">
                  <c:v>1974</c:v>
                </c:pt>
                <c:pt idx="5">
                  <c:v>1467</c:v>
                </c:pt>
                <c:pt idx="6">
                  <c:v>2268</c:v>
                </c:pt>
                <c:pt idx="7">
                  <c:v>2920</c:v>
                </c:pt>
                <c:pt idx="8">
                  <c:v>2648</c:v>
                </c:pt>
                <c:pt idx="9">
                  <c:v>2721</c:v>
                </c:pt>
                <c:pt idx="10">
                  <c:v>2863</c:v>
                </c:pt>
                <c:pt idx="11">
                  <c:v>3223</c:v>
                </c:pt>
                <c:pt idx="12">
                  <c:v>3524</c:v>
                </c:pt>
                <c:pt idx="13">
                  <c:v>3663</c:v>
                </c:pt>
                <c:pt idx="14">
                  <c:v>4260</c:v>
                </c:pt>
                <c:pt idx="15">
                  <c:v>4742</c:v>
                </c:pt>
                <c:pt idx="16">
                  <c:v>4957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IL_Data2!$M$47:$M$63</c:f>
              <c:numCache>
                <c:ptCount val="17"/>
                <c:pt idx="0">
                  <c:v>172</c:v>
                </c:pt>
                <c:pt idx="1">
                  <c:v>186</c:v>
                </c:pt>
                <c:pt idx="2">
                  <c:v>181</c:v>
                </c:pt>
                <c:pt idx="3">
                  <c:v>214</c:v>
                </c:pt>
                <c:pt idx="4">
                  <c:v>216</c:v>
                </c:pt>
                <c:pt idx="5">
                  <c:v>125</c:v>
                </c:pt>
                <c:pt idx="6">
                  <c:v>219</c:v>
                </c:pt>
                <c:pt idx="7">
                  <c:v>286</c:v>
                </c:pt>
                <c:pt idx="8">
                  <c:v>260</c:v>
                </c:pt>
                <c:pt idx="9">
                  <c:v>238</c:v>
                </c:pt>
                <c:pt idx="10">
                  <c:v>264</c:v>
                </c:pt>
                <c:pt idx="11">
                  <c:v>306</c:v>
                </c:pt>
                <c:pt idx="12">
                  <c:v>286</c:v>
                </c:pt>
                <c:pt idx="13">
                  <c:v>296</c:v>
                </c:pt>
                <c:pt idx="14">
                  <c:v>385</c:v>
                </c:pt>
                <c:pt idx="15">
                  <c:v>351</c:v>
                </c:pt>
                <c:pt idx="16">
                  <c:v>445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IL_Data2!$N$47:$N$63</c:f>
              <c:numCache>
                <c:ptCount val="17"/>
                <c:pt idx="0">
                  <c:v>2851</c:v>
                </c:pt>
                <c:pt idx="1">
                  <c:v>2948</c:v>
                </c:pt>
                <c:pt idx="2">
                  <c:v>3157</c:v>
                </c:pt>
                <c:pt idx="3">
                  <c:v>3506</c:v>
                </c:pt>
                <c:pt idx="4">
                  <c:v>3200</c:v>
                </c:pt>
                <c:pt idx="5">
                  <c:v>2353</c:v>
                </c:pt>
                <c:pt idx="6">
                  <c:v>3522</c:v>
                </c:pt>
                <c:pt idx="7">
                  <c:v>4340</c:v>
                </c:pt>
                <c:pt idx="8">
                  <c:v>3861</c:v>
                </c:pt>
                <c:pt idx="9">
                  <c:v>3726</c:v>
                </c:pt>
                <c:pt idx="10">
                  <c:v>3910</c:v>
                </c:pt>
                <c:pt idx="11">
                  <c:v>4314</c:v>
                </c:pt>
                <c:pt idx="12">
                  <c:v>4710</c:v>
                </c:pt>
                <c:pt idx="13">
                  <c:v>5022</c:v>
                </c:pt>
                <c:pt idx="14">
                  <c:v>5918</c:v>
                </c:pt>
                <c:pt idx="15">
                  <c:v>6460</c:v>
                </c:pt>
                <c:pt idx="16">
                  <c:v>7014</c:v>
                </c:pt>
              </c:numCache>
            </c:numRef>
          </c:yVal>
          <c:smooth val="0"/>
        </c:ser>
        <c:axId val="7033340"/>
        <c:axId val="63300061"/>
      </c:scatterChart>
      <c:val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crossBetween val="midCat"/>
        <c:dispUnits/>
        <c:majorUnit val="1"/>
      </c:valAx>
      <c:valAx>
        <c:axId val="6330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IL_Data2!$B$47:$B$63</c:f>
              <c:numCache>
                <c:ptCount val="17"/>
                <c:pt idx="0">
                  <c:v>766</c:v>
                </c:pt>
                <c:pt idx="1">
                  <c:v>847</c:v>
                </c:pt>
                <c:pt idx="2">
                  <c:v>943</c:v>
                </c:pt>
                <c:pt idx="3">
                  <c:v>1153</c:v>
                </c:pt>
                <c:pt idx="4">
                  <c:v>1010</c:v>
                </c:pt>
                <c:pt idx="5">
                  <c:v>761</c:v>
                </c:pt>
                <c:pt idx="6">
                  <c:v>1035</c:v>
                </c:pt>
                <c:pt idx="7">
                  <c:v>1134</c:v>
                </c:pt>
                <c:pt idx="8">
                  <c:v>953</c:v>
                </c:pt>
                <c:pt idx="9">
                  <c:v>767</c:v>
                </c:pt>
                <c:pt idx="10">
                  <c:v>783</c:v>
                </c:pt>
                <c:pt idx="11">
                  <c:v>785</c:v>
                </c:pt>
                <c:pt idx="12">
                  <c:v>900</c:v>
                </c:pt>
                <c:pt idx="13">
                  <c:v>1063</c:v>
                </c:pt>
                <c:pt idx="14">
                  <c:v>1273</c:v>
                </c:pt>
                <c:pt idx="15">
                  <c:v>1367</c:v>
                </c:pt>
                <c:pt idx="16">
                  <c:v>1612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IL_Data2!$C$47:$C$63</c:f>
              <c:numCache>
                <c:ptCount val="17"/>
                <c:pt idx="0">
                  <c:v>1913</c:v>
                </c:pt>
                <c:pt idx="1">
                  <c:v>1915</c:v>
                </c:pt>
                <c:pt idx="2">
                  <c:v>2033</c:v>
                </c:pt>
                <c:pt idx="3">
                  <c:v>2139</c:v>
                </c:pt>
                <c:pt idx="4">
                  <c:v>1974</c:v>
                </c:pt>
                <c:pt idx="5">
                  <c:v>1467</c:v>
                </c:pt>
                <c:pt idx="6">
                  <c:v>2268</c:v>
                </c:pt>
                <c:pt idx="7">
                  <c:v>2920</c:v>
                </c:pt>
                <c:pt idx="8">
                  <c:v>2648</c:v>
                </c:pt>
                <c:pt idx="9">
                  <c:v>2721</c:v>
                </c:pt>
                <c:pt idx="10">
                  <c:v>2863</c:v>
                </c:pt>
                <c:pt idx="11">
                  <c:v>3223</c:v>
                </c:pt>
                <c:pt idx="12">
                  <c:v>3524</c:v>
                </c:pt>
                <c:pt idx="13">
                  <c:v>3663</c:v>
                </c:pt>
                <c:pt idx="14">
                  <c:v>4260</c:v>
                </c:pt>
                <c:pt idx="15">
                  <c:v>4742</c:v>
                </c:pt>
                <c:pt idx="16">
                  <c:v>4957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IL_Data2!$D$47:$D$63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IL_Data2!$F$47:$F$63</c:f>
              <c:numCache>
                <c:ptCount val="17"/>
                <c:pt idx="0">
                  <c:v>169</c:v>
                </c:pt>
                <c:pt idx="1">
                  <c:v>183</c:v>
                </c:pt>
                <c:pt idx="2">
                  <c:v>178</c:v>
                </c:pt>
                <c:pt idx="3">
                  <c:v>209</c:v>
                </c:pt>
                <c:pt idx="4">
                  <c:v>213</c:v>
                </c:pt>
                <c:pt idx="5">
                  <c:v>122</c:v>
                </c:pt>
                <c:pt idx="6">
                  <c:v>215</c:v>
                </c:pt>
                <c:pt idx="7">
                  <c:v>280</c:v>
                </c:pt>
                <c:pt idx="8">
                  <c:v>252</c:v>
                </c:pt>
                <c:pt idx="9">
                  <c:v>235</c:v>
                </c:pt>
                <c:pt idx="10">
                  <c:v>257</c:v>
                </c:pt>
                <c:pt idx="11">
                  <c:v>296</c:v>
                </c:pt>
                <c:pt idx="12">
                  <c:v>277</c:v>
                </c:pt>
                <c:pt idx="13">
                  <c:v>281</c:v>
                </c:pt>
                <c:pt idx="14">
                  <c:v>376</c:v>
                </c:pt>
                <c:pt idx="15">
                  <c:v>339</c:v>
                </c:pt>
                <c:pt idx="16">
                  <c:v>430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IL_Data2!$G$46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IL_Data2!$H$46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IL_Data2!$H$47:$H$63</c:f>
              <c:numCache>
                <c:ptCount val="17"/>
                <c:pt idx="0">
                  <c:v>2851</c:v>
                </c:pt>
                <c:pt idx="1">
                  <c:v>2948</c:v>
                </c:pt>
                <c:pt idx="2">
                  <c:v>3157</c:v>
                </c:pt>
                <c:pt idx="3">
                  <c:v>3506</c:v>
                </c:pt>
                <c:pt idx="4">
                  <c:v>3200</c:v>
                </c:pt>
                <c:pt idx="5">
                  <c:v>2353</c:v>
                </c:pt>
                <c:pt idx="6">
                  <c:v>3522</c:v>
                </c:pt>
                <c:pt idx="7">
                  <c:v>4340</c:v>
                </c:pt>
                <c:pt idx="8">
                  <c:v>3861</c:v>
                </c:pt>
                <c:pt idx="9">
                  <c:v>3726</c:v>
                </c:pt>
                <c:pt idx="10">
                  <c:v>3910</c:v>
                </c:pt>
                <c:pt idx="11">
                  <c:v>4314</c:v>
                </c:pt>
                <c:pt idx="12">
                  <c:v>4710</c:v>
                </c:pt>
                <c:pt idx="13">
                  <c:v>5022</c:v>
                </c:pt>
                <c:pt idx="14">
                  <c:v>5918</c:v>
                </c:pt>
                <c:pt idx="15">
                  <c:v>6460</c:v>
                </c:pt>
                <c:pt idx="16">
                  <c:v>7014</c:v>
                </c:pt>
              </c:numCache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  <c:majorUnit val="1"/>
      </c:valAx>
      <c:valAx>
        <c:axId val="2703128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ILLINOIS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IL_Data2!$AK$47:$AK$63</c:f>
              <c:numCache>
                <c:ptCount val="17"/>
                <c:pt idx="0">
                  <c:v>8.697537018750005</c:v>
                </c:pt>
                <c:pt idx="1">
                  <c:v>9.659747649071745</c:v>
                </c:pt>
                <c:pt idx="2">
                  <c:v>10.809241982132999</c:v>
                </c:pt>
                <c:pt idx="3">
                  <c:v>13.287626050938282</c:v>
                </c:pt>
                <c:pt idx="4">
                  <c:v>11.688685179152246</c:v>
                </c:pt>
                <c:pt idx="5">
                  <c:v>8.848577925391023</c:v>
                </c:pt>
                <c:pt idx="6">
                  <c:v>12.07276130762819</c:v>
                </c:pt>
                <c:pt idx="7">
                  <c:v>13.2460464814751</c:v>
                </c:pt>
                <c:pt idx="8">
                  <c:v>11.094689625184596</c:v>
                </c:pt>
                <c:pt idx="9">
                  <c:v>8.898370171271003</c:v>
                </c:pt>
                <c:pt idx="10">
                  <c:v>9.063709543646276</c:v>
                </c:pt>
                <c:pt idx="11">
                  <c:v>9.076642941748071</c:v>
                </c:pt>
                <c:pt idx="12">
                  <c:v>10.390958665228249</c:v>
                </c:pt>
                <c:pt idx="13">
                  <c:v>12.270161011522987</c:v>
                </c:pt>
                <c:pt idx="14">
                  <c:v>14.708414067852814</c:v>
                </c:pt>
                <c:pt idx="15">
                  <c:v>15.809236294768358</c:v>
                </c:pt>
                <c:pt idx="16">
                  <c:v>18.66343630216659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IL_Data2!$AL$47:$AL$63</c:f>
              <c:numCache>
                <c:ptCount val="17"/>
                <c:pt idx="0">
                  <c:v>115.23478560486818</c:v>
                </c:pt>
                <c:pt idx="1">
                  <c:v>115.05689157735488</c:v>
                </c:pt>
                <c:pt idx="2">
                  <c:v>122.33788725537688</c:v>
                </c:pt>
                <c:pt idx="3">
                  <c:v>128.81925917182286</c:v>
                </c:pt>
                <c:pt idx="4">
                  <c:v>118.67202754826235</c:v>
                </c:pt>
                <c:pt idx="5">
                  <c:v>88.15512417433442</c:v>
                </c:pt>
                <c:pt idx="6">
                  <c:v>135.771310348791</c:v>
                </c:pt>
                <c:pt idx="7">
                  <c:v>173.94567771797568</c:v>
                </c:pt>
                <c:pt idx="8">
                  <c:v>156.03216336708923</c:v>
                </c:pt>
                <c:pt idx="9">
                  <c:v>158.33760067035985</c:v>
                </c:pt>
                <c:pt idx="10">
                  <c:v>164.61288660742213</c:v>
                </c:pt>
                <c:pt idx="11">
                  <c:v>183.67560938358397</c:v>
                </c:pt>
                <c:pt idx="12">
                  <c:v>199.25590021373077</c:v>
                </c:pt>
                <c:pt idx="13">
                  <c:v>206.07305101194075</c:v>
                </c:pt>
                <c:pt idx="14">
                  <c:v>238.43332514301804</c:v>
                </c:pt>
                <c:pt idx="15">
                  <c:v>264.3461585630986</c:v>
                </c:pt>
                <c:pt idx="16">
                  <c:v>274.9122216423634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IL_Data2!$AR$47:$AR$63</c:f>
              <c:numCache>
                <c:ptCount val="17"/>
                <c:pt idx="0">
                  <c:v>18.265577245338562</c:v>
                </c:pt>
                <c:pt idx="1">
                  <c:v>18.99092825819494</c:v>
                </c:pt>
                <c:pt idx="2">
                  <c:v>17.849693744619202</c:v>
                </c:pt>
                <c:pt idx="3">
                  <c:v>20.389632538804612</c:v>
                </c:pt>
                <c:pt idx="4">
                  <c:v>19.872302058991295</c:v>
                </c:pt>
                <c:pt idx="5">
                  <c:v>11.102870314033584</c:v>
                </c:pt>
                <c:pt idx="6">
                  <c:v>18.77731391810519</c:v>
                </c:pt>
                <c:pt idx="7">
                  <c:v>23.69022463468597</c:v>
                </c:pt>
                <c:pt idx="8">
                  <c:v>20.813453816547014</c:v>
                </c:pt>
                <c:pt idx="9">
                  <c:v>18.347760994972866</c:v>
                </c:pt>
                <c:pt idx="10">
                  <c:v>19.585950048408456</c:v>
                </c:pt>
                <c:pt idx="11">
                  <c:v>21.8307899749588</c:v>
                </c:pt>
                <c:pt idx="12">
                  <c:v>19.656641092414393</c:v>
                </c:pt>
                <c:pt idx="13">
                  <c:v>19.574324570075753</c:v>
                </c:pt>
                <c:pt idx="14">
                  <c:v>24.523292669255305</c:v>
                </c:pt>
                <c:pt idx="15">
                  <c:v>21.546035468089155</c:v>
                </c:pt>
                <c:pt idx="16">
                  <c:v>26.36193455131395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IL_Data2!$AQ$47:$AQ$63</c:f>
              <c:numCache>
                <c:ptCount val="17"/>
                <c:pt idx="0">
                  <c:v>24.989389808360915</c:v>
                </c:pt>
                <c:pt idx="1">
                  <c:v>25.83210846961932</c:v>
                </c:pt>
                <c:pt idx="2">
                  <c:v>27.693395427826555</c:v>
                </c:pt>
                <c:pt idx="3">
                  <c:v>30.78878027340191</c:v>
                </c:pt>
                <c:pt idx="4">
                  <c:v>28.091902307249388</c:v>
                </c:pt>
                <c:pt idx="5">
                  <c:v>20.658111416666205</c:v>
                </c:pt>
                <c:pt idx="6">
                  <c:v>30.868268655604517</c:v>
                </c:pt>
                <c:pt idx="7">
                  <c:v>37.91393344916593</c:v>
                </c:pt>
                <c:pt idx="8">
                  <c:v>33.46921841790025</c:v>
                </c:pt>
                <c:pt idx="9">
                  <c:v>32.02352310837539</c:v>
                </c:pt>
                <c:pt idx="10">
                  <c:v>33.34474957496104</c:v>
                </c:pt>
                <c:pt idx="11">
                  <c:v>36.543880695834794</c:v>
                </c:pt>
                <c:pt idx="12">
                  <c:v>39.630002183436424</c:v>
                </c:pt>
                <c:pt idx="13">
                  <c:v>42.01454647003769</c:v>
                </c:pt>
                <c:pt idx="14">
                  <c:v>49.269413193629546</c:v>
                </c:pt>
                <c:pt idx="15">
                  <c:v>53.52212891475847</c:v>
                </c:pt>
                <c:pt idx="16">
                  <c:v>57.831349142547595</c:v>
                </c:pt>
              </c:numCache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  <c:majorUnit val="1"/>
      </c:valAx>
      <c:valAx>
        <c:axId val="4205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IL_Data2!$AK$47:$AK$63</c:f>
              <c:numCache>
                <c:ptCount val="17"/>
                <c:pt idx="0">
                  <c:v>8.697537018750005</c:v>
                </c:pt>
                <c:pt idx="1">
                  <c:v>9.659747649071745</c:v>
                </c:pt>
                <c:pt idx="2">
                  <c:v>10.809241982132999</c:v>
                </c:pt>
                <c:pt idx="3">
                  <c:v>13.287626050938282</c:v>
                </c:pt>
                <c:pt idx="4">
                  <c:v>11.688685179152246</c:v>
                </c:pt>
                <c:pt idx="5">
                  <c:v>8.848577925391023</c:v>
                </c:pt>
                <c:pt idx="6">
                  <c:v>12.07276130762819</c:v>
                </c:pt>
                <c:pt idx="7">
                  <c:v>13.2460464814751</c:v>
                </c:pt>
                <c:pt idx="8">
                  <c:v>11.094689625184596</c:v>
                </c:pt>
                <c:pt idx="9">
                  <c:v>8.898370171271003</c:v>
                </c:pt>
                <c:pt idx="10">
                  <c:v>9.063709543646276</c:v>
                </c:pt>
                <c:pt idx="11">
                  <c:v>9.076642941748071</c:v>
                </c:pt>
                <c:pt idx="12">
                  <c:v>10.390958665228249</c:v>
                </c:pt>
                <c:pt idx="13">
                  <c:v>12.270161011522987</c:v>
                </c:pt>
                <c:pt idx="14">
                  <c:v>14.708414067852814</c:v>
                </c:pt>
                <c:pt idx="15">
                  <c:v>15.809236294768358</c:v>
                </c:pt>
                <c:pt idx="16">
                  <c:v>18.66343630216659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IL_Data2!$AL$47:$AL$63</c:f>
              <c:numCache>
                <c:ptCount val="17"/>
                <c:pt idx="0">
                  <c:v>115.23478560486818</c:v>
                </c:pt>
                <c:pt idx="1">
                  <c:v>115.05689157735488</c:v>
                </c:pt>
                <c:pt idx="2">
                  <c:v>122.33788725537688</c:v>
                </c:pt>
                <c:pt idx="3">
                  <c:v>128.81925917182286</c:v>
                </c:pt>
                <c:pt idx="4">
                  <c:v>118.67202754826235</c:v>
                </c:pt>
                <c:pt idx="5">
                  <c:v>88.15512417433442</c:v>
                </c:pt>
                <c:pt idx="6">
                  <c:v>135.771310348791</c:v>
                </c:pt>
                <c:pt idx="7">
                  <c:v>173.94567771797568</c:v>
                </c:pt>
                <c:pt idx="8">
                  <c:v>156.03216336708923</c:v>
                </c:pt>
                <c:pt idx="9">
                  <c:v>158.33760067035985</c:v>
                </c:pt>
                <c:pt idx="10">
                  <c:v>164.61288660742213</c:v>
                </c:pt>
                <c:pt idx="11">
                  <c:v>183.67560938358397</c:v>
                </c:pt>
                <c:pt idx="12">
                  <c:v>199.25590021373077</c:v>
                </c:pt>
                <c:pt idx="13">
                  <c:v>206.07305101194075</c:v>
                </c:pt>
                <c:pt idx="14">
                  <c:v>238.43332514301804</c:v>
                </c:pt>
                <c:pt idx="15">
                  <c:v>264.3461585630986</c:v>
                </c:pt>
                <c:pt idx="16">
                  <c:v>274.9122216423634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IL_Data2!$AM$47:$AM$63</c:f>
              <c:numCache>
                <c:ptCount val="17"/>
                <c:pt idx="0">
                  <c:v>19.76284584980237</c:v>
                </c:pt>
                <c:pt idx="1">
                  <c:v>19.188947166432136</c:v>
                </c:pt>
                <c:pt idx="2">
                  <c:v>18.713742124633523</c:v>
                </c:pt>
                <c:pt idx="3">
                  <c:v>24.30281305061061</c:v>
                </c:pt>
                <c:pt idx="4">
                  <c:v>17.718977024393126</c:v>
                </c:pt>
                <c:pt idx="5">
                  <c:v>17.25625539257981</c:v>
                </c:pt>
                <c:pt idx="6">
                  <c:v>11.200716845878135</c:v>
                </c:pt>
                <c:pt idx="7">
                  <c:v>27.33435381587579</c:v>
                </c:pt>
                <c:pt idx="8">
                  <c:v>21.70727736473653</c:v>
                </c:pt>
                <c:pt idx="9">
                  <c:v>0</c:v>
                </c:pt>
                <c:pt idx="10">
                  <c:v>21.708455443395202</c:v>
                </c:pt>
                <c:pt idx="11">
                  <c:v>43.525571273122964</c:v>
                </c:pt>
                <c:pt idx="12">
                  <c:v>49.05166775670373</c:v>
                </c:pt>
                <c:pt idx="13">
                  <c:v>59.94877105019347</c:v>
                </c:pt>
                <c:pt idx="14">
                  <c:v>43.596730245231605</c:v>
                </c:pt>
                <c:pt idx="15">
                  <c:v>48.47831941826016</c:v>
                </c:pt>
                <c:pt idx="16">
                  <c:v>48.15666969875328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0.4269271491512689</c:v>
                </c:pt>
                <c:pt idx="4">
                  <c:v>0</c:v>
                </c:pt>
                <c:pt idx="5">
                  <c:v>0</c:v>
                </c:pt>
                <c:pt idx="6">
                  <c:v>0.7499540653134996</c:v>
                </c:pt>
                <c:pt idx="7">
                  <c:v>0.3577471943676282</c:v>
                </c:pt>
                <c:pt idx="8">
                  <c:v>1.3722644765325622</c:v>
                </c:pt>
                <c:pt idx="9">
                  <c:v>0.9851343230649499</c:v>
                </c:pt>
                <c:pt idx="10">
                  <c:v>0.9432657116625373</c:v>
                </c:pt>
                <c:pt idx="11">
                  <c:v>0.6042697701962064</c:v>
                </c:pt>
                <c:pt idx="12">
                  <c:v>0</c:v>
                </c:pt>
                <c:pt idx="13">
                  <c:v>1.1223533505053396</c:v>
                </c:pt>
                <c:pt idx="14">
                  <c:v>0.2711857052591044</c:v>
                </c:pt>
                <c:pt idx="15">
                  <c:v>0.7859719722394699</c:v>
                </c:pt>
                <c:pt idx="16">
                  <c:v>1.5261040090752318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IL_Data2!$AO$47:$AO$63</c:f>
              <c:numCache>
                <c:ptCount val="17"/>
                <c:pt idx="0">
                  <c:v>23.363549268748557</c:v>
                </c:pt>
                <c:pt idx="1">
                  <c:v>24.39469821892042</c:v>
                </c:pt>
                <c:pt idx="2">
                  <c:v>22.99046541484874</c:v>
                </c:pt>
                <c:pt idx="3">
                  <c:v>26.16221575190709</c:v>
                </c:pt>
                <c:pt idx="4">
                  <c:v>25.800512376372545</c:v>
                </c:pt>
                <c:pt idx="5">
                  <c:v>14.293480298429122</c:v>
                </c:pt>
                <c:pt idx="6">
                  <c:v>24.382996772371683</c:v>
                </c:pt>
                <c:pt idx="7">
                  <c:v>30.78851588357543</c:v>
                </c:pt>
                <c:pt idx="8">
                  <c:v>26.82917481123759</c:v>
                </c:pt>
                <c:pt idx="9">
                  <c:v>24.12193587260333</c:v>
                </c:pt>
                <c:pt idx="10">
                  <c:v>25.409443019076853</c:v>
                </c:pt>
                <c:pt idx="11">
                  <c:v>28.12800523028854</c:v>
                </c:pt>
                <c:pt idx="12">
                  <c:v>25.341098504600737</c:v>
                </c:pt>
                <c:pt idx="13">
                  <c:v>24.704556364192637</c:v>
                </c:pt>
                <c:pt idx="14">
                  <c:v>31.78803467939315</c:v>
                </c:pt>
                <c:pt idx="15">
                  <c:v>27.587621214636577</c:v>
                </c:pt>
                <c:pt idx="16">
                  <c:v>33.6939632171623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IL_Data2!$AQ$24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IL_Data2!$AQ$47:$AQ$63</c:f>
              <c:numCache>
                <c:ptCount val="17"/>
                <c:pt idx="0">
                  <c:v>24.989389808360915</c:v>
                </c:pt>
                <c:pt idx="1">
                  <c:v>25.83210846961932</c:v>
                </c:pt>
                <c:pt idx="2">
                  <c:v>27.693395427826555</c:v>
                </c:pt>
                <c:pt idx="3">
                  <c:v>30.78878027340191</c:v>
                </c:pt>
                <c:pt idx="4">
                  <c:v>28.091902307249388</c:v>
                </c:pt>
                <c:pt idx="5">
                  <c:v>20.658111416666205</c:v>
                </c:pt>
                <c:pt idx="6">
                  <c:v>30.868268655604517</c:v>
                </c:pt>
                <c:pt idx="7">
                  <c:v>37.91393344916593</c:v>
                </c:pt>
                <c:pt idx="8">
                  <c:v>33.46921841790025</c:v>
                </c:pt>
                <c:pt idx="9">
                  <c:v>32.02352310837539</c:v>
                </c:pt>
                <c:pt idx="10">
                  <c:v>33.34474957496104</c:v>
                </c:pt>
                <c:pt idx="11">
                  <c:v>36.543880695834794</c:v>
                </c:pt>
                <c:pt idx="12">
                  <c:v>39.630002183436424</c:v>
                </c:pt>
                <c:pt idx="13">
                  <c:v>42.01454647003769</c:v>
                </c:pt>
                <c:pt idx="14">
                  <c:v>49.269413193629546</c:v>
                </c:pt>
                <c:pt idx="15">
                  <c:v>53.52212891475847</c:v>
                </c:pt>
                <c:pt idx="16">
                  <c:v>57.831349142547595</c:v>
                </c:pt>
              </c:numCache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  <c:majorUnit val="1"/>
      </c:val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IL_Data3!$L$4:$L$20</c:f>
              <c:numCache>
                <c:ptCount val="17"/>
                <c:pt idx="0">
                  <c:v>6.3017402681543775</c:v>
                </c:pt>
                <c:pt idx="1">
                  <c:v>5.622497746153921</c:v>
                </c:pt>
                <c:pt idx="2">
                  <c:v>6.6139264302128735</c:v>
                </c:pt>
                <c:pt idx="3">
                  <c:v>7.0875021867537225</c:v>
                </c:pt>
                <c:pt idx="4">
                  <c:v>7.429837509916576</c:v>
                </c:pt>
                <c:pt idx="5">
                  <c:v>7.499780238997649</c:v>
                </c:pt>
                <c:pt idx="6">
                  <c:v>8.853358292260673</c:v>
                </c:pt>
                <c:pt idx="7">
                  <c:v>9.204483798414795</c:v>
                </c:pt>
                <c:pt idx="8">
                  <c:v>9.93050393523868</c:v>
                </c:pt>
                <c:pt idx="9">
                  <c:v>11.04465241597131</c:v>
                </c:pt>
                <c:pt idx="10">
                  <c:v>10.070788381829196</c:v>
                </c:pt>
                <c:pt idx="11">
                  <c:v>10.660719480626396</c:v>
                </c:pt>
                <c:pt idx="12">
                  <c:v>10.991325165885883</c:v>
                </c:pt>
                <c:pt idx="13">
                  <c:v>10.492545963757662</c:v>
                </c:pt>
                <c:pt idx="14">
                  <c:v>10.699129164832447</c:v>
                </c:pt>
                <c:pt idx="15">
                  <c:v>11.206400855618536</c:v>
                </c:pt>
                <c:pt idx="16">
                  <c:v>12.006193204309401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IL_Data3!$M$4:$M$20</c:f>
              <c:numCache>
                <c:ptCount val="17"/>
                <c:pt idx="0">
                  <c:v>61.80391533225026</c:v>
                </c:pt>
                <c:pt idx="1">
                  <c:v>49.32726265535685</c:v>
                </c:pt>
                <c:pt idx="2">
                  <c:v>59.87515878952287</c:v>
                </c:pt>
                <c:pt idx="3">
                  <c:v>57.75487122289766</c:v>
                </c:pt>
                <c:pt idx="4">
                  <c:v>54.7069630541635</c:v>
                </c:pt>
                <c:pt idx="5">
                  <c:v>60.03201707577375</c:v>
                </c:pt>
                <c:pt idx="6">
                  <c:v>65.19177996906234</c:v>
                </c:pt>
                <c:pt idx="7">
                  <c:v>82.68376735361309</c:v>
                </c:pt>
                <c:pt idx="8">
                  <c:v>91.09732800812688</c:v>
                </c:pt>
                <c:pt idx="9">
                  <c:v>95.20040966435455</c:v>
                </c:pt>
                <c:pt idx="10">
                  <c:v>91.64964766057662</c:v>
                </c:pt>
                <c:pt idx="11">
                  <c:v>89.30179333046108</c:v>
                </c:pt>
                <c:pt idx="12">
                  <c:v>81.81705096744281</c:v>
                </c:pt>
                <c:pt idx="13">
                  <c:v>74.37307492159042</c:v>
                </c:pt>
                <c:pt idx="14">
                  <c:v>80.87703165062466</c:v>
                </c:pt>
                <c:pt idx="15">
                  <c:v>85.17944544167327</c:v>
                </c:pt>
                <c:pt idx="16">
                  <c:v>76.75580285516058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IL_Data3!$N$4:$N$20</c:f>
              <c:numCache>
                <c:ptCount val="17"/>
                <c:pt idx="0">
                  <c:v>15.10435475457573</c:v>
                </c:pt>
                <c:pt idx="1">
                  <c:v>12.594966671743634</c:v>
                </c:pt>
                <c:pt idx="2">
                  <c:v>15.136040945109032</c:v>
                </c:pt>
                <c:pt idx="3">
                  <c:v>15.225806251905645</c:v>
                </c:pt>
                <c:pt idx="4">
                  <c:v>15.061756598713753</c:v>
                </c:pt>
                <c:pt idx="5">
                  <c:v>16.01657930291638</c:v>
                </c:pt>
                <c:pt idx="6">
                  <c:v>18.040754533081255</c:v>
                </c:pt>
                <c:pt idx="7">
                  <c:v>21.250560317508373</c:v>
                </c:pt>
                <c:pt idx="8">
                  <c:v>23.321192509104645</c:v>
                </c:pt>
                <c:pt idx="9">
                  <c:v>25.033768503030945</c:v>
                </c:pt>
                <c:pt idx="10">
                  <c:v>23.74235154694814</c:v>
                </c:pt>
                <c:pt idx="11">
                  <c:v>23.9251098882508</c:v>
                </c:pt>
                <c:pt idx="12">
                  <c:v>23.00105580502928</c:v>
                </c:pt>
                <c:pt idx="13">
                  <c:v>21.36805756024097</c:v>
                </c:pt>
                <c:pt idx="14">
                  <c:v>22.70730664814583</c:v>
                </c:pt>
                <c:pt idx="15">
                  <c:v>23.916011793840724</c:v>
                </c:pt>
                <c:pt idx="16">
                  <c:v>23.188922189241143</c:v>
                </c:pt>
              </c:numCache>
            </c:numRef>
          </c:yVal>
          <c:smooth val="1"/>
        </c:ser>
        <c:axId val="42469802"/>
        <c:axId val="46683899"/>
      </c:scatterChart>
      <c:val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At val="0"/>
        <c:crossBetween val="midCat"/>
        <c:dispUnits/>
        <c:majorUnit val="1"/>
      </c:valAx>
      <c:valAx>
        <c:axId val="466838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IL_Data2!$Q$4:$Q$20</c:f>
              <c:numCache>
                <c:ptCount val="17"/>
                <c:pt idx="0">
                  <c:v>34.40815040436929</c:v>
                </c:pt>
                <c:pt idx="1">
                  <c:v>33.40464220772275</c:v>
                </c:pt>
                <c:pt idx="2">
                  <c:v>33.59914421861325</c:v>
                </c:pt>
                <c:pt idx="3">
                  <c:v>35.19147763798329</c:v>
                </c:pt>
                <c:pt idx="4">
                  <c:v>34.16965352449223</c:v>
                </c:pt>
                <c:pt idx="5">
                  <c:v>33.64406779661017</c:v>
                </c:pt>
                <c:pt idx="6">
                  <c:v>32.13866901201994</c:v>
                </c:pt>
                <c:pt idx="7">
                  <c:v>28.233429225620853</c:v>
                </c:pt>
                <c:pt idx="8">
                  <c:v>28.079507278835386</c:v>
                </c:pt>
                <c:pt idx="9">
                  <c:v>25.95638563166552</c:v>
                </c:pt>
                <c:pt idx="10">
                  <c:v>24.16487894575544</c:v>
                </c:pt>
                <c:pt idx="11">
                  <c:v>24.376995282794113</c:v>
                </c:pt>
                <c:pt idx="12">
                  <c:v>24.85944527736132</c:v>
                </c:pt>
                <c:pt idx="13">
                  <c:v>24.989698273888557</c:v>
                </c:pt>
                <c:pt idx="14">
                  <c:v>25.33015250915907</c:v>
                </c:pt>
                <c:pt idx="15">
                  <c:v>25.154237919754873</c:v>
                </c:pt>
                <c:pt idx="16">
                  <c:v>26.216061028627674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IL_Data2!$R$4:$R$20</c:f>
              <c:numCache>
                <c:ptCount val="17"/>
                <c:pt idx="0">
                  <c:v>58.83835731540804</c:v>
                </c:pt>
                <c:pt idx="1">
                  <c:v>59.460904909616</c:v>
                </c:pt>
                <c:pt idx="2">
                  <c:v>59.05864047456968</c:v>
                </c:pt>
                <c:pt idx="3">
                  <c:v>57.25043622003857</c:v>
                </c:pt>
                <c:pt idx="4">
                  <c:v>57.88070949361271</c:v>
                </c:pt>
                <c:pt idx="5">
                  <c:v>57.85310734463277</c:v>
                </c:pt>
                <c:pt idx="6">
                  <c:v>59.10290237467019</c:v>
                </c:pt>
                <c:pt idx="7">
                  <c:v>63.11278107203664</c:v>
                </c:pt>
                <c:pt idx="8">
                  <c:v>63.67861142217245</c:v>
                </c:pt>
                <c:pt idx="9">
                  <c:v>65.5011407651085</c:v>
                </c:pt>
                <c:pt idx="10">
                  <c:v>66.68198998876291</c:v>
                </c:pt>
                <c:pt idx="11">
                  <c:v>66.85090770476963</c:v>
                </c:pt>
                <c:pt idx="12">
                  <c:v>66.24812593703149</c:v>
                </c:pt>
                <c:pt idx="13">
                  <c:v>65.83947621445904</c:v>
                </c:pt>
                <c:pt idx="14">
                  <c:v>66.12848257646759</c:v>
                </c:pt>
                <c:pt idx="15">
                  <c:v>66.34507887872138</c:v>
                </c:pt>
                <c:pt idx="16">
                  <c:v>65.02747928799934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IL_Data2!$S$4:$S$20</c:f>
              <c:numCache>
                <c:ptCount val="17"/>
                <c:pt idx="0">
                  <c:v>0.12603718096838568</c:v>
                </c:pt>
                <c:pt idx="1">
                  <c:v>0.08557064926730132</c:v>
                </c:pt>
                <c:pt idx="2">
                  <c:v>0.0583487309151026</c:v>
                </c:pt>
                <c:pt idx="3">
                  <c:v>0.06428505831573147</c:v>
                </c:pt>
                <c:pt idx="4">
                  <c:v>0.0827129859387924</c:v>
                </c:pt>
                <c:pt idx="5">
                  <c:v>0.0847457627118644</c:v>
                </c:pt>
                <c:pt idx="6">
                  <c:v>0.1245968924069188</c:v>
                </c:pt>
                <c:pt idx="7">
                  <c:v>0.13503199671226443</c:v>
                </c:pt>
                <c:pt idx="8">
                  <c:v>0.1343784994400896</c:v>
                </c:pt>
                <c:pt idx="9">
                  <c:v>0.09550591606091155</c:v>
                </c:pt>
                <c:pt idx="10">
                  <c:v>0.0970477066094596</c:v>
                </c:pt>
                <c:pt idx="11">
                  <c:v>0.11912136084242626</c:v>
                </c:pt>
                <c:pt idx="12">
                  <c:v>0.16398050974512743</c:v>
                </c:pt>
                <c:pt idx="13">
                  <c:v>0.14193489309097568</c:v>
                </c:pt>
                <c:pt idx="14">
                  <c:v>0.1065008094061515</c:v>
                </c:pt>
                <c:pt idx="15">
                  <c:v>0.12421845886298705</c:v>
                </c:pt>
                <c:pt idx="16">
                  <c:v>0.1353457468624395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IL_Data2!$T$4:$T$20</c:f>
              <c:numCache>
                <c:ptCount val="17"/>
                <c:pt idx="0">
                  <c:v>0.0525154920701607</c:v>
                </c:pt>
                <c:pt idx="1">
                  <c:v>0.010696331158412665</c:v>
                </c:pt>
                <c:pt idx="2">
                  <c:v>0.019449576971700865</c:v>
                </c:pt>
                <c:pt idx="3">
                  <c:v>0.027550739278170634</c:v>
                </c:pt>
                <c:pt idx="4">
                  <c:v>0.018380663541953862</c:v>
                </c:pt>
                <c:pt idx="5">
                  <c:v>0.03766478342749529</c:v>
                </c:pt>
                <c:pt idx="6">
                  <c:v>0.0732922896511287</c:v>
                </c:pt>
                <c:pt idx="7">
                  <c:v>0.09980625843949979</c:v>
                </c:pt>
                <c:pt idx="8">
                  <c:v>0.13997760358342665</c:v>
                </c:pt>
                <c:pt idx="9">
                  <c:v>0.14856475831697352</c:v>
                </c:pt>
                <c:pt idx="10">
                  <c:v>0.17366431709061192</c:v>
                </c:pt>
                <c:pt idx="11">
                  <c:v>0.10482679754133511</c:v>
                </c:pt>
                <c:pt idx="12">
                  <c:v>0.1874062968515742</c:v>
                </c:pt>
                <c:pt idx="13">
                  <c:v>0.14193489309097568</c:v>
                </c:pt>
                <c:pt idx="14">
                  <c:v>0.12354093891113573</c:v>
                </c:pt>
                <c:pt idx="15">
                  <c:v>0.14492153534015156</c:v>
                </c:pt>
                <c:pt idx="16">
                  <c:v>0.22147485850217374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IL_Data2!$U$4:$U$20</c:f>
              <c:numCache>
                <c:ptCount val="17"/>
                <c:pt idx="0">
                  <c:v>6.574939607184119</c:v>
                </c:pt>
                <c:pt idx="1">
                  <c:v>7.038185902235533</c:v>
                </c:pt>
                <c:pt idx="2">
                  <c:v>7.264416998930273</c:v>
                </c:pt>
                <c:pt idx="3">
                  <c:v>7.466250344384242</c:v>
                </c:pt>
                <c:pt idx="4">
                  <c:v>7.8485433324143</c:v>
                </c:pt>
                <c:pt idx="5">
                  <c:v>8.380414312617702</c:v>
                </c:pt>
                <c:pt idx="6">
                  <c:v>8.560539431251831</c:v>
                </c:pt>
                <c:pt idx="7">
                  <c:v>8.418951447190748</c:v>
                </c:pt>
                <c:pt idx="8">
                  <c:v>7.967525195968644</c:v>
                </c:pt>
                <c:pt idx="9">
                  <c:v>8.298402928848091</c:v>
                </c:pt>
                <c:pt idx="10">
                  <c:v>8.882419041781592</c:v>
                </c:pt>
                <c:pt idx="11">
                  <c:v>8.54814885405251</c:v>
                </c:pt>
                <c:pt idx="12">
                  <c:v>8.541041979010494</c:v>
                </c:pt>
                <c:pt idx="13">
                  <c:v>8.886955725470445</c:v>
                </c:pt>
                <c:pt idx="14">
                  <c:v>8.311323166056061</c:v>
                </c:pt>
                <c:pt idx="15">
                  <c:v>8.231543207320607</c:v>
                </c:pt>
                <c:pt idx="16">
                  <c:v>8.399639078008367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3252068"/>
        <c:axId val="9506565"/>
      </c:scatterChart>
      <c:val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crossBetween val="midCat"/>
        <c:dispUnits/>
        <c:majorUnit val="1"/>
      </c:valAx>
      <c:valAx>
        <c:axId val="95065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IL_Data2!$R$4:$R$20</c:f>
              <c:numCache>
                <c:ptCount val="17"/>
                <c:pt idx="0">
                  <c:v>58.83835731540804</c:v>
                </c:pt>
                <c:pt idx="1">
                  <c:v>59.460904909616</c:v>
                </c:pt>
                <c:pt idx="2">
                  <c:v>59.05864047456968</c:v>
                </c:pt>
                <c:pt idx="3">
                  <c:v>57.25043622003857</c:v>
                </c:pt>
                <c:pt idx="4">
                  <c:v>57.88070949361271</c:v>
                </c:pt>
                <c:pt idx="5">
                  <c:v>57.85310734463277</c:v>
                </c:pt>
                <c:pt idx="6">
                  <c:v>59.10290237467019</c:v>
                </c:pt>
                <c:pt idx="7">
                  <c:v>63.11278107203664</c:v>
                </c:pt>
                <c:pt idx="8">
                  <c:v>63.67861142217245</c:v>
                </c:pt>
                <c:pt idx="9">
                  <c:v>65.5011407651085</c:v>
                </c:pt>
                <c:pt idx="10">
                  <c:v>66.68198998876291</c:v>
                </c:pt>
                <c:pt idx="11">
                  <c:v>66.85090770476963</c:v>
                </c:pt>
                <c:pt idx="12">
                  <c:v>66.24812593703149</c:v>
                </c:pt>
                <c:pt idx="13">
                  <c:v>65.83947621445904</c:v>
                </c:pt>
                <c:pt idx="14">
                  <c:v>66.12848257646759</c:v>
                </c:pt>
                <c:pt idx="15">
                  <c:v>66.34507887872138</c:v>
                </c:pt>
                <c:pt idx="16">
                  <c:v>65.02747928799934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IL_Data2!$S$3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IL_Data2!$S$4:$S$20</c:f>
              <c:numCache>
                <c:ptCount val="17"/>
                <c:pt idx="0">
                  <c:v>0.12603718096838568</c:v>
                </c:pt>
                <c:pt idx="1">
                  <c:v>0.08557064926730132</c:v>
                </c:pt>
                <c:pt idx="2">
                  <c:v>0.0583487309151026</c:v>
                </c:pt>
                <c:pt idx="3">
                  <c:v>0.06428505831573147</c:v>
                </c:pt>
                <c:pt idx="4">
                  <c:v>0.0827129859387924</c:v>
                </c:pt>
                <c:pt idx="5">
                  <c:v>0.0847457627118644</c:v>
                </c:pt>
                <c:pt idx="6">
                  <c:v>0.1245968924069188</c:v>
                </c:pt>
                <c:pt idx="7">
                  <c:v>0.13503199671226443</c:v>
                </c:pt>
                <c:pt idx="8">
                  <c:v>0.1343784994400896</c:v>
                </c:pt>
                <c:pt idx="9">
                  <c:v>0.09550591606091155</c:v>
                </c:pt>
                <c:pt idx="10">
                  <c:v>0.0970477066094596</c:v>
                </c:pt>
                <c:pt idx="11">
                  <c:v>0.11912136084242626</c:v>
                </c:pt>
                <c:pt idx="12">
                  <c:v>0.16398050974512743</c:v>
                </c:pt>
                <c:pt idx="13">
                  <c:v>0.14193489309097568</c:v>
                </c:pt>
                <c:pt idx="14">
                  <c:v>0.1065008094061515</c:v>
                </c:pt>
                <c:pt idx="15">
                  <c:v>0.12421845886298705</c:v>
                </c:pt>
                <c:pt idx="16">
                  <c:v>0.1353457468624395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IL_Data2!$T$4:$T$20</c:f>
              <c:numCache>
                <c:ptCount val="17"/>
                <c:pt idx="0">
                  <c:v>0.0525154920701607</c:v>
                </c:pt>
                <c:pt idx="1">
                  <c:v>0.010696331158412665</c:v>
                </c:pt>
                <c:pt idx="2">
                  <c:v>0.019449576971700865</c:v>
                </c:pt>
                <c:pt idx="3">
                  <c:v>0.027550739278170634</c:v>
                </c:pt>
                <c:pt idx="4">
                  <c:v>0.018380663541953862</c:v>
                </c:pt>
                <c:pt idx="5">
                  <c:v>0.03766478342749529</c:v>
                </c:pt>
                <c:pt idx="6">
                  <c:v>0.0732922896511287</c:v>
                </c:pt>
                <c:pt idx="7">
                  <c:v>0.09980625843949979</c:v>
                </c:pt>
                <c:pt idx="8">
                  <c:v>0.13997760358342665</c:v>
                </c:pt>
                <c:pt idx="9">
                  <c:v>0.14856475831697352</c:v>
                </c:pt>
                <c:pt idx="10">
                  <c:v>0.17366431709061192</c:v>
                </c:pt>
                <c:pt idx="11">
                  <c:v>0.10482679754133511</c:v>
                </c:pt>
                <c:pt idx="12">
                  <c:v>0.1874062968515742</c:v>
                </c:pt>
                <c:pt idx="13">
                  <c:v>0.14193489309097568</c:v>
                </c:pt>
                <c:pt idx="14">
                  <c:v>0.12354093891113573</c:v>
                </c:pt>
                <c:pt idx="15">
                  <c:v>0.14492153534015156</c:v>
                </c:pt>
                <c:pt idx="16">
                  <c:v>0.22147485850217374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IL_Data2!$U$4:$U$20</c:f>
              <c:numCache>
                <c:ptCount val="17"/>
                <c:pt idx="0">
                  <c:v>6.574939607184119</c:v>
                </c:pt>
                <c:pt idx="1">
                  <c:v>7.038185902235533</c:v>
                </c:pt>
                <c:pt idx="2">
                  <c:v>7.264416998930273</c:v>
                </c:pt>
                <c:pt idx="3">
                  <c:v>7.466250344384242</c:v>
                </c:pt>
                <c:pt idx="4">
                  <c:v>7.8485433324143</c:v>
                </c:pt>
                <c:pt idx="5">
                  <c:v>8.380414312617702</c:v>
                </c:pt>
                <c:pt idx="6">
                  <c:v>8.560539431251831</c:v>
                </c:pt>
                <c:pt idx="7">
                  <c:v>8.418951447190748</c:v>
                </c:pt>
                <c:pt idx="8">
                  <c:v>7.967525195968644</c:v>
                </c:pt>
                <c:pt idx="9">
                  <c:v>8.298402928848091</c:v>
                </c:pt>
                <c:pt idx="10">
                  <c:v>8.882419041781592</c:v>
                </c:pt>
                <c:pt idx="11">
                  <c:v>8.54814885405251</c:v>
                </c:pt>
                <c:pt idx="12">
                  <c:v>8.541041979010494</c:v>
                </c:pt>
                <c:pt idx="13">
                  <c:v>8.886955725470445</c:v>
                </c:pt>
                <c:pt idx="14">
                  <c:v>8.311323166056061</c:v>
                </c:pt>
                <c:pt idx="15">
                  <c:v>8.231543207320607</c:v>
                </c:pt>
                <c:pt idx="16">
                  <c:v>8.399639078008367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8450222"/>
        <c:axId val="31834271"/>
      </c:scatterChart>
      <c:val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crossBetween val="midCat"/>
        <c:dispUnits/>
        <c:majorUnit val="1"/>
      </c:valAx>
      <c:valAx>
        <c:axId val="3183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IL_Data2!$D$4:$D$20</c:f>
              <c:numCache>
                <c:ptCount val="17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18</c:v>
                </c:pt>
                <c:pt idx="10">
                  <c:v>19</c:v>
                </c:pt>
                <c:pt idx="11">
                  <c:v>25</c:v>
                </c:pt>
                <c:pt idx="12">
                  <c:v>35</c:v>
                </c:pt>
                <c:pt idx="13">
                  <c:v>31</c:v>
                </c:pt>
                <c:pt idx="14">
                  <c:v>25</c:v>
                </c:pt>
                <c:pt idx="15">
                  <c:v>30</c:v>
                </c:pt>
                <c:pt idx="16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IL_Data2!$E$4:$E$20</c:f>
              <c:numCache>
                <c:ptCount val="1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17</c:v>
                </c:pt>
                <c:pt idx="8">
                  <c:v>25</c:v>
                </c:pt>
                <c:pt idx="9">
                  <c:v>28</c:v>
                </c:pt>
                <c:pt idx="10">
                  <c:v>34</c:v>
                </c:pt>
                <c:pt idx="11">
                  <c:v>22</c:v>
                </c:pt>
                <c:pt idx="12">
                  <c:v>40</c:v>
                </c:pt>
                <c:pt idx="13">
                  <c:v>31</c:v>
                </c:pt>
                <c:pt idx="14">
                  <c:v>29</c:v>
                </c:pt>
                <c:pt idx="15">
                  <c:v>35</c:v>
                </c:pt>
                <c:pt idx="16">
                  <c:v>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IL_Data2!$F$4:$F$20</c:f>
              <c:numCache>
                <c:ptCount val="17"/>
                <c:pt idx="0">
                  <c:v>626</c:v>
                </c:pt>
                <c:pt idx="1">
                  <c:v>658</c:v>
                </c:pt>
                <c:pt idx="2">
                  <c:v>747</c:v>
                </c:pt>
                <c:pt idx="3">
                  <c:v>813</c:v>
                </c:pt>
                <c:pt idx="4">
                  <c:v>854</c:v>
                </c:pt>
                <c:pt idx="5">
                  <c:v>890</c:v>
                </c:pt>
                <c:pt idx="6">
                  <c:v>1168</c:v>
                </c:pt>
                <c:pt idx="7">
                  <c:v>1434</c:v>
                </c:pt>
                <c:pt idx="8">
                  <c:v>1423</c:v>
                </c:pt>
                <c:pt idx="9">
                  <c:v>1564</c:v>
                </c:pt>
                <c:pt idx="10">
                  <c:v>1739</c:v>
                </c:pt>
                <c:pt idx="11">
                  <c:v>1794</c:v>
                </c:pt>
                <c:pt idx="12">
                  <c:v>1823</c:v>
                </c:pt>
                <c:pt idx="13">
                  <c:v>1941</c:v>
                </c:pt>
                <c:pt idx="14">
                  <c:v>1951</c:v>
                </c:pt>
                <c:pt idx="15">
                  <c:v>1988</c:v>
                </c:pt>
                <c:pt idx="16">
                  <c:v>2048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IL_Data2!$G$3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IL_Data2!$G$4:$G$20</c:f>
              <c:numCache>
                <c:ptCount val="17"/>
              </c:numCache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crossBetween val="midCat"/>
        <c:dispUnits/>
        <c:majorUnit val="1"/>
      </c:valAx>
      <c:valAx>
        <c:axId val="2843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IL_Data2!$AM$4:$AM$20</c:f>
              <c:numCache>
                <c:ptCount val="17"/>
                <c:pt idx="0">
                  <c:v>79.05138339920948</c:v>
                </c:pt>
                <c:pt idx="1">
                  <c:v>51.17052577715236</c:v>
                </c:pt>
                <c:pt idx="2">
                  <c:v>37.427484249267046</c:v>
                </c:pt>
                <c:pt idx="3">
                  <c:v>42.52992283856857</c:v>
                </c:pt>
                <c:pt idx="4">
                  <c:v>53.15693107317938</c:v>
                </c:pt>
                <c:pt idx="5">
                  <c:v>51.76876617773944</c:v>
                </c:pt>
                <c:pt idx="6">
                  <c:v>95.20609318996415</c:v>
                </c:pt>
                <c:pt idx="7">
                  <c:v>125.73802755302866</c:v>
                </c:pt>
                <c:pt idx="8">
                  <c:v>130.2436641884192</c:v>
                </c:pt>
                <c:pt idx="9">
                  <c:v>97.73578758755497</c:v>
                </c:pt>
                <c:pt idx="10">
                  <c:v>103.11516335612721</c:v>
                </c:pt>
                <c:pt idx="11">
                  <c:v>136.01741022850925</c:v>
                </c:pt>
                <c:pt idx="12">
                  <c:v>190.7564857205145</c:v>
                </c:pt>
                <c:pt idx="13">
                  <c:v>168.9465365959998</c:v>
                </c:pt>
                <c:pt idx="14">
                  <c:v>136.23978201634876</c:v>
                </c:pt>
                <c:pt idx="15">
                  <c:v>161.59439806086723</c:v>
                </c:pt>
                <c:pt idx="16">
                  <c:v>176.57445556209535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IL_Data2!$AN$4:$AN$20</c:f>
              <c:numCache>
                <c:ptCount val="17"/>
                <c:pt idx="0">
                  <c:v>2.4614415186109593</c:v>
                </c:pt>
                <c:pt idx="1">
                  <c:v>0.4681253452424421</c:v>
                </c:pt>
                <c:pt idx="2">
                  <c:v>0.8938227906935171</c:v>
                </c:pt>
                <c:pt idx="3">
                  <c:v>1.2807814474538066</c:v>
                </c:pt>
                <c:pt idx="4">
                  <c:v>0.8181833057878287</c:v>
                </c:pt>
                <c:pt idx="5">
                  <c:v>1.5691566567548272</c:v>
                </c:pt>
                <c:pt idx="6">
                  <c:v>3.749770326567498</c:v>
                </c:pt>
                <c:pt idx="7">
                  <c:v>6.081702304249679</c:v>
                </c:pt>
                <c:pt idx="8">
                  <c:v>8.576652978328513</c:v>
                </c:pt>
                <c:pt idx="9">
                  <c:v>9.194587015272866</c:v>
                </c:pt>
                <c:pt idx="10">
                  <c:v>10.690344732175422</c:v>
                </c:pt>
                <c:pt idx="11">
                  <c:v>6.64696747215827</c:v>
                </c:pt>
                <c:pt idx="12">
                  <c:v>11.643307281433291</c:v>
                </c:pt>
                <c:pt idx="13">
                  <c:v>8.698238466416381</c:v>
                </c:pt>
                <c:pt idx="14">
                  <c:v>7.8643854525140275</c:v>
                </c:pt>
                <c:pt idx="15">
                  <c:v>9.169673009460482</c:v>
                </c:pt>
                <c:pt idx="16">
                  <c:v>13.734936081677088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IL_Data2!$AO$4:$AO$20</c:f>
              <c:numCache>
                <c:ptCount val="17"/>
                <c:pt idx="0">
                  <c:v>86.54190439193253</c:v>
                </c:pt>
                <c:pt idx="1">
                  <c:v>87.7142700986319</c:v>
                </c:pt>
                <c:pt idx="2">
                  <c:v>96.48245879152815</c:v>
                </c:pt>
                <c:pt idx="3">
                  <c:v>101.76976749426059</c:v>
                </c:pt>
                <c:pt idx="4">
                  <c:v>103.44430783766269</c:v>
                </c:pt>
                <c:pt idx="5">
                  <c:v>104.27211037378622</c:v>
                </c:pt>
                <c:pt idx="6">
                  <c:v>132.4620475820006</c:v>
                </c:pt>
                <c:pt idx="7">
                  <c:v>157.6811849180256</c:v>
                </c:pt>
                <c:pt idx="8">
                  <c:v>151.49966569996465</c:v>
                </c:pt>
                <c:pt idx="9">
                  <c:v>160.53918172234728</c:v>
                </c:pt>
                <c:pt idx="10">
                  <c:v>171.93393544815038</c:v>
                </c:pt>
                <c:pt idx="11">
                  <c:v>170.4785181862758</c:v>
                </c:pt>
                <c:pt idx="12">
                  <c:v>166.7755327577153</c:v>
                </c:pt>
                <c:pt idx="13">
                  <c:v>170.64606371138046</c:v>
                </c:pt>
                <c:pt idx="14">
                  <c:v>164.94270122206393</c:v>
                </c:pt>
                <c:pt idx="15">
                  <c:v>161.78227426164457</c:v>
                </c:pt>
                <c:pt idx="16">
                  <c:v>160.4772945784846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crossBetween val="midCat"/>
        <c:dispUnits/>
        <c:majorUnit val="1"/>
      </c:valAx>
      <c:valAx>
        <c:axId val="218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IL_Data2!$R$25:$R$41</c:f>
              <c:numCache>
                <c:ptCount val="17"/>
                <c:pt idx="0">
                  <c:v>55.30734632683658</c:v>
                </c:pt>
                <c:pt idx="1">
                  <c:v>56.92860490548352</c:v>
                </c:pt>
                <c:pt idx="2">
                  <c:v>56.69379736177379</c:v>
                </c:pt>
                <c:pt idx="3">
                  <c:v>55.46525802519301</c:v>
                </c:pt>
                <c:pt idx="4">
                  <c:v>56.29475328733238</c:v>
                </c:pt>
                <c:pt idx="5">
                  <c:v>56.57433168017418</c:v>
                </c:pt>
                <c:pt idx="6">
                  <c:v>57.26141078838174</c:v>
                </c:pt>
                <c:pt idx="7">
                  <c:v>61.6875443157646</c:v>
                </c:pt>
                <c:pt idx="8">
                  <c:v>62.32588042003</c:v>
                </c:pt>
                <c:pt idx="9">
                  <c:v>63.646584220620326</c:v>
                </c:pt>
                <c:pt idx="10">
                  <c:v>65.04978299719173</c:v>
                </c:pt>
                <c:pt idx="11">
                  <c:v>64.81736939962815</c:v>
                </c:pt>
                <c:pt idx="12">
                  <c:v>63.821089335096794</c:v>
                </c:pt>
                <c:pt idx="13">
                  <c:v>63.719602830132594</c:v>
                </c:pt>
                <c:pt idx="14">
                  <c:v>64.15470494417863</c:v>
                </c:pt>
                <c:pt idx="15">
                  <c:v>63.76688711774349</c:v>
                </c:pt>
                <c:pt idx="16">
                  <c:v>62.747581759557804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IL_Data2!$S$24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IL_Data2!$S$25:$S$41</c:f>
              <c:numCache>
                <c:ptCount val="17"/>
                <c:pt idx="0">
                  <c:v>0.13493253373313344</c:v>
                </c:pt>
                <c:pt idx="1">
                  <c:v>0.07811279487580065</c:v>
                </c:pt>
                <c:pt idx="2">
                  <c:v>0.04209935447656469</c:v>
                </c:pt>
                <c:pt idx="3">
                  <c:v>0.04063388866314506</c:v>
                </c:pt>
                <c:pt idx="4">
                  <c:v>0.07811482879833355</c:v>
                </c:pt>
                <c:pt idx="5">
                  <c:v>0.0725777186403774</c:v>
                </c:pt>
                <c:pt idx="6">
                  <c:v>0.14819205690574985</c:v>
                </c:pt>
                <c:pt idx="7">
                  <c:v>0.1418104467029071</c:v>
                </c:pt>
                <c:pt idx="8">
                  <c:v>0.14286734766769055</c:v>
                </c:pt>
                <c:pt idx="9">
                  <c:v>0.11903974604854176</c:v>
                </c:pt>
                <c:pt idx="10">
                  <c:v>0.09573653306101608</c:v>
                </c:pt>
                <c:pt idx="11">
                  <c:v>0.10196125472320518</c:v>
                </c:pt>
                <c:pt idx="12">
                  <c:v>0.15630636046651436</c:v>
                </c:pt>
                <c:pt idx="13">
                  <c:v>0.11891313395564541</c:v>
                </c:pt>
                <c:pt idx="14">
                  <c:v>0.09683299156983367</c:v>
                </c:pt>
                <c:pt idx="15">
                  <c:v>0.11870442597931151</c:v>
                </c:pt>
                <c:pt idx="16">
                  <c:v>0.1381851681252879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IL_Data2!$T$25:$T$41</c:f>
              <c:numCache>
                <c:ptCount val="17"/>
                <c:pt idx="0">
                  <c:v>0.07496251874062969</c:v>
                </c:pt>
                <c:pt idx="1">
                  <c:v>0.01562255897516013</c:v>
                </c:pt>
                <c:pt idx="2">
                  <c:v>0.028066236317709797</c:v>
                </c:pt>
                <c:pt idx="3">
                  <c:v>0.027089259108763378</c:v>
                </c:pt>
                <c:pt idx="4">
                  <c:v>0.02603827626611118</c:v>
                </c:pt>
                <c:pt idx="5">
                  <c:v>0.0483851457602516</c:v>
                </c:pt>
                <c:pt idx="6">
                  <c:v>0.07903576368306658</c:v>
                </c:pt>
                <c:pt idx="7">
                  <c:v>0.1260537304025841</c:v>
                </c:pt>
                <c:pt idx="8">
                  <c:v>0.15001071505107508</c:v>
                </c:pt>
                <c:pt idx="9">
                  <c:v>0.16533298062297466</c:v>
                </c:pt>
                <c:pt idx="10">
                  <c:v>0.19785550165943325</c:v>
                </c:pt>
                <c:pt idx="11">
                  <c:v>0.11995441732141786</c:v>
                </c:pt>
                <c:pt idx="12">
                  <c:v>0.2404713237946375</c:v>
                </c:pt>
                <c:pt idx="13">
                  <c:v>0.1605327308401213</c:v>
                </c:pt>
                <c:pt idx="14">
                  <c:v>0.1594896331738437</c:v>
                </c:pt>
                <c:pt idx="15">
                  <c:v>0.18088293482561754</c:v>
                </c:pt>
                <c:pt idx="16">
                  <c:v>0.2763703362505758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IL_Data2!$U$24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IL_Data2!$U$25:$U$41</c:f>
              <c:numCache>
                <c:ptCount val="17"/>
                <c:pt idx="0">
                  <c:v>6.851574212893554</c:v>
                </c:pt>
                <c:pt idx="1">
                  <c:v>7.4207155132010625</c:v>
                </c:pt>
                <c:pt idx="2">
                  <c:v>7.984844232388437</c:v>
                </c:pt>
                <c:pt idx="3">
                  <c:v>8.18095625084654</c:v>
                </c:pt>
                <c:pt idx="4">
                  <c:v>8.345267543288633</c:v>
                </c:pt>
                <c:pt idx="5">
                  <c:v>9.289947985968308</c:v>
                </c:pt>
                <c:pt idx="6">
                  <c:v>9.415135348745308</c:v>
                </c:pt>
                <c:pt idx="7">
                  <c:v>9.091625305286378</c:v>
                </c:pt>
                <c:pt idx="8">
                  <c:v>8.364883205943281</c:v>
                </c:pt>
                <c:pt idx="9">
                  <c:v>8.789101249917334</c:v>
                </c:pt>
                <c:pt idx="10">
                  <c:v>9.45876946642839</c:v>
                </c:pt>
                <c:pt idx="11">
                  <c:v>8.984585857374197</c:v>
                </c:pt>
                <c:pt idx="12">
                  <c:v>9.294216664662738</c:v>
                </c:pt>
                <c:pt idx="13">
                  <c:v>9.869790118318567</c:v>
                </c:pt>
                <c:pt idx="14">
                  <c:v>8.971291866028707</c:v>
                </c:pt>
                <c:pt idx="15">
                  <c:v>9.321123735232604</c:v>
                </c:pt>
                <c:pt idx="16">
                  <c:v>9.315983417779824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IL_Data2!$V$24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595020"/>
        <c:axId val="26484269"/>
      </c:scatterChart>
      <c:val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484269"/>
        <c:crosses val="autoZero"/>
        <c:crossBetween val="midCat"/>
        <c:dispUnits/>
        <c:majorUnit val="1"/>
      </c:valAx>
      <c:valAx>
        <c:axId val="264842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ILLINOIS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IL_Data2!$D$25:$D$41</c:f>
              <c:numCache>
                <c:ptCount val="17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17</c:v>
                </c:pt>
                <c:pt idx="12">
                  <c:v>26</c:v>
                </c:pt>
                <c:pt idx="13">
                  <c:v>20</c:v>
                </c:pt>
                <c:pt idx="14">
                  <c:v>17</c:v>
                </c:pt>
                <c:pt idx="15">
                  <c:v>21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IL_Data2!$E$25:$E$41</c:f>
              <c:numCache>
                <c:ptCount val="1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21</c:v>
                </c:pt>
                <c:pt idx="9">
                  <c:v>25</c:v>
                </c:pt>
                <c:pt idx="10">
                  <c:v>31</c:v>
                </c:pt>
                <c:pt idx="11">
                  <c:v>20</c:v>
                </c:pt>
                <c:pt idx="12">
                  <c:v>40</c:v>
                </c:pt>
                <c:pt idx="13">
                  <c:v>27</c:v>
                </c:pt>
                <c:pt idx="14">
                  <c:v>28</c:v>
                </c:pt>
                <c:pt idx="15">
                  <c:v>32</c:v>
                </c:pt>
                <c:pt idx="16">
                  <c:v>48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IL_Data2!$F$25:$F$41</c:f>
              <c:numCache>
                <c:ptCount val="17"/>
                <c:pt idx="0">
                  <c:v>457</c:v>
                </c:pt>
                <c:pt idx="1">
                  <c:v>475</c:v>
                </c:pt>
                <c:pt idx="2">
                  <c:v>569</c:v>
                </c:pt>
                <c:pt idx="3">
                  <c:v>604</c:v>
                </c:pt>
                <c:pt idx="4">
                  <c:v>641</c:v>
                </c:pt>
                <c:pt idx="5">
                  <c:v>768</c:v>
                </c:pt>
                <c:pt idx="6">
                  <c:v>953</c:v>
                </c:pt>
                <c:pt idx="7">
                  <c:v>1154</c:v>
                </c:pt>
                <c:pt idx="8">
                  <c:v>1171</c:v>
                </c:pt>
                <c:pt idx="9">
                  <c:v>1329</c:v>
                </c:pt>
                <c:pt idx="10">
                  <c:v>1482</c:v>
                </c:pt>
                <c:pt idx="11">
                  <c:v>1498</c:v>
                </c:pt>
                <c:pt idx="12">
                  <c:v>1546</c:v>
                </c:pt>
                <c:pt idx="13">
                  <c:v>1660</c:v>
                </c:pt>
                <c:pt idx="14">
                  <c:v>1575</c:v>
                </c:pt>
                <c:pt idx="15">
                  <c:v>1649</c:v>
                </c:pt>
                <c:pt idx="16">
                  <c:v>1618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IL_Data2!$G$24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IL_Data2!$G$25:$G$41</c:f>
              <c:numCache>
                <c:ptCount val="17"/>
              </c:numCache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crossBetween val="midCat"/>
        <c:dispUnits/>
        <c:majorUnit val="1"/>
      </c:valAx>
      <c:valAx>
        <c:axId val="6485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IL_Data2!$AM$24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IL_Data2!$AM$25:$AM$41</c:f>
              <c:numCache>
                <c:ptCount val="17"/>
                <c:pt idx="0">
                  <c:v>59.28853754940712</c:v>
                </c:pt>
                <c:pt idx="1">
                  <c:v>31.981578610720227</c:v>
                </c:pt>
                <c:pt idx="2">
                  <c:v>18.713742124633523</c:v>
                </c:pt>
                <c:pt idx="3">
                  <c:v>18.227109787957957</c:v>
                </c:pt>
                <c:pt idx="4">
                  <c:v>35.43795404878625</c:v>
                </c:pt>
                <c:pt idx="5">
                  <c:v>34.51251078515962</c:v>
                </c:pt>
                <c:pt idx="6">
                  <c:v>84.00537634408602</c:v>
                </c:pt>
                <c:pt idx="7">
                  <c:v>98.40367373715286</c:v>
                </c:pt>
                <c:pt idx="8">
                  <c:v>108.53638682368263</c:v>
                </c:pt>
                <c:pt idx="9">
                  <c:v>97.73578758755497</c:v>
                </c:pt>
                <c:pt idx="10">
                  <c:v>81.406707912732</c:v>
                </c:pt>
                <c:pt idx="11">
                  <c:v>92.49183895538629</c:v>
                </c:pt>
                <c:pt idx="12">
                  <c:v>141.70481796381077</c:v>
                </c:pt>
                <c:pt idx="13">
                  <c:v>108.9977655458063</c:v>
                </c:pt>
                <c:pt idx="14">
                  <c:v>92.64305177111717</c:v>
                </c:pt>
                <c:pt idx="15">
                  <c:v>113.11607864260705</c:v>
                </c:pt>
                <c:pt idx="16">
                  <c:v>128.41778586334206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IL_Data2!$AN$25:$AN$41</c:f>
              <c:numCache>
                <c:ptCount val="17"/>
                <c:pt idx="0">
                  <c:v>2.4614415186109593</c:v>
                </c:pt>
                <c:pt idx="1">
                  <c:v>0.4681253452424421</c:v>
                </c:pt>
                <c:pt idx="2">
                  <c:v>0.8938227906935171</c:v>
                </c:pt>
                <c:pt idx="3">
                  <c:v>0.8538542983025378</c:v>
                </c:pt>
                <c:pt idx="4">
                  <c:v>0.8181833057878287</c:v>
                </c:pt>
                <c:pt idx="5">
                  <c:v>1.5691566567548272</c:v>
                </c:pt>
                <c:pt idx="6">
                  <c:v>2.9998162612539985</c:v>
                </c:pt>
                <c:pt idx="7">
                  <c:v>5.723955109882051</c:v>
                </c:pt>
                <c:pt idx="8">
                  <c:v>7.204388501795951</c:v>
                </c:pt>
                <c:pt idx="9">
                  <c:v>8.209452692207917</c:v>
                </c:pt>
                <c:pt idx="10">
                  <c:v>9.747079020512885</c:v>
                </c:pt>
                <c:pt idx="11">
                  <c:v>6.042697701962064</c:v>
                </c:pt>
                <c:pt idx="12">
                  <c:v>11.643307281433291</c:v>
                </c:pt>
                <c:pt idx="13">
                  <c:v>7.575885115911043</c:v>
                </c:pt>
                <c:pt idx="14">
                  <c:v>7.593199747254922</c:v>
                </c:pt>
                <c:pt idx="15">
                  <c:v>8.383701037221012</c:v>
                </c:pt>
                <c:pt idx="16">
                  <c:v>12.208832072601854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IL_Data2!$AO$25:$AO$41</c:f>
              <c:numCache>
                <c:ptCount val="17"/>
                <c:pt idx="0">
                  <c:v>63.17835512318397</c:v>
                </c:pt>
                <c:pt idx="1">
                  <c:v>63.319571879711475</c:v>
                </c:pt>
                <c:pt idx="2">
                  <c:v>73.4919933766794</c:v>
                </c:pt>
                <c:pt idx="3">
                  <c:v>75.6075517423535</c:v>
                </c:pt>
                <c:pt idx="4">
                  <c:v>77.64379546129015</c:v>
                </c:pt>
                <c:pt idx="5">
                  <c:v>89.9786300753571</c:v>
                </c:pt>
                <c:pt idx="6">
                  <c:v>108.07905080962891</c:v>
                </c:pt>
                <c:pt idx="7">
                  <c:v>126.89266903445015</c:v>
                </c:pt>
                <c:pt idx="8">
                  <c:v>124.67049088872706</c:v>
                </c:pt>
                <c:pt idx="9">
                  <c:v>136.41724584974395</c:v>
                </c:pt>
                <c:pt idx="10">
                  <c:v>146.52449242907355</c:v>
                </c:pt>
                <c:pt idx="11">
                  <c:v>142.35051295598726</c:v>
                </c:pt>
                <c:pt idx="12">
                  <c:v>141.43443425311457</c:v>
                </c:pt>
                <c:pt idx="13">
                  <c:v>145.9415073471878</c:v>
                </c:pt>
                <c:pt idx="14">
                  <c:v>133.15466654267078</c:v>
                </c:pt>
                <c:pt idx="15">
                  <c:v>134.19465304700802</c:v>
                </c:pt>
                <c:pt idx="16">
                  <c:v>126.78333136132231</c:v>
                </c:pt>
              </c:numCache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crossBetween val="midCat"/>
        <c:dispUnits/>
        <c:majorUnit val="1"/>
      </c:valAx>
      <c:valAx>
        <c:axId val="1844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IL_Data1!$E$5:$E$21</c:f>
              <c:numCache>
                <c:ptCount val="17"/>
                <c:pt idx="0">
                  <c:v>1111</c:v>
                </c:pt>
                <c:pt idx="1">
                  <c:v>967</c:v>
                </c:pt>
                <c:pt idx="2">
                  <c:v>1032</c:v>
                </c:pt>
                <c:pt idx="3">
                  <c:v>1032</c:v>
                </c:pt>
                <c:pt idx="4">
                  <c:v>969</c:v>
                </c:pt>
                <c:pt idx="5">
                  <c:v>916</c:v>
                </c:pt>
                <c:pt idx="6">
                  <c:v>1017</c:v>
                </c:pt>
                <c:pt idx="7">
                  <c:v>1078</c:v>
                </c:pt>
                <c:pt idx="8">
                  <c:v>1251</c:v>
                </c:pt>
                <c:pt idx="9">
                  <c:v>1192</c:v>
                </c:pt>
                <c:pt idx="10">
                  <c:v>1181</c:v>
                </c:pt>
                <c:pt idx="11">
                  <c:v>1288</c:v>
                </c:pt>
                <c:pt idx="12">
                  <c:v>1287</c:v>
                </c:pt>
                <c:pt idx="13">
                  <c:v>1251</c:v>
                </c:pt>
                <c:pt idx="14">
                  <c:v>1265</c:v>
                </c:pt>
                <c:pt idx="15">
                  <c:v>1287</c:v>
                </c:pt>
                <c:pt idx="16">
                  <c:v>1212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IL_Data1!$F$5:$F$21</c:f>
              <c:numCache>
                <c:ptCount val="17"/>
                <c:pt idx="0">
                  <c:v>1770</c:v>
                </c:pt>
                <c:pt idx="1">
                  <c:v>1642</c:v>
                </c:pt>
                <c:pt idx="2">
                  <c:v>1730</c:v>
                </c:pt>
                <c:pt idx="3">
                  <c:v>1656</c:v>
                </c:pt>
                <c:pt idx="4">
                  <c:v>1792</c:v>
                </c:pt>
                <c:pt idx="5">
                  <c:v>1716</c:v>
                </c:pt>
                <c:pt idx="6">
                  <c:v>2028</c:v>
                </c:pt>
                <c:pt idx="7">
                  <c:v>2381</c:v>
                </c:pt>
                <c:pt idx="8">
                  <c:v>2635</c:v>
                </c:pt>
                <c:pt idx="9">
                  <c:v>2939</c:v>
                </c:pt>
                <c:pt idx="10">
                  <c:v>2698</c:v>
                </c:pt>
                <c:pt idx="11">
                  <c:v>2329</c:v>
                </c:pt>
                <c:pt idx="12">
                  <c:v>2068</c:v>
                </c:pt>
                <c:pt idx="13">
                  <c:v>1989</c:v>
                </c:pt>
                <c:pt idx="14">
                  <c:v>2191</c:v>
                </c:pt>
                <c:pt idx="15">
                  <c:v>2044</c:v>
                </c:pt>
                <c:pt idx="16">
                  <c:v>1793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IL_Data1!$G$5:$G$21</c:f>
              <c:numCache>
                <c:ptCount val="17"/>
                <c:pt idx="0">
                  <c:v>2881</c:v>
                </c:pt>
                <c:pt idx="1">
                  <c:v>2609</c:v>
                </c:pt>
                <c:pt idx="2">
                  <c:v>2762</c:v>
                </c:pt>
                <c:pt idx="3">
                  <c:v>2688</c:v>
                </c:pt>
                <c:pt idx="4">
                  <c:v>2761</c:v>
                </c:pt>
                <c:pt idx="5">
                  <c:v>2632</c:v>
                </c:pt>
                <c:pt idx="6">
                  <c:v>3045</c:v>
                </c:pt>
                <c:pt idx="7">
                  <c:v>3459</c:v>
                </c:pt>
                <c:pt idx="8">
                  <c:v>3886</c:v>
                </c:pt>
                <c:pt idx="9">
                  <c:v>4131</c:v>
                </c:pt>
                <c:pt idx="10">
                  <c:v>3879</c:v>
                </c:pt>
                <c:pt idx="11">
                  <c:v>3617</c:v>
                </c:pt>
                <c:pt idx="12">
                  <c:v>3355</c:v>
                </c:pt>
                <c:pt idx="13">
                  <c:v>3240</c:v>
                </c:pt>
                <c:pt idx="14">
                  <c:v>3456</c:v>
                </c:pt>
                <c:pt idx="15">
                  <c:v>3331</c:v>
                </c:pt>
                <c:pt idx="16">
                  <c:v>3005</c:v>
                </c:pt>
              </c:numCache>
            </c:numRef>
          </c:yVal>
          <c:smooth val="1"/>
        </c:ser>
        <c:axId val="17501908"/>
        <c:axId val="23299445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IL_Data1!$F$28:$F$44</c:f>
              <c:numCache>
                <c:ptCount val="17"/>
                <c:pt idx="0">
                  <c:v>61.43700104130511</c:v>
                </c:pt>
                <c:pt idx="1">
                  <c:v>62.9359908010732</c:v>
                </c:pt>
                <c:pt idx="2">
                  <c:v>62.635771180304125</c:v>
                </c:pt>
                <c:pt idx="3">
                  <c:v>61.60714285714286</c:v>
                </c:pt>
                <c:pt idx="4">
                  <c:v>64.90402028250634</c:v>
                </c:pt>
                <c:pt idx="5">
                  <c:v>65.19756838905775</c:v>
                </c:pt>
                <c:pt idx="6">
                  <c:v>66.60098522167488</c:v>
                </c:pt>
                <c:pt idx="7">
                  <c:v>68.83492338826251</c:v>
                </c:pt>
                <c:pt idx="8">
                  <c:v>67.80751415337107</c:v>
                </c:pt>
                <c:pt idx="9">
                  <c:v>71.14500121036069</c:v>
                </c:pt>
                <c:pt idx="10">
                  <c:v>69.55400876514565</c:v>
                </c:pt>
                <c:pt idx="11">
                  <c:v>64.39037876693392</c:v>
                </c:pt>
                <c:pt idx="12">
                  <c:v>61.63934426229508</c:v>
                </c:pt>
                <c:pt idx="13">
                  <c:v>61.38888888888889</c:v>
                </c:pt>
                <c:pt idx="14">
                  <c:v>63.39699074074075</c:v>
                </c:pt>
                <c:pt idx="15">
                  <c:v>61.3629540678475</c:v>
                </c:pt>
                <c:pt idx="16">
                  <c:v>59.66722129783694</c:v>
                </c:pt>
              </c:numCache>
            </c:numRef>
          </c:yVal>
          <c:smooth val="0"/>
        </c:ser>
        <c:axId val="8368414"/>
        <c:axId val="8206863"/>
      </c:scatterChart>
      <c:val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0"/>
        <c:crossBetween val="midCat"/>
        <c:dispUnits/>
        <c:majorUnit val="1"/>
      </c:valAx>
      <c:valAx>
        <c:axId val="2329944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crossBetween val="midCat"/>
        <c:dispUnits/>
        <c:majorUnit val="500"/>
      </c:valAx>
      <c:valAx>
        <c:axId val="8368414"/>
        <c:scaling>
          <c:orientation val="minMax"/>
        </c:scaling>
        <c:axPos val="b"/>
        <c:delete val="1"/>
        <c:majorTickMark val="in"/>
        <c:minorTickMark val="none"/>
        <c:tickLblPos val="nextTo"/>
        <c:crossAx val="8206863"/>
        <c:crosses val="max"/>
        <c:crossBetween val="midCat"/>
        <c:dispUnits/>
      </c:valAx>
      <c:valAx>
        <c:axId val="82068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IL_Data3!$L$24:$L$40</c:f>
              <c:numCache>
                <c:ptCount val="17"/>
                <c:pt idx="0">
                  <c:v>12.614835023278403</c:v>
                </c:pt>
                <c:pt idx="1">
                  <c:v>11.028306938196433</c:v>
                </c:pt>
                <c:pt idx="2">
                  <c:v>11.82941434311904</c:v>
                </c:pt>
                <c:pt idx="3">
                  <c:v>11.893174401186736</c:v>
                </c:pt>
                <c:pt idx="4">
                  <c:v>11.214193998612402</c:v>
                </c:pt>
                <c:pt idx="5">
                  <c:v>10.65085069600286</c:v>
                </c:pt>
                <c:pt idx="6">
                  <c:v>11.862800241408568</c:v>
                </c:pt>
                <c:pt idx="7">
                  <c:v>12.591920729303489</c:v>
                </c:pt>
                <c:pt idx="8">
                  <c:v>14.56396298122343</c:v>
                </c:pt>
                <c:pt idx="9">
                  <c:v>13.829018571258196</c:v>
                </c:pt>
                <c:pt idx="10">
                  <c:v>13.67080583786239</c:v>
                </c:pt>
                <c:pt idx="11">
                  <c:v>14.892631985950974</c:v>
                </c:pt>
                <c:pt idx="12">
                  <c:v>14.859070891276398</c:v>
                </c:pt>
                <c:pt idx="13">
                  <c:v>14.440236524379356</c:v>
                </c:pt>
                <c:pt idx="14">
                  <c:v>14.61598098651517</c:v>
                </c:pt>
                <c:pt idx="15">
                  <c:v>14.884043241672915</c:v>
                </c:pt>
                <c:pt idx="16">
                  <c:v>14.032310668874633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IL_Data3!$M$24:$M$40</c:f>
              <c:numCache>
                <c:ptCount val="17"/>
                <c:pt idx="0">
                  <c:v>106.62078960826798</c:v>
                </c:pt>
                <c:pt idx="1">
                  <c:v>98.6545253107137</c:v>
                </c:pt>
                <c:pt idx="2">
                  <c:v>104.10454744309001</c:v>
                </c:pt>
                <c:pt idx="3">
                  <c:v>99.7310393588306</c:v>
                </c:pt>
                <c:pt idx="4">
                  <c:v>107.73063493742966</c:v>
                </c:pt>
                <c:pt idx="5">
                  <c:v>103.11805936138914</c:v>
                </c:pt>
                <c:pt idx="6">
                  <c:v>121.40397592034749</c:v>
                </c:pt>
                <c:pt idx="7">
                  <c:v>141.83721186523977</c:v>
                </c:pt>
                <c:pt idx="8">
                  <c:v>155.26614443817226</c:v>
                </c:pt>
                <c:pt idx="9">
                  <c:v>171.02322983101345</c:v>
                </c:pt>
                <c:pt idx="10">
                  <c:v>155.12594064506632</c:v>
                </c:pt>
                <c:pt idx="11">
                  <c:v>132.727426079543</c:v>
                </c:pt>
                <c:pt idx="12">
                  <c:v>116.92996641373306</c:v>
                </c:pt>
                <c:pt idx="13">
                  <c:v>111.89716037749116</c:v>
                </c:pt>
                <c:pt idx="14">
                  <c:v>122.63084868271186</c:v>
                </c:pt>
                <c:pt idx="15">
                  <c:v>113.94423199134827</c:v>
                </c:pt>
                <c:pt idx="16">
                  <c:v>99.43869546192407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IL_Data3!$N$24:$N$40</c:f>
              <c:numCache>
                <c:ptCount val="17"/>
                <c:pt idx="0">
                  <c:v>27.524127797553877</c:v>
                </c:pt>
                <c:pt idx="1">
                  <c:v>25.0078143429065</c:v>
                </c:pt>
                <c:pt idx="2">
                  <c:v>26.593985426457476</c:v>
                </c:pt>
                <c:pt idx="3">
                  <c:v>26.001885136672406</c:v>
                </c:pt>
                <c:pt idx="4">
                  <c:v>26.794787351191154</c:v>
                </c:pt>
                <c:pt idx="5">
                  <c:v>25.64211479639654</c:v>
                </c:pt>
                <c:pt idx="6">
                  <c:v>29.726243264736162</c:v>
                </c:pt>
                <c:pt idx="7">
                  <c:v>33.78018756353927</c:v>
                </c:pt>
                <c:pt idx="8">
                  <c:v>37.776637803410026</c:v>
                </c:pt>
                <c:pt idx="9">
                  <c:v>39.95923403632953</c:v>
                </c:pt>
                <c:pt idx="10">
                  <c:v>37.37685943612493</c:v>
                </c:pt>
                <c:pt idx="11">
                  <c:v>34.76782742700006</c:v>
                </c:pt>
                <c:pt idx="12">
                  <c:v>32.16696216168122</c:v>
                </c:pt>
                <c:pt idx="13">
                  <c:v>31.032051320116874</c:v>
                </c:pt>
                <c:pt idx="14">
                  <c:v>33.098461314210034</c:v>
                </c:pt>
                <c:pt idx="15">
                  <c:v>31.903978888779914</c:v>
                </c:pt>
                <c:pt idx="16">
                  <c:v>28.78261510890939</c:v>
                </c:pt>
              </c:numCache>
            </c:numRef>
          </c:yVal>
          <c:smooth val="1"/>
        </c:ser>
        <c:axId val="6752904"/>
        <c:axId val="60776137"/>
      </c:scatterChart>
      <c:val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At val="0"/>
        <c:crossBetween val="midCat"/>
        <c:dispUnits/>
        <c:majorUnit val="1"/>
      </c:valAx>
      <c:valAx>
        <c:axId val="60776137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IL_Data1!$H$5:$H$21</c:f>
              <c:numCache>
                <c:ptCount val="17"/>
                <c:pt idx="0">
                  <c:v>475</c:v>
                </c:pt>
                <c:pt idx="1">
                  <c:v>491</c:v>
                </c:pt>
                <c:pt idx="2">
                  <c:v>502</c:v>
                </c:pt>
                <c:pt idx="3">
                  <c:v>529</c:v>
                </c:pt>
                <c:pt idx="4">
                  <c:v>541</c:v>
                </c:pt>
                <c:pt idx="5">
                  <c:v>520</c:v>
                </c:pt>
                <c:pt idx="6">
                  <c:v>609</c:v>
                </c:pt>
                <c:pt idx="7">
                  <c:v>750</c:v>
                </c:pt>
                <c:pt idx="8">
                  <c:v>796</c:v>
                </c:pt>
                <c:pt idx="9">
                  <c:v>828</c:v>
                </c:pt>
                <c:pt idx="10">
                  <c:v>752</c:v>
                </c:pt>
                <c:pt idx="11">
                  <c:v>866</c:v>
                </c:pt>
                <c:pt idx="12">
                  <c:v>840</c:v>
                </c:pt>
                <c:pt idx="13">
                  <c:v>926</c:v>
                </c:pt>
                <c:pt idx="14">
                  <c:v>1017</c:v>
                </c:pt>
                <c:pt idx="15">
                  <c:v>996</c:v>
                </c:pt>
                <c:pt idx="16">
                  <c:v>991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IL_Data1!$I$5:$I$21</c:f>
              <c:numCache>
                <c:ptCount val="17"/>
                <c:pt idx="0">
                  <c:v>645</c:v>
                </c:pt>
                <c:pt idx="1">
                  <c:v>768</c:v>
                </c:pt>
                <c:pt idx="2">
                  <c:v>839</c:v>
                </c:pt>
                <c:pt idx="3">
                  <c:v>913</c:v>
                </c:pt>
                <c:pt idx="4">
                  <c:v>976</c:v>
                </c:pt>
                <c:pt idx="5">
                  <c:v>889</c:v>
                </c:pt>
                <c:pt idx="6">
                  <c:v>1033</c:v>
                </c:pt>
                <c:pt idx="7">
                  <c:v>1254</c:v>
                </c:pt>
                <c:pt idx="8">
                  <c:v>1391</c:v>
                </c:pt>
                <c:pt idx="9">
                  <c:v>1483</c:v>
                </c:pt>
                <c:pt idx="10">
                  <c:v>1533</c:v>
                </c:pt>
                <c:pt idx="11">
                  <c:v>1387</c:v>
                </c:pt>
                <c:pt idx="12">
                  <c:v>1504</c:v>
                </c:pt>
                <c:pt idx="13">
                  <c:v>1576</c:v>
                </c:pt>
                <c:pt idx="14">
                  <c:v>1641</c:v>
                </c:pt>
                <c:pt idx="15">
                  <c:v>1551</c:v>
                </c:pt>
                <c:pt idx="16">
                  <c:v>1569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IL_Data1!$J$5:$J$21</c:f>
              <c:numCache>
                <c:ptCount val="17"/>
                <c:pt idx="0">
                  <c:v>1120</c:v>
                </c:pt>
                <c:pt idx="1">
                  <c:v>1259</c:v>
                </c:pt>
                <c:pt idx="2">
                  <c:v>1341</c:v>
                </c:pt>
                <c:pt idx="3">
                  <c:v>1442</c:v>
                </c:pt>
                <c:pt idx="4">
                  <c:v>1517</c:v>
                </c:pt>
                <c:pt idx="5">
                  <c:v>1409</c:v>
                </c:pt>
                <c:pt idx="6">
                  <c:v>1642</c:v>
                </c:pt>
                <c:pt idx="7">
                  <c:v>2004</c:v>
                </c:pt>
                <c:pt idx="8">
                  <c:v>2187</c:v>
                </c:pt>
                <c:pt idx="9">
                  <c:v>2311</c:v>
                </c:pt>
                <c:pt idx="10">
                  <c:v>2285</c:v>
                </c:pt>
                <c:pt idx="11">
                  <c:v>2253</c:v>
                </c:pt>
                <c:pt idx="12">
                  <c:v>2344</c:v>
                </c:pt>
                <c:pt idx="13">
                  <c:v>2502</c:v>
                </c:pt>
                <c:pt idx="14">
                  <c:v>2658</c:v>
                </c:pt>
                <c:pt idx="15">
                  <c:v>2547</c:v>
                </c:pt>
                <c:pt idx="16">
                  <c:v>2560</c:v>
                </c:pt>
              </c:numCache>
            </c:numRef>
          </c:yVal>
          <c:smooth val="1"/>
        </c:ser>
        <c:axId val="10114322"/>
        <c:axId val="23920035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IL_Data1!$I$28:$I$44</c:f>
              <c:numCache>
                <c:ptCount val="17"/>
                <c:pt idx="0">
                  <c:v>57.58928571428571</c:v>
                </c:pt>
                <c:pt idx="1">
                  <c:v>61.000794281175544</c:v>
                </c:pt>
                <c:pt idx="2">
                  <c:v>62.56524981357197</c:v>
                </c:pt>
                <c:pt idx="3">
                  <c:v>63.31484049930653</c:v>
                </c:pt>
                <c:pt idx="4">
                  <c:v>64.33750823994725</c:v>
                </c:pt>
                <c:pt idx="5">
                  <c:v>63.09439318665721</c:v>
                </c:pt>
                <c:pt idx="6">
                  <c:v>62.911084043848966</c:v>
                </c:pt>
                <c:pt idx="7">
                  <c:v>62.5748502994012</c:v>
                </c:pt>
                <c:pt idx="8">
                  <c:v>63.60310928212163</c:v>
                </c:pt>
                <c:pt idx="9">
                  <c:v>64.17135439203808</c:v>
                </c:pt>
                <c:pt idx="10">
                  <c:v>67.08971553610503</c:v>
                </c:pt>
                <c:pt idx="11">
                  <c:v>61.562361296049716</c:v>
                </c:pt>
                <c:pt idx="12">
                  <c:v>64.16382252559727</c:v>
                </c:pt>
                <c:pt idx="13">
                  <c:v>62.98960831334932</c:v>
                </c:pt>
                <c:pt idx="14">
                  <c:v>61.738148984198645</c:v>
                </c:pt>
                <c:pt idx="15">
                  <c:v>60.89517078916372</c:v>
                </c:pt>
                <c:pt idx="16">
                  <c:v>61.2890625</c:v>
                </c:pt>
              </c:numCache>
            </c:numRef>
          </c:yVal>
          <c:smooth val="0"/>
        </c:ser>
        <c:axId val="13953724"/>
        <c:axId val="58474653"/>
      </c:scatterChart>
      <c:val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0"/>
        <c:crossBetween val="midCat"/>
        <c:dispUnits/>
        <c:majorUnit val="1"/>
      </c:valAx>
      <c:valAx>
        <c:axId val="2392003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crossBetween val="midCat"/>
        <c:dispUnits/>
        <c:majorUnit val="300"/>
      </c:valAx>
      <c:valAx>
        <c:axId val="13953724"/>
        <c:scaling>
          <c:orientation val="minMax"/>
        </c:scaling>
        <c:axPos val="b"/>
        <c:delete val="1"/>
        <c:majorTickMark val="in"/>
        <c:minorTickMark val="none"/>
        <c:tickLblPos val="nextTo"/>
        <c:crossAx val="58474653"/>
        <c:crosses val="max"/>
        <c:crossBetween val="midCat"/>
        <c:dispUnits/>
      </c:valAx>
      <c:valAx>
        <c:axId val="5847465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IL_Data3!$L$44:$L$60</c:f>
              <c:numCache>
                <c:ptCount val="17"/>
                <c:pt idx="0">
                  <c:v>5.3933813105825745</c:v>
                </c:pt>
                <c:pt idx="1">
                  <c:v>5.59968842466851</c:v>
                </c:pt>
                <c:pt idx="2">
                  <c:v>5.7542306203931775</c:v>
                </c:pt>
                <c:pt idx="3">
                  <c:v>6.096404319988162</c:v>
                </c:pt>
                <c:pt idx="4">
                  <c:v>6.260968992001351</c:v>
                </c:pt>
                <c:pt idx="5">
                  <c:v>6.046334456246166</c:v>
                </c:pt>
                <c:pt idx="6">
                  <c:v>7.1036827404305</c:v>
                </c:pt>
                <c:pt idx="7">
                  <c:v>8.760612752298346</c:v>
                </c:pt>
                <c:pt idx="8">
                  <c:v>9.266918091969506</c:v>
                </c:pt>
                <c:pt idx="9">
                  <c:v>9.606063235739752</c:v>
                </c:pt>
                <c:pt idx="10">
                  <c:v>8.704865359925925</c:v>
                </c:pt>
                <c:pt idx="11">
                  <c:v>10.013213742106789</c:v>
                </c:pt>
                <c:pt idx="12">
                  <c:v>9.698228087546367</c:v>
                </c:pt>
                <c:pt idx="13">
                  <c:v>10.688776196303184</c:v>
                </c:pt>
                <c:pt idx="14">
                  <c:v>11.750555465048164</c:v>
                </c:pt>
                <c:pt idx="15">
                  <c:v>11.518653511038247</c:v>
                </c:pt>
                <c:pt idx="16">
                  <c:v>11.473613756480827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IL_Data3!$M$44:$M$60</c:f>
              <c:numCache>
                <c:ptCount val="17"/>
                <c:pt idx="0">
                  <c:v>38.85333858606376</c:v>
                </c:pt>
                <c:pt idx="1">
                  <c:v>46.142920486375225</c:v>
                </c:pt>
                <c:pt idx="2">
                  <c:v>50.48769670794943</c:v>
                </c:pt>
                <c:pt idx="3">
                  <c:v>54.984564574041265</c:v>
                </c:pt>
                <c:pt idx="4">
                  <c:v>58.674720814135796</c:v>
                </c:pt>
                <c:pt idx="5">
                  <c:v>53.421885065428285</c:v>
                </c:pt>
                <c:pt idx="6">
                  <c:v>61.839401935758865</c:v>
                </c:pt>
                <c:pt idx="7">
                  <c:v>74.7013287186101</c:v>
                </c:pt>
                <c:pt idx="8">
                  <c:v>81.96402539411675</c:v>
                </c:pt>
                <c:pt idx="9">
                  <c:v>86.29719286811601</c:v>
                </c:pt>
                <c:pt idx="10">
                  <c:v>88.14235248661478</c:v>
                </c:pt>
                <c:pt idx="11">
                  <c:v>79.04376984642599</c:v>
                </c:pt>
                <c:pt idx="12">
                  <c:v>85.03997557362403</c:v>
                </c:pt>
                <c:pt idx="13">
                  <c:v>88.6626067143922</c:v>
                </c:pt>
                <c:pt idx="14">
                  <c:v>91.84720341776821</c:v>
                </c:pt>
                <c:pt idx="15">
                  <c:v>86.46159678012776</c:v>
                </c:pt>
                <c:pt idx="16">
                  <c:v>87.0157909535744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IL_Data3!$N$44:$N$60</c:f>
              <c:numCache>
                <c:ptCount val="17"/>
                <c:pt idx="0">
                  <c:v>10.700112160104249</c:v>
                </c:pt>
                <c:pt idx="1">
                  <c:v>12.067780091115095</c:v>
                </c:pt>
                <c:pt idx="2">
                  <c:v>12.911851722259042</c:v>
                </c:pt>
                <c:pt idx="3">
                  <c:v>13.948927963944053</c:v>
                </c:pt>
                <c:pt idx="4">
                  <c:v>14.722090696036574</c:v>
                </c:pt>
                <c:pt idx="5">
                  <c:v>13.727104767523834</c:v>
                </c:pt>
                <c:pt idx="6">
                  <c:v>16.029718042921765</c:v>
                </c:pt>
                <c:pt idx="7">
                  <c:v>19.57082852770532</c:v>
                </c:pt>
                <c:pt idx="8">
                  <c:v>21.26029513022587</c:v>
                </c:pt>
                <c:pt idx="9">
                  <c:v>22.354342739762174</c:v>
                </c:pt>
                <c:pt idx="10">
                  <c:v>22.01756220973072</c:v>
                </c:pt>
                <c:pt idx="11">
                  <c:v>21.6565980627678</c:v>
                </c:pt>
                <c:pt idx="12">
                  <c:v>22.47372855647713</c:v>
                </c:pt>
                <c:pt idx="13">
                  <c:v>23.963639630534697</c:v>
                </c:pt>
                <c:pt idx="14">
                  <c:v>25.45593465658862</c:v>
                </c:pt>
                <c:pt idx="15">
                  <c:v>24.39490670360926</c:v>
                </c:pt>
                <c:pt idx="16">
                  <c:v>24.520297730052597</c:v>
                </c:pt>
              </c:numCache>
            </c:numRef>
          </c:yVal>
          <c:smooth val="1"/>
        </c:ser>
        <c:axId val="56509830"/>
        <c:axId val="38826423"/>
      </c:scatterChart>
      <c:val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At val="0"/>
        <c:crossBetween val="midCat"/>
        <c:dispUnits/>
        <c:majorUnit val="1"/>
      </c:valAx>
      <c:valAx>
        <c:axId val="3882642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IL_Data1!$K$5:$K$21</c:f>
              <c:numCache>
                <c:ptCount val="17"/>
                <c:pt idx="0">
                  <c:v>197</c:v>
                </c:pt>
                <c:pt idx="1">
                  <c:v>181</c:v>
                </c:pt>
                <c:pt idx="2">
                  <c:v>213</c:v>
                </c:pt>
                <c:pt idx="3">
                  <c:v>301</c:v>
                </c:pt>
                <c:pt idx="4">
                  <c:v>322</c:v>
                </c:pt>
                <c:pt idx="5">
                  <c:v>390</c:v>
                </c:pt>
                <c:pt idx="6">
                  <c:v>559</c:v>
                </c:pt>
                <c:pt idx="7">
                  <c:v>663</c:v>
                </c:pt>
                <c:pt idx="8">
                  <c:v>694</c:v>
                </c:pt>
                <c:pt idx="9">
                  <c:v>695</c:v>
                </c:pt>
                <c:pt idx="10">
                  <c:v>637</c:v>
                </c:pt>
                <c:pt idx="11">
                  <c:v>644</c:v>
                </c:pt>
                <c:pt idx="12">
                  <c:v>690</c:v>
                </c:pt>
                <c:pt idx="13">
                  <c:v>639</c:v>
                </c:pt>
                <c:pt idx="14">
                  <c:v>712</c:v>
                </c:pt>
                <c:pt idx="15">
                  <c:v>714</c:v>
                </c:pt>
                <c:pt idx="16">
                  <c:v>744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IL_Data1!$L$5:$L$21</c:f>
              <c:numCache>
                <c:ptCount val="17"/>
                <c:pt idx="0">
                  <c:v>97</c:v>
                </c:pt>
                <c:pt idx="1">
                  <c:v>190</c:v>
                </c:pt>
                <c:pt idx="2">
                  <c:v>213</c:v>
                </c:pt>
                <c:pt idx="3">
                  <c:v>308</c:v>
                </c:pt>
                <c:pt idx="4">
                  <c:v>376</c:v>
                </c:pt>
                <c:pt idx="5">
                  <c:v>634</c:v>
                </c:pt>
                <c:pt idx="6">
                  <c:v>1216</c:v>
                </c:pt>
                <c:pt idx="7">
                  <c:v>2311</c:v>
                </c:pt>
                <c:pt idx="8">
                  <c:v>2565</c:v>
                </c:pt>
                <c:pt idx="9">
                  <c:v>2772</c:v>
                </c:pt>
                <c:pt idx="10">
                  <c:v>3521</c:v>
                </c:pt>
                <c:pt idx="11">
                  <c:v>4405</c:v>
                </c:pt>
                <c:pt idx="12">
                  <c:v>4494</c:v>
                </c:pt>
                <c:pt idx="13">
                  <c:v>4753</c:v>
                </c:pt>
                <c:pt idx="14">
                  <c:v>4904</c:v>
                </c:pt>
                <c:pt idx="15">
                  <c:v>5148</c:v>
                </c:pt>
                <c:pt idx="16">
                  <c:v>5104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IL_Data1!$M$5:$M$21</c:f>
              <c:numCache>
                <c:ptCount val="17"/>
                <c:pt idx="0">
                  <c:v>294</c:v>
                </c:pt>
                <c:pt idx="1">
                  <c:v>371</c:v>
                </c:pt>
                <c:pt idx="2">
                  <c:v>426</c:v>
                </c:pt>
                <c:pt idx="3">
                  <c:v>609</c:v>
                </c:pt>
                <c:pt idx="4">
                  <c:v>698</c:v>
                </c:pt>
                <c:pt idx="5">
                  <c:v>1024</c:v>
                </c:pt>
                <c:pt idx="6">
                  <c:v>1775</c:v>
                </c:pt>
                <c:pt idx="7">
                  <c:v>2974</c:v>
                </c:pt>
                <c:pt idx="8">
                  <c:v>3259</c:v>
                </c:pt>
                <c:pt idx="9">
                  <c:v>3467</c:v>
                </c:pt>
                <c:pt idx="10">
                  <c:v>4158</c:v>
                </c:pt>
                <c:pt idx="11">
                  <c:v>5049</c:v>
                </c:pt>
                <c:pt idx="12">
                  <c:v>5184</c:v>
                </c:pt>
                <c:pt idx="13">
                  <c:v>5392</c:v>
                </c:pt>
                <c:pt idx="14">
                  <c:v>5616</c:v>
                </c:pt>
                <c:pt idx="15">
                  <c:v>5862</c:v>
                </c:pt>
                <c:pt idx="16">
                  <c:v>5848</c:v>
                </c:pt>
              </c:numCache>
            </c:numRef>
          </c:yVal>
          <c:smooth val="1"/>
        </c:ser>
        <c:axId val="13893488"/>
        <c:axId val="57932529"/>
      </c:scatterChart>
      <c:scatterChart>
        <c:scatterStyle val="lineMarker"/>
        <c:varyColors val="0"/>
        <c:ser>
          <c:idx val="5"/>
          <c:order val="3"/>
          <c:tx>
            <c:strRef>
              <c:f>IL_Data1!$A$23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IL_Data1!$L$28:$L$44</c:f>
              <c:numCache>
                <c:ptCount val="17"/>
                <c:pt idx="0">
                  <c:v>32.99319727891156</c:v>
                </c:pt>
                <c:pt idx="1">
                  <c:v>51.21293800539084</c:v>
                </c:pt>
                <c:pt idx="2">
                  <c:v>50</c:v>
                </c:pt>
                <c:pt idx="3">
                  <c:v>50.57471264367817</c:v>
                </c:pt>
                <c:pt idx="4">
                  <c:v>53.86819484240688</c:v>
                </c:pt>
                <c:pt idx="5">
                  <c:v>61.9140625</c:v>
                </c:pt>
                <c:pt idx="6">
                  <c:v>68.50704225352112</c:v>
                </c:pt>
                <c:pt idx="7">
                  <c:v>77.70679219905851</c:v>
                </c:pt>
                <c:pt idx="8">
                  <c:v>78.70512427124885</c:v>
                </c:pt>
                <c:pt idx="9">
                  <c:v>79.9538505912893</c:v>
                </c:pt>
                <c:pt idx="10">
                  <c:v>84.68013468013467</c:v>
                </c:pt>
                <c:pt idx="11">
                  <c:v>87.2449990097049</c:v>
                </c:pt>
                <c:pt idx="12">
                  <c:v>86.68981481481481</c:v>
                </c:pt>
                <c:pt idx="13">
                  <c:v>88.14910979228486</c:v>
                </c:pt>
                <c:pt idx="14">
                  <c:v>87.32193732193733</c:v>
                </c:pt>
                <c:pt idx="15">
                  <c:v>87.81985670419652</c:v>
                </c:pt>
                <c:pt idx="16">
                  <c:v>87.27770177838578</c:v>
                </c:pt>
              </c:numCache>
            </c:numRef>
          </c:yVal>
          <c:smooth val="0"/>
        </c:ser>
        <c:axId val="51630714"/>
        <c:axId val="62023243"/>
      </c:scatterChart>
      <c:val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0"/>
        <c:crossBetween val="midCat"/>
        <c:dispUnits/>
        <c:majorUnit val="1"/>
      </c:valAx>
      <c:valAx>
        <c:axId val="5793252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crossBetween val="midCat"/>
        <c:dispUnits/>
        <c:majorUnit val="800"/>
      </c:valAx>
      <c:valAx>
        <c:axId val="51630714"/>
        <c:scaling>
          <c:orientation val="minMax"/>
        </c:scaling>
        <c:axPos val="b"/>
        <c:delete val="1"/>
        <c:majorTickMark val="in"/>
        <c:minorTickMark val="none"/>
        <c:tickLblPos val="nextTo"/>
        <c:crossAx val="62023243"/>
        <c:crosses val="max"/>
        <c:crossBetween val="midCat"/>
        <c:dispUnits/>
      </c:valAx>
      <c:valAx>
        <c:axId val="6202324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5" zoomScaleNormal="55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39</v>
      </c>
    </row>
    <row r="2" ht="12.75">
      <c r="A2" s="4" t="str">
        <f>CONCATENATE("New Admissions by Race (BW Only) x Offense: ",$A$1)</f>
        <v>New Admissions by Race (BW Only) x Offense: ILLINOIS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>
        <v>555</v>
      </c>
      <c r="C5" s="8">
        <v>1026</v>
      </c>
      <c r="D5" s="10">
        <v>1581</v>
      </c>
      <c r="E5">
        <v>1111</v>
      </c>
      <c r="F5">
        <v>1770</v>
      </c>
      <c r="G5" s="10">
        <v>2881</v>
      </c>
      <c r="H5">
        <v>475</v>
      </c>
      <c r="I5">
        <v>645</v>
      </c>
      <c r="J5" s="10">
        <v>1120</v>
      </c>
      <c r="K5">
        <v>197</v>
      </c>
      <c r="L5">
        <v>97</v>
      </c>
      <c r="M5" s="10">
        <v>294</v>
      </c>
      <c r="N5">
        <v>172</v>
      </c>
      <c r="O5">
        <v>151</v>
      </c>
      <c r="P5" s="10">
        <v>323</v>
      </c>
      <c r="Q5">
        <v>2510</v>
      </c>
      <c r="R5">
        <v>3689</v>
      </c>
      <c r="S5" s="10">
        <v>6199</v>
      </c>
    </row>
    <row r="6" spans="1:19" ht="12.75">
      <c r="A6" s="9">
        <v>1984</v>
      </c>
      <c r="B6" s="8">
        <v>493</v>
      </c>
      <c r="C6" s="8">
        <v>821</v>
      </c>
      <c r="D6" s="10">
        <v>1314</v>
      </c>
      <c r="E6">
        <v>967</v>
      </c>
      <c r="F6">
        <v>1642</v>
      </c>
      <c r="G6" s="10">
        <v>2609</v>
      </c>
      <c r="H6">
        <v>491</v>
      </c>
      <c r="I6">
        <v>768</v>
      </c>
      <c r="J6" s="10">
        <v>1259</v>
      </c>
      <c r="K6">
        <v>181</v>
      </c>
      <c r="L6">
        <v>190</v>
      </c>
      <c r="M6" s="10">
        <v>371</v>
      </c>
      <c r="N6">
        <v>144</v>
      </c>
      <c r="O6">
        <v>223</v>
      </c>
      <c r="P6" s="10">
        <v>367</v>
      </c>
      <c r="Q6">
        <v>2276</v>
      </c>
      <c r="R6">
        <v>3644</v>
      </c>
      <c r="S6" s="10">
        <v>5920</v>
      </c>
    </row>
    <row r="7" spans="1:19" ht="12.75">
      <c r="A7" s="9">
        <v>1985</v>
      </c>
      <c r="B7" s="8">
        <v>577</v>
      </c>
      <c r="C7" s="8">
        <v>995</v>
      </c>
      <c r="D7" s="10">
        <v>1572</v>
      </c>
      <c r="E7">
        <v>1032</v>
      </c>
      <c r="F7">
        <v>1730</v>
      </c>
      <c r="G7" s="10">
        <v>2762</v>
      </c>
      <c r="H7">
        <v>502</v>
      </c>
      <c r="I7">
        <v>839</v>
      </c>
      <c r="J7" s="10">
        <v>1341</v>
      </c>
      <c r="K7">
        <v>213</v>
      </c>
      <c r="L7">
        <v>213</v>
      </c>
      <c r="M7" s="10">
        <v>426</v>
      </c>
      <c r="N7">
        <v>188</v>
      </c>
      <c r="O7">
        <v>263</v>
      </c>
      <c r="P7" s="10">
        <v>451</v>
      </c>
      <c r="Q7">
        <v>2512</v>
      </c>
      <c r="R7">
        <v>4040</v>
      </c>
      <c r="S7" s="10">
        <v>6552</v>
      </c>
    </row>
    <row r="8" spans="1:19" ht="12.75">
      <c r="A8" s="9">
        <v>1986</v>
      </c>
      <c r="B8" s="8">
        <v>615</v>
      </c>
      <c r="C8" s="8">
        <v>959</v>
      </c>
      <c r="D8" s="10">
        <v>1574</v>
      </c>
      <c r="E8">
        <v>1032</v>
      </c>
      <c r="F8">
        <v>1656</v>
      </c>
      <c r="G8" s="10">
        <v>2688</v>
      </c>
      <c r="H8">
        <v>529</v>
      </c>
      <c r="I8">
        <v>913</v>
      </c>
      <c r="J8" s="10">
        <v>1442</v>
      </c>
      <c r="K8">
        <v>301</v>
      </c>
      <c r="L8">
        <v>308</v>
      </c>
      <c r="M8" s="10">
        <v>609</v>
      </c>
      <c r="N8">
        <v>202</v>
      </c>
      <c r="O8">
        <v>259</v>
      </c>
      <c r="P8" s="10">
        <v>461</v>
      </c>
      <c r="Q8">
        <v>2679</v>
      </c>
      <c r="R8">
        <v>4095</v>
      </c>
      <c r="S8" s="10">
        <v>6774</v>
      </c>
    </row>
    <row r="9" spans="1:19" ht="12.75">
      <c r="A9" s="9">
        <v>1987</v>
      </c>
      <c r="B9" s="8">
        <v>642</v>
      </c>
      <c r="C9" s="8">
        <v>910</v>
      </c>
      <c r="D9" s="10">
        <v>1552</v>
      </c>
      <c r="E9">
        <v>969</v>
      </c>
      <c r="F9">
        <v>1792</v>
      </c>
      <c r="G9" s="10">
        <v>2761</v>
      </c>
      <c r="H9">
        <v>541</v>
      </c>
      <c r="I9">
        <v>976</v>
      </c>
      <c r="J9" s="10">
        <v>1517</v>
      </c>
      <c r="K9">
        <v>322</v>
      </c>
      <c r="L9">
        <v>376</v>
      </c>
      <c r="M9" s="10">
        <v>698</v>
      </c>
      <c r="N9">
        <v>234</v>
      </c>
      <c r="O9">
        <v>270</v>
      </c>
      <c r="P9" s="10">
        <v>504</v>
      </c>
      <c r="Q9">
        <v>2708</v>
      </c>
      <c r="R9">
        <v>4324</v>
      </c>
      <c r="S9" s="10">
        <v>7032</v>
      </c>
    </row>
    <row r="10" spans="1:19" ht="12.75">
      <c r="A10" s="9">
        <v>1988</v>
      </c>
      <c r="B10" s="8">
        <v>645</v>
      </c>
      <c r="C10" s="8">
        <v>999</v>
      </c>
      <c r="D10" s="10">
        <v>1644</v>
      </c>
      <c r="E10">
        <v>916</v>
      </c>
      <c r="F10">
        <v>1716</v>
      </c>
      <c r="G10" s="10">
        <v>2632</v>
      </c>
      <c r="H10">
        <v>520</v>
      </c>
      <c r="I10">
        <v>889</v>
      </c>
      <c r="J10" s="10">
        <v>1409</v>
      </c>
      <c r="K10">
        <v>390</v>
      </c>
      <c r="L10">
        <v>634</v>
      </c>
      <c r="M10" s="10">
        <v>1024</v>
      </c>
      <c r="N10">
        <v>341</v>
      </c>
      <c r="O10">
        <v>439</v>
      </c>
      <c r="P10" s="10">
        <v>780</v>
      </c>
      <c r="Q10">
        <v>2812</v>
      </c>
      <c r="R10">
        <v>4677</v>
      </c>
      <c r="S10" s="10">
        <v>7489</v>
      </c>
    </row>
    <row r="11" spans="1:19" ht="12.75">
      <c r="A11" s="9">
        <v>1989</v>
      </c>
      <c r="B11" s="8">
        <v>759</v>
      </c>
      <c r="C11" s="8">
        <v>1089</v>
      </c>
      <c r="D11" s="10">
        <v>1848</v>
      </c>
      <c r="E11">
        <v>1017</v>
      </c>
      <c r="F11">
        <v>2028</v>
      </c>
      <c r="G11" s="10">
        <v>3045</v>
      </c>
      <c r="H11">
        <v>609</v>
      </c>
      <c r="I11">
        <v>1033</v>
      </c>
      <c r="J11" s="10">
        <v>1642</v>
      </c>
      <c r="K11">
        <v>559</v>
      </c>
      <c r="L11">
        <v>1216</v>
      </c>
      <c r="M11" s="10">
        <v>1775</v>
      </c>
      <c r="N11">
        <v>406</v>
      </c>
      <c r="O11">
        <v>430</v>
      </c>
      <c r="P11" s="10">
        <v>836</v>
      </c>
      <c r="Q11">
        <v>3350</v>
      </c>
      <c r="R11">
        <v>5796</v>
      </c>
      <c r="S11" s="10">
        <v>9146</v>
      </c>
    </row>
    <row r="12" spans="1:19" ht="12.75">
      <c r="A12" s="9">
        <v>1990</v>
      </c>
      <c r="B12" s="8">
        <v>788</v>
      </c>
      <c r="C12" s="8">
        <v>1388</v>
      </c>
      <c r="D12" s="10">
        <v>2176</v>
      </c>
      <c r="E12">
        <v>1078</v>
      </c>
      <c r="F12">
        <v>2381</v>
      </c>
      <c r="G12" s="10">
        <v>3459</v>
      </c>
      <c r="H12">
        <v>750</v>
      </c>
      <c r="I12">
        <v>1254</v>
      </c>
      <c r="J12" s="10">
        <v>2004</v>
      </c>
      <c r="K12">
        <v>663</v>
      </c>
      <c r="L12">
        <v>2311</v>
      </c>
      <c r="M12" s="10">
        <v>2974</v>
      </c>
      <c r="N12">
        <v>396</v>
      </c>
      <c r="O12">
        <v>496</v>
      </c>
      <c r="P12" s="10">
        <v>892</v>
      </c>
      <c r="Q12">
        <v>3675</v>
      </c>
      <c r="R12">
        <v>7830</v>
      </c>
      <c r="S12" s="10">
        <v>11505</v>
      </c>
    </row>
    <row r="13" spans="1:19" ht="12.75">
      <c r="A13" s="9">
        <v>1991</v>
      </c>
      <c r="B13" s="8">
        <v>853</v>
      </c>
      <c r="C13" s="8">
        <v>1546</v>
      </c>
      <c r="D13" s="10">
        <v>2399</v>
      </c>
      <c r="E13">
        <v>1251</v>
      </c>
      <c r="F13">
        <v>2635</v>
      </c>
      <c r="G13" s="10">
        <v>3886</v>
      </c>
      <c r="H13">
        <v>796</v>
      </c>
      <c r="I13">
        <v>1391</v>
      </c>
      <c r="J13" s="10">
        <v>2187</v>
      </c>
      <c r="K13">
        <v>694</v>
      </c>
      <c r="L13">
        <v>2565</v>
      </c>
      <c r="M13" s="10">
        <v>3259</v>
      </c>
      <c r="N13">
        <v>468</v>
      </c>
      <c r="O13">
        <v>588</v>
      </c>
      <c r="P13" s="10">
        <v>1056</v>
      </c>
      <c r="Q13">
        <v>4062</v>
      </c>
      <c r="R13">
        <v>8725</v>
      </c>
      <c r="S13" s="10">
        <v>12787</v>
      </c>
    </row>
    <row r="14" spans="1:19" ht="12.75">
      <c r="A14" s="9">
        <v>1992</v>
      </c>
      <c r="B14" s="8">
        <v>952</v>
      </c>
      <c r="C14" s="8">
        <v>1636</v>
      </c>
      <c r="D14" s="10">
        <v>2588</v>
      </c>
      <c r="E14">
        <v>1192</v>
      </c>
      <c r="F14">
        <v>2939</v>
      </c>
      <c r="G14" s="10">
        <v>4131</v>
      </c>
      <c r="H14">
        <v>828</v>
      </c>
      <c r="I14">
        <v>1483</v>
      </c>
      <c r="J14" s="10">
        <v>2311</v>
      </c>
      <c r="K14">
        <v>695</v>
      </c>
      <c r="L14">
        <v>2772</v>
      </c>
      <c r="M14" s="10">
        <v>3467</v>
      </c>
      <c r="N14">
        <v>458</v>
      </c>
      <c r="O14">
        <v>794</v>
      </c>
      <c r="P14" s="10">
        <v>1252</v>
      </c>
      <c r="Q14">
        <v>4125</v>
      </c>
      <c r="R14">
        <v>9624</v>
      </c>
      <c r="S14" s="10">
        <v>13749</v>
      </c>
    </row>
    <row r="15" spans="1:19" ht="12.75">
      <c r="A15" s="9">
        <v>1993</v>
      </c>
      <c r="B15" s="8">
        <v>870</v>
      </c>
      <c r="C15" s="8">
        <v>1594</v>
      </c>
      <c r="D15" s="10">
        <v>2464</v>
      </c>
      <c r="E15">
        <v>1181</v>
      </c>
      <c r="F15">
        <v>2698</v>
      </c>
      <c r="G15" s="10">
        <v>3879</v>
      </c>
      <c r="H15">
        <v>752</v>
      </c>
      <c r="I15">
        <v>1533</v>
      </c>
      <c r="J15" s="10">
        <v>2285</v>
      </c>
      <c r="K15">
        <v>637</v>
      </c>
      <c r="L15">
        <v>3521</v>
      </c>
      <c r="M15" s="10">
        <v>4158</v>
      </c>
      <c r="N15">
        <v>508</v>
      </c>
      <c r="O15">
        <v>846</v>
      </c>
      <c r="P15" s="10">
        <v>1354</v>
      </c>
      <c r="Q15">
        <v>3948</v>
      </c>
      <c r="R15">
        <v>10192</v>
      </c>
      <c r="S15" s="10">
        <v>14140</v>
      </c>
    </row>
    <row r="16" spans="1:19" ht="12.75">
      <c r="A16" s="9">
        <v>1994</v>
      </c>
      <c r="B16" s="8">
        <v>922</v>
      </c>
      <c r="C16" s="8">
        <v>1567</v>
      </c>
      <c r="D16" s="10">
        <v>2489</v>
      </c>
      <c r="E16">
        <v>1288</v>
      </c>
      <c r="F16">
        <v>2329</v>
      </c>
      <c r="G16" s="10">
        <v>3617</v>
      </c>
      <c r="H16">
        <v>866</v>
      </c>
      <c r="I16">
        <v>1387</v>
      </c>
      <c r="J16" s="10">
        <v>2253</v>
      </c>
      <c r="K16">
        <v>644</v>
      </c>
      <c r="L16">
        <v>4405</v>
      </c>
      <c r="M16" s="10">
        <v>5049</v>
      </c>
      <c r="N16">
        <v>611</v>
      </c>
      <c r="O16">
        <v>1119</v>
      </c>
      <c r="P16" s="10">
        <v>1730</v>
      </c>
      <c r="Q16">
        <v>4331</v>
      </c>
      <c r="R16">
        <v>10807</v>
      </c>
      <c r="S16" s="10">
        <v>15138</v>
      </c>
    </row>
    <row r="17" spans="1:19" ht="12.75">
      <c r="A17" s="9">
        <v>1995</v>
      </c>
      <c r="B17" s="8">
        <v>952</v>
      </c>
      <c r="C17" s="8">
        <v>1447</v>
      </c>
      <c r="D17" s="10">
        <v>2399</v>
      </c>
      <c r="E17">
        <v>1287</v>
      </c>
      <c r="F17">
        <v>2068</v>
      </c>
      <c r="G17" s="10">
        <v>3355</v>
      </c>
      <c r="H17">
        <v>840</v>
      </c>
      <c r="I17">
        <v>1504</v>
      </c>
      <c r="J17" s="10">
        <v>2344</v>
      </c>
      <c r="K17">
        <v>690</v>
      </c>
      <c r="L17">
        <v>4494</v>
      </c>
      <c r="M17" s="10">
        <v>5184</v>
      </c>
      <c r="N17">
        <v>637</v>
      </c>
      <c r="O17">
        <v>1103</v>
      </c>
      <c r="P17" s="10">
        <v>1740</v>
      </c>
      <c r="Q17">
        <v>4406</v>
      </c>
      <c r="R17">
        <v>10616</v>
      </c>
      <c r="S17" s="10">
        <v>15022</v>
      </c>
    </row>
    <row r="18" spans="1:19" ht="12.75">
      <c r="A18" s="9">
        <v>1996</v>
      </c>
      <c r="B18" s="8">
        <v>909</v>
      </c>
      <c r="C18" s="8">
        <v>1322</v>
      </c>
      <c r="D18" s="10">
        <v>2231</v>
      </c>
      <c r="E18">
        <v>1251</v>
      </c>
      <c r="F18">
        <v>1989</v>
      </c>
      <c r="G18" s="10">
        <v>3240</v>
      </c>
      <c r="H18">
        <v>926</v>
      </c>
      <c r="I18">
        <v>1576</v>
      </c>
      <c r="J18" s="10">
        <v>2502</v>
      </c>
      <c r="K18">
        <v>639</v>
      </c>
      <c r="L18">
        <v>4753</v>
      </c>
      <c r="M18" s="10">
        <v>5392</v>
      </c>
      <c r="N18">
        <v>670</v>
      </c>
      <c r="O18">
        <v>1077</v>
      </c>
      <c r="P18" s="10">
        <v>1747</v>
      </c>
      <c r="Q18">
        <v>4395</v>
      </c>
      <c r="R18">
        <v>10717</v>
      </c>
      <c r="S18" s="10">
        <v>15112</v>
      </c>
    </row>
    <row r="19" spans="1:19" ht="12.75">
      <c r="A19" s="9">
        <v>1997</v>
      </c>
      <c r="B19" s="8">
        <v>926</v>
      </c>
      <c r="C19" s="8">
        <v>1445</v>
      </c>
      <c r="D19" s="10">
        <v>2371</v>
      </c>
      <c r="E19">
        <v>1265</v>
      </c>
      <c r="F19">
        <v>2191</v>
      </c>
      <c r="G19" s="10">
        <v>3456</v>
      </c>
      <c r="H19">
        <v>1017</v>
      </c>
      <c r="I19">
        <v>1641</v>
      </c>
      <c r="J19" s="10">
        <v>2658</v>
      </c>
      <c r="K19">
        <v>712</v>
      </c>
      <c r="L19">
        <v>4904</v>
      </c>
      <c r="M19" s="10">
        <v>5616</v>
      </c>
      <c r="N19">
        <v>753</v>
      </c>
      <c r="O19">
        <v>1082</v>
      </c>
      <c r="P19" s="10">
        <v>1835</v>
      </c>
      <c r="Q19">
        <v>4673</v>
      </c>
      <c r="R19">
        <v>11263</v>
      </c>
      <c r="S19" s="10">
        <v>15936</v>
      </c>
    </row>
    <row r="20" spans="1:19" ht="12.75">
      <c r="A20" s="9">
        <v>1998</v>
      </c>
      <c r="B20" s="8">
        <v>969</v>
      </c>
      <c r="C20" s="8">
        <v>1528</v>
      </c>
      <c r="D20" s="10">
        <v>2497</v>
      </c>
      <c r="E20">
        <v>1287</v>
      </c>
      <c r="F20">
        <v>2044</v>
      </c>
      <c r="G20" s="10">
        <v>3331</v>
      </c>
      <c r="H20">
        <v>996</v>
      </c>
      <c r="I20">
        <v>1551</v>
      </c>
      <c r="J20" s="10">
        <v>2547</v>
      </c>
      <c r="K20">
        <v>714</v>
      </c>
      <c r="L20">
        <v>5148</v>
      </c>
      <c r="M20" s="10">
        <v>5862</v>
      </c>
      <c r="N20">
        <v>742</v>
      </c>
      <c r="O20">
        <v>1010</v>
      </c>
      <c r="P20" s="10">
        <v>1752</v>
      </c>
      <c r="Q20">
        <v>4708</v>
      </c>
      <c r="R20">
        <v>11281</v>
      </c>
      <c r="S20" s="10">
        <v>15989</v>
      </c>
    </row>
    <row r="21" spans="1:19" ht="12.75">
      <c r="A21" s="9">
        <v>1999</v>
      </c>
      <c r="B21" s="8">
        <v>1037</v>
      </c>
      <c r="C21" s="8">
        <v>1384</v>
      </c>
      <c r="D21" s="10">
        <v>2421</v>
      </c>
      <c r="E21">
        <v>1212</v>
      </c>
      <c r="F21">
        <v>1793</v>
      </c>
      <c r="G21" s="10">
        <v>3005</v>
      </c>
      <c r="H21">
        <v>991</v>
      </c>
      <c r="I21">
        <v>1569</v>
      </c>
      <c r="J21" s="10">
        <v>2560</v>
      </c>
      <c r="K21">
        <v>744</v>
      </c>
      <c r="L21">
        <v>5104</v>
      </c>
      <c r="M21" s="10">
        <v>5848</v>
      </c>
      <c r="N21">
        <v>796</v>
      </c>
      <c r="O21">
        <v>1048</v>
      </c>
      <c r="P21" s="10">
        <v>1844</v>
      </c>
      <c r="Q21">
        <v>4780</v>
      </c>
      <c r="R21">
        <v>10898</v>
      </c>
      <c r="S21" s="10">
        <v>15678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ILLINOIS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 aca="true" t="shared" si="0" ref="B28:D31">(B5/$D5)*100</f>
        <v>35.10436432637571</v>
      </c>
      <c r="C28" s="1">
        <f t="shared" si="0"/>
        <v>64.89563567362428</v>
      </c>
      <c r="D28" s="11">
        <f t="shared" si="0"/>
        <v>100</v>
      </c>
      <c r="E28" s="1">
        <f aca="true" t="shared" si="1" ref="E28:G31">(E5/$G5)*100</f>
        <v>38.5629989586949</v>
      </c>
      <c r="F28" s="1">
        <f t="shared" si="1"/>
        <v>61.43700104130511</v>
      </c>
      <c r="G28" s="11">
        <f t="shared" si="1"/>
        <v>100</v>
      </c>
      <c r="H28" s="1">
        <f aca="true" t="shared" si="2" ref="H28:J31">(H5/$J5)*100</f>
        <v>42.410714285714285</v>
      </c>
      <c r="I28" s="1">
        <f t="shared" si="2"/>
        <v>57.58928571428571</v>
      </c>
      <c r="J28" s="11">
        <f t="shared" si="2"/>
        <v>100</v>
      </c>
      <c r="K28" s="1">
        <f aca="true" t="shared" si="3" ref="K28:M31">(K5/$M5)*100</f>
        <v>67.00680272108843</v>
      </c>
      <c r="L28" s="1">
        <f t="shared" si="3"/>
        <v>32.99319727891156</v>
      </c>
      <c r="M28" s="11">
        <f t="shared" si="3"/>
        <v>100</v>
      </c>
      <c r="N28" s="1">
        <f aca="true" t="shared" si="4" ref="N28:P31">(N5/$P5)*100</f>
        <v>53.25077399380805</v>
      </c>
      <c r="O28" s="1">
        <f t="shared" si="4"/>
        <v>46.749226006191954</v>
      </c>
      <c r="P28" s="11">
        <f t="shared" si="4"/>
        <v>100</v>
      </c>
      <c r="Q28" s="1">
        <f aca="true" t="shared" si="5" ref="Q28:S31">(Q5/$S5)*100</f>
        <v>40.49040167768995</v>
      </c>
      <c r="R28" s="1">
        <f t="shared" si="5"/>
        <v>59.509598322310055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37.51902587519026</v>
      </c>
      <c r="C29" s="1">
        <f t="shared" si="6"/>
        <v>62.48097412480974</v>
      </c>
      <c r="D29" s="11">
        <f t="shared" si="0"/>
        <v>100</v>
      </c>
      <c r="E29" s="1">
        <f t="shared" si="1"/>
        <v>37.06400919892679</v>
      </c>
      <c r="F29" s="1">
        <f t="shared" si="1"/>
        <v>62.9359908010732</v>
      </c>
      <c r="G29" s="11">
        <f t="shared" si="1"/>
        <v>100</v>
      </c>
      <c r="H29" s="1">
        <f t="shared" si="2"/>
        <v>38.99920571882446</v>
      </c>
      <c r="I29" s="1">
        <f t="shared" si="2"/>
        <v>61.000794281175544</v>
      </c>
      <c r="J29" s="11">
        <f t="shared" si="2"/>
        <v>100</v>
      </c>
      <c r="K29" s="1">
        <f t="shared" si="3"/>
        <v>48.78706199460917</v>
      </c>
      <c r="L29" s="1">
        <f t="shared" si="3"/>
        <v>51.21293800539084</v>
      </c>
      <c r="M29" s="11">
        <f t="shared" si="3"/>
        <v>100</v>
      </c>
      <c r="N29" s="1">
        <f t="shared" si="4"/>
        <v>39.23705722070845</v>
      </c>
      <c r="O29" s="1">
        <f t="shared" si="4"/>
        <v>60.76294277929155</v>
      </c>
      <c r="P29" s="11">
        <f t="shared" si="4"/>
        <v>100</v>
      </c>
      <c r="Q29" s="1">
        <f t="shared" si="5"/>
        <v>38.44594594594595</v>
      </c>
      <c r="R29" s="1">
        <f t="shared" si="5"/>
        <v>61.55405405405405</v>
      </c>
      <c r="S29" s="11">
        <f t="shared" si="5"/>
        <v>100</v>
      </c>
    </row>
    <row r="30" spans="1:19" ht="12.75">
      <c r="A30" s="9">
        <v>1985</v>
      </c>
      <c r="B30" s="1">
        <f t="shared" si="6"/>
        <v>36.704834605597966</v>
      </c>
      <c r="C30" s="1">
        <f t="shared" si="6"/>
        <v>63.295165394402034</v>
      </c>
      <c r="D30" s="11">
        <f t="shared" si="0"/>
        <v>100</v>
      </c>
      <c r="E30" s="1">
        <f t="shared" si="1"/>
        <v>37.364228819695875</v>
      </c>
      <c r="F30" s="1">
        <f t="shared" si="1"/>
        <v>62.635771180304125</v>
      </c>
      <c r="G30" s="11">
        <f t="shared" si="1"/>
        <v>100</v>
      </c>
      <c r="H30" s="1">
        <f t="shared" si="2"/>
        <v>37.43475018642804</v>
      </c>
      <c r="I30" s="1">
        <f t="shared" si="2"/>
        <v>62.56524981357197</v>
      </c>
      <c r="J30" s="11">
        <f t="shared" si="2"/>
        <v>100</v>
      </c>
      <c r="K30" s="1">
        <f t="shared" si="3"/>
        <v>50</v>
      </c>
      <c r="L30" s="1">
        <f t="shared" si="3"/>
        <v>50</v>
      </c>
      <c r="M30" s="11">
        <f t="shared" si="3"/>
        <v>100</v>
      </c>
      <c r="N30" s="1">
        <f t="shared" si="4"/>
        <v>41.68514412416852</v>
      </c>
      <c r="O30" s="1">
        <f t="shared" si="4"/>
        <v>58.31485587583148</v>
      </c>
      <c r="P30" s="11">
        <f t="shared" si="4"/>
        <v>100</v>
      </c>
      <c r="Q30" s="1">
        <f t="shared" si="5"/>
        <v>38.339438339438345</v>
      </c>
      <c r="R30" s="1">
        <f t="shared" si="5"/>
        <v>61.66056166056166</v>
      </c>
      <c r="S30" s="11">
        <f t="shared" si="5"/>
        <v>100</v>
      </c>
    </row>
    <row r="31" spans="1:19" ht="12.75">
      <c r="A31" s="9">
        <v>1986</v>
      </c>
      <c r="B31" s="1">
        <f t="shared" si="6"/>
        <v>39.07242693773825</v>
      </c>
      <c r="C31" s="1">
        <f t="shared" si="6"/>
        <v>60.92757306226175</v>
      </c>
      <c r="D31" s="11">
        <f t="shared" si="0"/>
        <v>100</v>
      </c>
      <c r="E31" s="1">
        <f t="shared" si="1"/>
        <v>38.392857142857146</v>
      </c>
      <c r="F31" s="1">
        <f t="shared" si="1"/>
        <v>61.60714285714286</v>
      </c>
      <c r="G31" s="11">
        <f t="shared" si="1"/>
        <v>100</v>
      </c>
      <c r="H31" s="1">
        <f t="shared" si="2"/>
        <v>36.68515950069348</v>
      </c>
      <c r="I31" s="1">
        <f t="shared" si="2"/>
        <v>63.31484049930653</v>
      </c>
      <c r="J31" s="11">
        <f t="shared" si="2"/>
        <v>100</v>
      </c>
      <c r="K31" s="1">
        <f t="shared" si="3"/>
        <v>49.42528735632184</v>
      </c>
      <c r="L31" s="1">
        <f t="shared" si="3"/>
        <v>50.57471264367817</v>
      </c>
      <c r="M31" s="11">
        <f t="shared" si="3"/>
        <v>100</v>
      </c>
      <c r="N31" s="1">
        <f t="shared" si="4"/>
        <v>43.817787418655094</v>
      </c>
      <c r="O31" s="1">
        <f t="shared" si="4"/>
        <v>56.182212581344906</v>
      </c>
      <c r="P31" s="11">
        <f t="shared" si="4"/>
        <v>100</v>
      </c>
      <c r="Q31" s="1">
        <f t="shared" si="5"/>
        <v>39.54827280779451</v>
      </c>
      <c r="R31" s="1">
        <f t="shared" si="5"/>
        <v>60.451727192205496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41.365979381443296</v>
      </c>
      <c r="C32" s="1">
        <f t="shared" si="7"/>
        <v>58.634020618556704</v>
      </c>
      <c r="D32" s="11">
        <f aca="true" t="shared" si="8" ref="D32:D44">(D9/$D9)*100</f>
        <v>100</v>
      </c>
      <c r="E32" s="1">
        <f aca="true" t="shared" si="9" ref="E32:G44">(E9/$G9)*100</f>
        <v>35.09597971749366</v>
      </c>
      <c r="F32" s="1">
        <f t="shared" si="9"/>
        <v>64.90402028250634</v>
      </c>
      <c r="G32" s="11">
        <f t="shared" si="9"/>
        <v>100</v>
      </c>
      <c r="H32" s="1">
        <f aca="true" t="shared" si="10" ref="H32:J44">(H9/$J9)*100</f>
        <v>35.66249176005273</v>
      </c>
      <c r="I32" s="1">
        <f t="shared" si="10"/>
        <v>64.33750823994725</v>
      </c>
      <c r="J32" s="11">
        <f t="shared" si="10"/>
        <v>100</v>
      </c>
      <c r="K32" s="1">
        <f aca="true" t="shared" si="11" ref="K32:M44">(K9/$M9)*100</f>
        <v>46.13180515759313</v>
      </c>
      <c r="L32" s="1">
        <f t="shared" si="11"/>
        <v>53.86819484240688</v>
      </c>
      <c r="M32" s="11">
        <f t="shared" si="11"/>
        <v>100</v>
      </c>
      <c r="N32" s="1">
        <f aca="true" t="shared" si="12" ref="N32:P44">(N9/$P9)*100</f>
        <v>46.42857142857143</v>
      </c>
      <c r="O32" s="1">
        <f t="shared" si="12"/>
        <v>53.57142857142857</v>
      </c>
      <c r="P32" s="11">
        <f t="shared" si="12"/>
        <v>100</v>
      </c>
      <c r="Q32" s="1">
        <f aca="true" t="shared" si="13" ref="Q32:S44">(Q9/$S9)*100</f>
        <v>38.50967007963595</v>
      </c>
      <c r="R32" s="1">
        <f t="shared" si="13"/>
        <v>61.49032992036405</v>
      </c>
      <c r="S32" s="11">
        <f t="shared" si="13"/>
        <v>100</v>
      </c>
    </row>
    <row r="33" spans="1:19" ht="12.75">
      <c r="A33" s="9">
        <v>1988</v>
      </c>
      <c r="B33" s="1">
        <f t="shared" si="7"/>
        <v>39.23357664233576</v>
      </c>
      <c r="C33" s="1">
        <f t="shared" si="7"/>
        <v>60.76642335766424</v>
      </c>
      <c r="D33" s="11">
        <f t="shared" si="8"/>
        <v>100</v>
      </c>
      <c r="E33" s="1">
        <f t="shared" si="9"/>
        <v>34.80243161094225</v>
      </c>
      <c r="F33" s="1">
        <f t="shared" si="9"/>
        <v>65.19756838905775</v>
      </c>
      <c r="G33" s="11">
        <f t="shared" si="9"/>
        <v>100</v>
      </c>
      <c r="H33" s="1">
        <f t="shared" si="10"/>
        <v>36.90560681334279</v>
      </c>
      <c r="I33" s="1">
        <f t="shared" si="10"/>
        <v>63.09439318665721</v>
      </c>
      <c r="J33" s="11">
        <f t="shared" si="10"/>
        <v>100</v>
      </c>
      <c r="K33" s="1">
        <f t="shared" si="11"/>
        <v>38.0859375</v>
      </c>
      <c r="L33" s="1">
        <f t="shared" si="11"/>
        <v>61.9140625</v>
      </c>
      <c r="M33" s="11">
        <f t="shared" si="11"/>
        <v>100</v>
      </c>
      <c r="N33" s="1">
        <f t="shared" si="12"/>
        <v>43.717948717948715</v>
      </c>
      <c r="O33" s="1">
        <f t="shared" si="12"/>
        <v>56.282051282051285</v>
      </c>
      <c r="P33" s="11">
        <f t="shared" si="12"/>
        <v>100</v>
      </c>
      <c r="Q33" s="1">
        <f t="shared" si="13"/>
        <v>37.548404326345306</v>
      </c>
      <c r="R33" s="1">
        <f t="shared" si="13"/>
        <v>62.451595673654694</v>
      </c>
      <c r="S33" s="11">
        <f t="shared" si="13"/>
        <v>100</v>
      </c>
    </row>
    <row r="34" spans="1:19" ht="12.75">
      <c r="A34" s="9">
        <v>1989</v>
      </c>
      <c r="B34" s="1">
        <f t="shared" si="7"/>
        <v>41.07142857142857</v>
      </c>
      <c r="C34" s="1">
        <f t="shared" si="7"/>
        <v>58.92857142857143</v>
      </c>
      <c r="D34" s="11">
        <f t="shared" si="8"/>
        <v>100</v>
      </c>
      <c r="E34" s="1">
        <f t="shared" si="9"/>
        <v>33.399014778325125</v>
      </c>
      <c r="F34" s="1">
        <f t="shared" si="9"/>
        <v>66.60098522167488</v>
      </c>
      <c r="G34" s="11">
        <f t="shared" si="9"/>
        <v>100</v>
      </c>
      <c r="H34" s="1">
        <f t="shared" si="10"/>
        <v>37.088915956151034</v>
      </c>
      <c r="I34" s="1">
        <f t="shared" si="10"/>
        <v>62.911084043848966</v>
      </c>
      <c r="J34" s="11">
        <f t="shared" si="10"/>
        <v>100</v>
      </c>
      <c r="K34" s="1">
        <f t="shared" si="11"/>
        <v>31.492957746478872</v>
      </c>
      <c r="L34" s="1">
        <f t="shared" si="11"/>
        <v>68.50704225352112</v>
      </c>
      <c r="M34" s="11">
        <f t="shared" si="11"/>
        <v>100</v>
      </c>
      <c r="N34" s="1">
        <f t="shared" si="12"/>
        <v>48.5645933014354</v>
      </c>
      <c r="O34" s="1">
        <f t="shared" si="12"/>
        <v>51.43540669856459</v>
      </c>
      <c r="P34" s="11">
        <f t="shared" si="12"/>
        <v>100</v>
      </c>
      <c r="Q34" s="1">
        <f t="shared" si="13"/>
        <v>36.628034113273564</v>
      </c>
      <c r="R34" s="1">
        <f t="shared" si="13"/>
        <v>63.371965886726436</v>
      </c>
      <c r="S34" s="11">
        <f t="shared" si="13"/>
        <v>100</v>
      </c>
    </row>
    <row r="35" spans="1:19" ht="12.75">
      <c r="A35" s="9">
        <v>1990</v>
      </c>
      <c r="B35" s="1">
        <f t="shared" si="7"/>
        <v>36.213235294117645</v>
      </c>
      <c r="C35" s="1">
        <f t="shared" si="7"/>
        <v>63.78676470588235</v>
      </c>
      <c r="D35" s="11">
        <f t="shared" si="8"/>
        <v>100</v>
      </c>
      <c r="E35" s="1">
        <f t="shared" si="9"/>
        <v>31.165076611737497</v>
      </c>
      <c r="F35" s="1">
        <f t="shared" si="9"/>
        <v>68.83492338826251</v>
      </c>
      <c r="G35" s="11">
        <f t="shared" si="9"/>
        <v>100</v>
      </c>
      <c r="H35" s="1">
        <f t="shared" si="10"/>
        <v>37.4251497005988</v>
      </c>
      <c r="I35" s="1">
        <f t="shared" si="10"/>
        <v>62.5748502994012</v>
      </c>
      <c r="J35" s="11">
        <f t="shared" si="10"/>
        <v>100</v>
      </c>
      <c r="K35" s="1">
        <f t="shared" si="11"/>
        <v>22.29320780094149</v>
      </c>
      <c r="L35" s="1">
        <f t="shared" si="11"/>
        <v>77.70679219905851</v>
      </c>
      <c r="M35" s="11">
        <f t="shared" si="11"/>
        <v>100</v>
      </c>
      <c r="N35" s="1">
        <f t="shared" si="12"/>
        <v>44.39461883408072</v>
      </c>
      <c r="O35" s="1">
        <f t="shared" si="12"/>
        <v>55.60538116591929</v>
      </c>
      <c r="P35" s="11">
        <f t="shared" si="12"/>
        <v>100</v>
      </c>
      <c r="Q35" s="1">
        <f t="shared" si="13"/>
        <v>31.94263363754889</v>
      </c>
      <c r="R35" s="1">
        <f t="shared" si="13"/>
        <v>68.0573663624511</v>
      </c>
      <c r="S35" s="11">
        <f t="shared" si="13"/>
        <v>100</v>
      </c>
    </row>
    <row r="36" spans="1:19" ht="12.75">
      <c r="A36" s="9">
        <v>1991</v>
      </c>
      <c r="B36" s="1">
        <f t="shared" si="7"/>
        <v>35.55648186744477</v>
      </c>
      <c r="C36" s="1">
        <f t="shared" si="7"/>
        <v>64.44351813255523</v>
      </c>
      <c r="D36" s="11">
        <f t="shared" si="8"/>
        <v>100</v>
      </c>
      <c r="E36" s="1">
        <f t="shared" si="9"/>
        <v>32.19248584662893</v>
      </c>
      <c r="F36" s="1">
        <f t="shared" si="9"/>
        <v>67.80751415337107</v>
      </c>
      <c r="G36" s="11">
        <f t="shared" si="9"/>
        <v>100</v>
      </c>
      <c r="H36" s="1">
        <f t="shared" si="10"/>
        <v>36.39689071787837</v>
      </c>
      <c r="I36" s="1">
        <f t="shared" si="10"/>
        <v>63.60310928212163</v>
      </c>
      <c r="J36" s="11">
        <f t="shared" si="10"/>
        <v>100</v>
      </c>
      <c r="K36" s="1">
        <f t="shared" si="11"/>
        <v>21.29487572875115</v>
      </c>
      <c r="L36" s="1">
        <f t="shared" si="11"/>
        <v>78.70512427124885</v>
      </c>
      <c r="M36" s="11">
        <f t="shared" si="11"/>
        <v>100</v>
      </c>
      <c r="N36" s="1">
        <f t="shared" si="12"/>
        <v>44.31818181818182</v>
      </c>
      <c r="O36" s="1">
        <f t="shared" si="12"/>
        <v>55.68181818181818</v>
      </c>
      <c r="P36" s="11">
        <f t="shared" si="12"/>
        <v>100</v>
      </c>
      <c r="Q36" s="1">
        <f t="shared" si="13"/>
        <v>31.76663799171033</v>
      </c>
      <c r="R36" s="1">
        <f t="shared" si="13"/>
        <v>68.23336200828966</v>
      </c>
      <c r="S36" s="11">
        <f t="shared" si="13"/>
        <v>100</v>
      </c>
    </row>
    <row r="37" spans="1:19" ht="12.75">
      <c r="A37" s="9">
        <v>1992</v>
      </c>
      <c r="B37" s="1">
        <f t="shared" si="7"/>
        <v>36.78516228748068</v>
      </c>
      <c r="C37" s="1">
        <f t="shared" si="7"/>
        <v>63.214837712519326</v>
      </c>
      <c r="D37" s="11">
        <f t="shared" si="8"/>
        <v>100</v>
      </c>
      <c r="E37" s="1">
        <f t="shared" si="9"/>
        <v>28.854998789639314</v>
      </c>
      <c r="F37" s="1">
        <f t="shared" si="9"/>
        <v>71.14500121036069</v>
      </c>
      <c r="G37" s="11">
        <f t="shared" si="9"/>
        <v>100</v>
      </c>
      <c r="H37" s="1">
        <f t="shared" si="10"/>
        <v>35.828645607961924</v>
      </c>
      <c r="I37" s="1">
        <f t="shared" si="10"/>
        <v>64.17135439203808</v>
      </c>
      <c r="J37" s="11">
        <f t="shared" si="10"/>
        <v>100</v>
      </c>
      <c r="K37" s="1">
        <f t="shared" si="11"/>
        <v>20.0461494087107</v>
      </c>
      <c r="L37" s="1">
        <f t="shared" si="11"/>
        <v>79.9538505912893</v>
      </c>
      <c r="M37" s="11">
        <f t="shared" si="11"/>
        <v>100</v>
      </c>
      <c r="N37" s="1">
        <f t="shared" si="12"/>
        <v>36.5814696485623</v>
      </c>
      <c r="O37" s="1">
        <f t="shared" si="12"/>
        <v>63.418530351437695</v>
      </c>
      <c r="P37" s="11">
        <f t="shared" si="12"/>
        <v>100</v>
      </c>
      <c r="Q37" s="1">
        <f t="shared" si="13"/>
        <v>30.002181976871046</v>
      </c>
      <c r="R37" s="1">
        <f t="shared" si="13"/>
        <v>69.99781802312896</v>
      </c>
      <c r="S37" s="11">
        <f t="shared" si="13"/>
        <v>100</v>
      </c>
    </row>
    <row r="38" spans="1:19" ht="12.75">
      <c r="A38" s="9">
        <v>1993</v>
      </c>
      <c r="B38" s="1">
        <f t="shared" si="7"/>
        <v>35.30844155844156</v>
      </c>
      <c r="C38" s="1">
        <f t="shared" si="7"/>
        <v>64.69155844155844</v>
      </c>
      <c r="D38" s="11">
        <f t="shared" si="8"/>
        <v>100</v>
      </c>
      <c r="E38" s="1">
        <f t="shared" si="9"/>
        <v>30.44599123485434</v>
      </c>
      <c r="F38" s="1">
        <f t="shared" si="9"/>
        <v>69.55400876514565</v>
      </c>
      <c r="G38" s="11">
        <f t="shared" si="9"/>
        <v>100</v>
      </c>
      <c r="H38" s="1">
        <f t="shared" si="10"/>
        <v>32.91028446389497</v>
      </c>
      <c r="I38" s="1">
        <f t="shared" si="10"/>
        <v>67.08971553610503</v>
      </c>
      <c r="J38" s="11">
        <f t="shared" si="10"/>
        <v>100</v>
      </c>
      <c r="K38" s="1">
        <f t="shared" si="11"/>
        <v>15.31986531986532</v>
      </c>
      <c r="L38" s="1">
        <f t="shared" si="11"/>
        <v>84.68013468013467</v>
      </c>
      <c r="M38" s="11">
        <f t="shared" si="11"/>
        <v>100</v>
      </c>
      <c r="N38" s="1">
        <f t="shared" si="12"/>
        <v>37.51846381093058</v>
      </c>
      <c r="O38" s="1">
        <f t="shared" si="12"/>
        <v>62.481536189069416</v>
      </c>
      <c r="P38" s="11">
        <f t="shared" si="12"/>
        <v>100</v>
      </c>
      <c r="Q38" s="1">
        <f t="shared" si="13"/>
        <v>27.920792079207924</v>
      </c>
      <c r="R38" s="1">
        <f t="shared" si="13"/>
        <v>72.07920792079207</v>
      </c>
      <c r="S38" s="11">
        <f t="shared" si="13"/>
        <v>100</v>
      </c>
    </row>
    <row r="39" spans="1:19" ht="12.75">
      <c r="A39" s="9">
        <v>1994</v>
      </c>
      <c r="B39" s="1">
        <f t="shared" si="7"/>
        <v>37.04298915226999</v>
      </c>
      <c r="C39" s="1">
        <f t="shared" si="7"/>
        <v>62.95701084773001</v>
      </c>
      <c r="D39" s="11">
        <f t="shared" si="8"/>
        <v>100</v>
      </c>
      <c r="E39" s="1">
        <f t="shared" si="9"/>
        <v>35.60962123306607</v>
      </c>
      <c r="F39" s="1">
        <f t="shared" si="9"/>
        <v>64.39037876693392</v>
      </c>
      <c r="G39" s="11">
        <f t="shared" si="9"/>
        <v>100</v>
      </c>
      <c r="H39" s="1">
        <f t="shared" si="10"/>
        <v>38.43763870395029</v>
      </c>
      <c r="I39" s="1">
        <f t="shared" si="10"/>
        <v>61.562361296049716</v>
      </c>
      <c r="J39" s="11">
        <f t="shared" si="10"/>
        <v>100</v>
      </c>
      <c r="K39" s="1">
        <f t="shared" si="11"/>
        <v>12.755000990295107</v>
      </c>
      <c r="L39" s="1">
        <f t="shared" si="11"/>
        <v>87.2449990097049</v>
      </c>
      <c r="M39" s="11">
        <f t="shared" si="11"/>
        <v>100</v>
      </c>
      <c r="N39" s="1">
        <f t="shared" si="12"/>
        <v>35.31791907514451</v>
      </c>
      <c r="O39" s="1">
        <f t="shared" si="12"/>
        <v>64.68208092485548</v>
      </c>
      <c r="P39" s="11">
        <f t="shared" si="12"/>
        <v>100</v>
      </c>
      <c r="Q39" s="1">
        <f t="shared" si="13"/>
        <v>28.610120227242703</v>
      </c>
      <c r="R39" s="1">
        <f t="shared" si="13"/>
        <v>71.3898797727573</v>
      </c>
      <c r="S39" s="11">
        <f t="shared" si="13"/>
        <v>100</v>
      </c>
    </row>
    <row r="40" spans="1:19" ht="12.75">
      <c r="A40" s="9">
        <v>1995</v>
      </c>
      <c r="B40" s="1">
        <f t="shared" si="7"/>
        <v>39.68320133388912</v>
      </c>
      <c r="C40" s="1">
        <f t="shared" si="7"/>
        <v>60.316798666110884</v>
      </c>
      <c r="D40" s="11">
        <f t="shared" si="8"/>
        <v>100</v>
      </c>
      <c r="E40" s="1">
        <f t="shared" si="9"/>
        <v>38.36065573770492</v>
      </c>
      <c r="F40" s="1">
        <f t="shared" si="9"/>
        <v>61.63934426229508</v>
      </c>
      <c r="G40" s="11">
        <f t="shared" si="9"/>
        <v>100</v>
      </c>
      <c r="H40" s="1">
        <f t="shared" si="10"/>
        <v>35.83617747440273</v>
      </c>
      <c r="I40" s="1">
        <f t="shared" si="10"/>
        <v>64.16382252559727</v>
      </c>
      <c r="J40" s="11">
        <f t="shared" si="10"/>
        <v>100</v>
      </c>
      <c r="K40" s="1">
        <f t="shared" si="11"/>
        <v>13.310185185185187</v>
      </c>
      <c r="L40" s="1">
        <f t="shared" si="11"/>
        <v>86.68981481481481</v>
      </c>
      <c r="M40" s="11">
        <f t="shared" si="11"/>
        <v>100</v>
      </c>
      <c r="N40" s="1">
        <f t="shared" si="12"/>
        <v>36.60919540229885</v>
      </c>
      <c r="O40" s="1">
        <f t="shared" si="12"/>
        <v>63.39080459770115</v>
      </c>
      <c r="P40" s="11">
        <f t="shared" si="12"/>
        <v>100</v>
      </c>
      <c r="Q40" s="1">
        <f t="shared" si="13"/>
        <v>29.330315537212087</v>
      </c>
      <c r="R40" s="1">
        <f t="shared" si="13"/>
        <v>70.66968446278791</v>
      </c>
      <c r="S40" s="11">
        <f t="shared" si="13"/>
        <v>100</v>
      </c>
    </row>
    <row r="41" spans="1:19" ht="12.75">
      <c r="A41" s="9">
        <v>1996</v>
      </c>
      <c r="B41" s="1">
        <f t="shared" si="7"/>
        <v>40.74406095921111</v>
      </c>
      <c r="C41" s="1">
        <f t="shared" si="7"/>
        <v>59.25593904078889</v>
      </c>
      <c r="D41" s="11">
        <f t="shared" si="8"/>
        <v>100</v>
      </c>
      <c r="E41" s="1">
        <f t="shared" si="9"/>
        <v>38.611111111111114</v>
      </c>
      <c r="F41" s="1">
        <f t="shared" si="9"/>
        <v>61.38888888888889</v>
      </c>
      <c r="G41" s="11">
        <f t="shared" si="9"/>
        <v>100</v>
      </c>
      <c r="H41" s="1">
        <f t="shared" si="10"/>
        <v>37.01039168665068</v>
      </c>
      <c r="I41" s="1">
        <f t="shared" si="10"/>
        <v>62.98960831334932</v>
      </c>
      <c r="J41" s="11">
        <f t="shared" si="10"/>
        <v>100</v>
      </c>
      <c r="K41" s="1">
        <f t="shared" si="11"/>
        <v>11.850890207715134</v>
      </c>
      <c r="L41" s="1">
        <f t="shared" si="11"/>
        <v>88.14910979228486</v>
      </c>
      <c r="M41" s="11">
        <f t="shared" si="11"/>
        <v>100</v>
      </c>
      <c r="N41" s="1">
        <f t="shared" si="12"/>
        <v>38.3514596451059</v>
      </c>
      <c r="O41" s="1">
        <f t="shared" si="12"/>
        <v>61.6485403548941</v>
      </c>
      <c r="P41" s="11">
        <f t="shared" si="12"/>
        <v>100</v>
      </c>
      <c r="Q41" s="1">
        <f t="shared" si="13"/>
        <v>29.082848067760718</v>
      </c>
      <c r="R41" s="1">
        <f t="shared" si="13"/>
        <v>70.91715193223928</v>
      </c>
      <c r="S41" s="11">
        <f t="shared" si="13"/>
        <v>100</v>
      </c>
    </row>
    <row r="42" spans="1:19" ht="12.75">
      <c r="A42" s="9">
        <v>1997</v>
      </c>
      <c r="B42" s="1">
        <f t="shared" si="7"/>
        <v>39.05525094896668</v>
      </c>
      <c r="C42" s="1">
        <f t="shared" si="7"/>
        <v>60.94474905103332</v>
      </c>
      <c r="D42" s="11">
        <f t="shared" si="8"/>
        <v>100</v>
      </c>
      <c r="E42" s="1">
        <f t="shared" si="9"/>
        <v>36.60300925925926</v>
      </c>
      <c r="F42" s="1">
        <f t="shared" si="9"/>
        <v>63.39699074074075</v>
      </c>
      <c r="G42" s="11">
        <f t="shared" si="9"/>
        <v>100</v>
      </c>
      <c r="H42" s="1">
        <f t="shared" si="10"/>
        <v>38.261851015801355</v>
      </c>
      <c r="I42" s="1">
        <f t="shared" si="10"/>
        <v>61.738148984198645</v>
      </c>
      <c r="J42" s="11">
        <f t="shared" si="10"/>
        <v>100</v>
      </c>
      <c r="K42" s="1">
        <f t="shared" si="11"/>
        <v>12.678062678062679</v>
      </c>
      <c r="L42" s="1">
        <f t="shared" si="11"/>
        <v>87.32193732193733</v>
      </c>
      <c r="M42" s="11">
        <f t="shared" si="11"/>
        <v>100</v>
      </c>
      <c r="N42" s="1">
        <f t="shared" si="12"/>
        <v>41.03542234332425</v>
      </c>
      <c r="O42" s="1">
        <f t="shared" si="12"/>
        <v>58.96457765667576</v>
      </c>
      <c r="P42" s="11">
        <f t="shared" si="12"/>
        <v>100</v>
      </c>
      <c r="Q42" s="1">
        <f t="shared" si="13"/>
        <v>29.32354417670683</v>
      </c>
      <c r="R42" s="1">
        <f t="shared" si="13"/>
        <v>70.67645582329317</v>
      </c>
      <c r="S42" s="11">
        <f t="shared" si="13"/>
        <v>100</v>
      </c>
    </row>
    <row r="43" spans="1:19" ht="12.75">
      <c r="A43" s="9">
        <v>1998</v>
      </c>
      <c r="B43" s="1">
        <f t="shared" si="7"/>
        <v>38.806567881457745</v>
      </c>
      <c r="C43" s="1">
        <f t="shared" si="7"/>
        <v>61.19343211854225</v>
      </c>
      <c r="D43" s="11">
        <f t="shared" si="8"/>
        <v>100</v>
      </c>
      <c r="E43" s="1">
        <f t="shared" si="9"/>
        <v>38.63704593215251</v>
      </c>
      <c r="F43" s="1">
        <f t="shared" si="9"/>
        <v>61.3629540678475</v>
      </c>
      <c r="G43" s="11">
        <f t="shared" si="9"/>
        <v>100</v>
      </c>
      <c r="H43" s="1">
        <f t="shared" si="10"/>
        <v>39.10482921083628</v>
      </c>
      <c r="I43" s="1">
        <f t="shared" si="10"/>
        <v>60.89517078916372</v>
      </c>
      <c r="J43" s="11">
        <f t="shared" si="10"/>
        <v>100</v>
      </c>
      <c r="K43" s="1">
        <f t="shared" si="11"/>
        <v>12.18014329580348</v>
      </c>
      <c r="L43" s="1">
        <f t="shared" si="11"/>
        <v>87.81985670419652</v>
      </c>
      <c r="M43" s="11">
        <f t="shared" si="11"/>
        <v>100</v>
      </c>
      <c r="N43" s="1">
        <f t="shared" si="12"/>
        <v>42.35159817351598</v>
      </c>
      <c r="O43" s="1">
        <f t="shared" si="12"/>
        <v>57.64840182648402</v>
      </c>
      <c r="P43" s="11">
        <f t="shared" si="12"/>
        <v>100</v>
      </c>
      <c r="Q43" s="1">
        <f t="shared" si="13"/>
        <v>29.445243604978423</v>
      </c>
      <c r="R43" s="1">
        <f t="shared" si="13"/>
        <v>70.55475639502158</v>
      </c>
      <c r="S43" s="11">
        <f t="shared" si="13"/>
        <v>100</v>
      </c>
    </row>
    <row r="44" spans="1:19" ht="12.75">
      <c r="A44" s="9">
        <v>1999</v>
      </c>
      <c r="B44" s="1">
        <f t="shared" si="7"/>
        <v>42.833539859562165</v>
      </c>
      <c r="C44" s="1">
        <f t="shared" si="7"/>
        <v>57.166460140437835</v>
      </c>
      <c r="D44" s="11">
        <f t="shared" si="8"/>
        <v>100</v>
      </c>
      <c r="E44" s="1">
        <f t="shared" si="9"/>
        <v>40.33277870216306</v>
      </c>
      <c r="F44" s="1">
        <f t="shared" si="9"/>
        <v>59.66722129783694</v>
      </c>
      <c r="G44" s="11">
        <f t="shared" si="9"/>
        <v>100</v>
      </c>
      <c r="H44" s="1">
        <f t="shared" si="10"/>
        <v>38.7109375</v>
      </c>
      <c r="I44" s="1">
        <f t="shared" si="10"/>
        <v>61.2890625</v>
      </c>
      <c r="J44" s="11">
        <f t="shared" si="10"/>
        <v>100</v>
      </c>
      <c r="K44" s="1">
        <f t="shared" si="11"/>
        <v>12.722298221614228</v>
      </c>
      <c r="L44" s="1">
        <f t="shared" si="11"/>
        <v>87.27770177838578</v>
      </c>
      <c r="M44" s="11">
        <f t="shared" si="11"/>
        <v>100</v>
      </c>
      <c r="N44" s="1">
        <f t="shared" si="12"/>
        <v>43.16702819956616</v>
      </c>
      <c r="O44" s="1">
        <f t="shared" si="12"/>
        <v>56.83297180043384</v>
      </c>
      <c r="P44" s="11">
        <f t="shared" si="12"/>
        <v>100</v>
      </c>
      <c r="Q44" s="1">
        <f t="shared" si="13"/>
        <v>30.488582727388696</v>
      </c>
      <c r="R44" s="1">
        <f t="shared" si="13"/>
        <v>69.5114172726113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ILLINOIS</v>
      </c>
      <c r="I47" s="4" t="str">
        <f>CONCATENATE("Percent of Total, New Admissions (All Races): ",$A$1)</f>
        <v>Percent of Total, New Admissions (All Races): ILLINOIS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4" ht="12.75">
      <c r="A49" s="9">
        <v>1983</v>
      </c>
      <c r="B49">
        <v>1712</v>
      </c>
      <c r="C49">
        <v>3114</v>
      </c>
      <c r="D49">
        <v>1157</v>
      </c>
      <c r="E49">
        <v>351</v>
      </c>
      <c r="F49">
        <v>336</v>
      </c>
      <c r="G49">
        <v>6670</v>
      </c>
      <c r="I49" s="9">
        <v>1983</v>
      </c>
      <c r="J49" s="1"/>
      <c r="K49" s="1"/>
      <c r="L49" s="1"/>
      <c r="M49" s="1"/>
      <c r="N49" s="1"/>
    </row>
    <row r="50" spans="1:14" ht="12.75">
      <c r="A50" s="9">
        <v>1984</v>
      </c>
      <c r="B50">
        <v>1465</v>
      </c>
      <c r="C50">
        <v>2791</v>
      </c>
      <c r="D50">
        <v>1306</v>
      </c>
      <c r="E50">
        <v>445</v>
      </c>
      <c r="F50">
        <v>394</v>
      </c>
      <c r="G50">
        <v>6401</v>
      </c>
      <c r="I50" s="9">
        <v>1984</v>
      </c>
      <c r="J50" s="1"/>
      <c r="K50" s="1"/>
      <c r="L50" s="1"/>
      <c r="M50" s="1"/>
      <c r="N50" s="1"/>
    </row>
    <row r="51" spans="1:14" ht="12.75">
      <c r="A51" s="9">
        <v>1985</v>
      </c>
      <c r="B51">
        <v>1737</v>
      </c>
      <c r="C51">
        <v>2969</v>
      </c>
      <c r="D51">
        <v>1384</v>
      </c>
      <c r="E51">
        <v>551</v>
      </c>
      <c r="F51">
        <v>485</v>
      </c>
      <c r="G51">
        <v>7126</v>
      </c>
      <c r="I51" s="9">
        <v>1985</v>
      </c>
      <c r="J51" s="1"/>
      <c r="K51" s="1"/>
      <c r="L51" s="1"/>
      <c r="M51" s="1"/>
      <c r="N51" s="1"/>
    </row>
    <row r="52" spans="1:14" ht="12.75">
      <c r="A52" s="9">
        <v>1986</v>
      </c>
      <c r="B52">
        <v>1738</v>
      </c>
      <c r="C52">
        <v>2871</v>
      </c>
      <c r="D52">
        <v>1497</v>
      </c>
      <c r="E52">
        <v>780</v>
      </c>
      <c r="F52">
        <v>497</v>
      </c>
      <c r="G52">
        <v>7383</v>
      </c>
      <c r="I52" s="9">
        <v>1986</v>
      </c>
      <c r="J52" s="1"/>
      <c r="K52" s="1"/>
      <c r="L52" s="1"/>
      <c r="M52" s="1"/>
      <c r="N52" s="1"/>
    </row>
    <row r="53" spans="1:15" ht="12.75">
      <c r="A53" s="9">
        <v>1987</v>
      </c>
      <c r="B53">
        <v>1713</v>
      </c>
      <c r="C53">
        <v>2966</v>
      </c>
      <c r="D53">
        <v>1587</v>
      </c>
      <c r="E53">
        <v>874</v>
      </c>
      <c r="F53">
        <v>541</v>
      </c>
      <c r="G53">
        <v>7681</v>
      </c>
      <c r="I53" s="9">
        <v>1987</v>
      </c>
      <c r="J53" s="1">
        <f aca="true" t="shared" si="14" ref="J53:J65">(B53/$G53)*100</f>
        <v>22.30178362192423</v>
      </c>
      <c r="K53" s="1">
        <f aca="true" t="shared" si="15" ref="K53:K65">(C53/$G53)*100</f>
        <v>38.61476370264288</v>
      </c>
      <c r="L53" s="1">
        <f aca="true" t="shared" si="16" ref="L53:L65">(D53/$G53)*100</f>
        <v>20.661372217159226</v>
      </c>
      <c r="M53" s="1">
        <f aca="true" t="shared" si="17" ref="M53:M65">(E53/$G53)*100</f>
        <v>11.378726728290587</v>
      </c>
      <c r="N53" s="1">
        <f aca="true" t="shared" si="18" ref="N53:N65">(F53/$G53)*100</f>
        <v>7.043353729983075</v>
      </c>
      <c r="O53">
        <f aca="true" t="shared" si="19" ref="O53:O65">(G53/$G53)*100</f>
        <v>100</v>
      </c>
    </row>
    <row r="54" spans="1:15" ht="12.75">
      <c r="A54" s="9">
        <v>1988</v>
      </c>
      <c r="B54">
        <v>1845</v>
      </c>
      <c r="C54">
        <v>2853</v>
      </c>
      <c r="D54">
        <v>1482</v>
      </c>
      <c r="E54">
        <v>1254</v>
      </c>
      <c r="F54">
        <v>833</v>
      </c>
      <c r="G54">
        <v>8267</v>
      </c>
      <c r="I54" s="9">
        <v>1988</v>
      </c>
      <c r="J54" s="1">
        <f t="shared" si="14"/>
        <v>22.317648481916052</v>
      </c>
      <c r="K54" s="1">
        <f t="shared" si="15"/>
        <v>34.510705213499456</v>
      </c>
      <c r="L54" s="1">
        <f t="shared" si="16"/>
        <v>17.92669650417322</v>
      </c>
      <c r="M54" s="1">
        <f t="shared" si="17"/>
        <v>15.168743195838877</v>
      </c>
      <c r="N54" s="1">
        <f t="shared" si="18"/>
        <v>10.076206604572397</v>
      </c>
      <c r="O54">
        <f t="shared" si="19"/>
        <v>100</v>
      </c>
    </row>
    <row r="55" spans="1:15" ht="12.75">
      <c r="A55" s="9">
        <v>1989</v>
      </c>
      <c r="B55">
        <v>2067</v>
      </c>
      <c r="C55">
        <v>3298</v>
      </c>
      <c r="D55">
        <v>1736</v>
      </c>
      <c r="E55">
        <v>2093</v>
      </c>
      <c r="F55">
        <v>928</v>
      </c>
      <c r="G55">
        <v>10122</v>
      </c>
      <c r="I55" s="9">
        <v>1989</v>
      </c>
      <c r="J55" s="1">
        <f t="shared" si="14"/>
        <v>20.420865441612328</v>
      </c>
      <c r="K55" s="1">
        <f t="shared" si="15"/>
        <v>32.5824935783442</v>
      </c>
      <c r="L55" s="1">
        <f t="shared" si="16"/>
        <v>17.15076071922545</v>
      </c>
      <c r="M55" s="1">
        <f t="shared" si="17"/>
        <v>20.677731673582294</v>
      </c>
      <c r="N55" s="1">
        <f t="shared" si="18"/>
        <v>9.168148587235724</v>
      </c>
      <c r="O55">
        <f t="shared" si="19"/>
        <v>100</v>
      </c>
    </row>
    <row r="56" spans="1:15" ht="12.75">
      <c r="A56" s="9">
        <v>1990</v>
      </c>
      <c r="B56">
        <v>2443</v>
      </c>
      <c r="C56">
        <v>3744</v>
      </c>
      <c r="D56">
        <v>2136</v>
      </c>
      <c r="E56">
        <v>3402</v>
      </c>
      <c r="F56">
        <v>968</v>
      </c>
      <c r="G56">
        <v>12693</v>
      </c>
      <c r="I56" s="9">
        <v>1990</v>
      </c>
      <c r="J56" s="1">
        <f t="shared" si="14"/>
        <v>19.24682896084456</v>
      </c>
      <c r="K56" s="1">
        <f t="shared" si="15"/>
        <v>29.496572914204677</v>
      </c>
      <c r="L56" s="1">
        <f t="shared" si="16"/>
        <v>16.82817300874498</v>
      </c>
      <c r="M56" s="1">
        <f t="shared" si="17"/>
        <v>26.802174426849447</v>
      </c>
      <c r="N56" s="1">
        <f t="shared" si="18"/>
        <v>7.626250689356338</v>
      </c>
      <c r="O56">
        <f t="shared" si="19"/>
        <v>100</v>
      </c>
    </row>
    <row r="57" spans="1:15" ht="12.75">
      <c r="A57" s="9">
        <v>1991</v>
      </c>
      <c r="B57">
        <v>2705</v>
      </c>
      <c r="C57">
        <v>4188</v>
      </c>
      <c r="D57">
        <v>2296</v>
      </c>
      <c r="E57">
        <v>3672</v>
      </c>
      <c r="F57">
        <v>1138</v>
      </c>
      <c r="G57">
        <v>13999</v>
      </c>
      <c r="I57" s="9">
        <v>1991</v>
      </c>
      <c r="J57" s="1">
        <f t="shared" si="14"/>
        <v>19.322808772055147</v>
      </c>
      <c r="K57" s="1">
        <f t="shared" si="15"/>
        <v>29.9164226016144</v>
      </c>
      <c r="L57" s="1">
        <f t="shared" si="16"/>
        <v>16.401171512250876</v>
      </c>
      <c r="M57" s="1">
        <f t="shared" si="17"/>
        <v>26.230445031787987</v>
      </c>
      <c r="N57" s="1">
        <f t="shared" si="18"/>
        <v>8.129152082291592</v>
      </c>
      <c r="O57">
        <f t="shared" si="19"/>
        <v>100</v>
      </c>
    </row>
    <row r="58" spans="1:15" ht="12.75">
      <c r="A58" s="9">
        <v>1992</v>
      </c>
      <c r="B58">
        <v>2888</v>
      </c>
      <c r="C58">
        <v>4481</v>
      </c>
      <c r="D58">
        <v>2442</v>
      </c>
      <c r="E58">
        <v>3928</v>
      </c>
      <c r="F58">
        <v>1382</v>
      </c>
      <c r="G58">
        <v>15121</v>
      </c>
      <c r="I58" s="9">
        <v>1992</v>
      </c>
      <c r="J58" s="1">
        <f t="shared" si="14"/>
        <v>19.099265921566033</v>
      </c>
      <c r="K58" s="1">
        <f t="shared" si="15"/>
        <v>29.634283446861982</v>
      </c>
      <c r="L58" s="1">
        <f t="shared" si="16"/>
        <v>16.149725547252167</v>
      </c>
      <c r="M58" s="1">
        <f t="shared" si="17"/>
        <v>25.977117915481777</v>
      </c>
      <c r="N58" s="1">
        <f t="shared" si="18"/>
        <v>9.13960716883804</v>
      </c>
      <c r="O58">
        <f t="shared" si="19"/>
        <v>100</v>
      </c>
    </row>
    <row r="59" spans="1:15" ht="12.75">
      <c r="A59" s="9">
        <v>1993</v>
      </c>
      <c r="B59">
        <v>2827</v>
      </c>
      <c r="C59">
        <v>4242</v>
      </c>
      <c r="D59">
        <v>2467</v>
      </c>
      <c r="E59">
        <v>4632</v>
      </c>
      <c r="F59">
        <v>1500</v>
      </c>
      <c r="G59">
        <v>15668</v>
      </c>
      <c r="I59" s="9">
        <v>1993</v>
      </c>
      <c r="J59" s="1">
        <f t="shared" si="14"/>
        <v>18.043145264232834</v>
      </c>
      <c r="K59" s="1">
        <f t="shared" si="15"/>
        <v>27.07429154965535</v>
      </c>
      <c r="L59" s="1">
        <f t="shared" si="16"/>
        <v>15.745468470768445</v>
      </c>
      <c r="M59" s="1">
        <f t="shared" si="17"/>
        <v>29.563441409241765</v>
      </c>
      <c r="N59" s="1">
        <f t="shared" si="18"/>
        <v>9.573653306101608</v>
      </c>
      <c r="O59">
        <f t="shared" si="19"/>
        <v>100</v>
      </c>
    </row>
    <row r="60" spans="1:15" ht="12.75">
      <c r="A60" s="9">
        <v>1994</v>
      </c>
      <c r="B60">
        <v>2831</v>
      </c>
      <c r="C60">
        <v>4013</v>
      </c>
      <c r="D60">
        <v>2410</v>
      </c>
      <c r="E60">
        <v>5488</v>
      </c>
      <c r="F60">
        <v>1931</v>
      </c>
      <c r="G60">
        <v>16673</v>
      </c>
      <c r="I60" s="9">
        <v>1994</v>
      </c>
      <c r="J60" s="1">
        <f t="shared" si="14"/>
        <v>16.979547771846697</v>
      </c>
      <c r="K60" s="1">
        <f t="shared" si="15"/>
        <v>24.068853835542495</v>
      </c>
      <c r="L60" s="1">
        <f t="shared" si="16"/>
        <v>14.454507287230852</v>
      </c>
      <c r="M60" s="1">
        <f t="shared" si="17"/>
        <v>32.915492112997065</v>
      </c>
      <c r="N60" s="1">
        <f t="shared" si="18"/>
        <v>11.581598992382894</v>
      </c>
      <c r="O60">
        <f t="shared" si="19"/>
        <v>100</v>
      </c>
    </row>
    <row r="61" spans="1:15" ht="12.75">
      <c r="A61" s="9">
        <v>1995</v>
      </c>
      <c r="B61">
        <v>2763</v>
      </c>
      <c r="C61">
        <v>3743</v>
      </c>
      <c r="D61">
        <v>2534</v>
      </c>
      <c r="E61">
        <v>5650</v>
      </c>
      <c r="F61">
        <v>1944</v>
      </c>
      <c r="G61">
        <v>16634</v>
      </c>
      <c r="I61" s="9">
        <v>1995</v>
      </c>
      <c r="J61" s="1">
        <f t="shared" si="14"/>
        <v>16.610556691114585</v>
      </c>
      <c r="K61" s="1">
        <f t="shared" si="15"/>
        <v>22.502104124083203</v>
      </c>
      <c r="L61" s="1">
        <f t="shared" si="16"/>
        <v>15.233858362390285</v>
      </c>
      <c r="M61" s="1">
        <f t="shared" si="17"/>
        <v>33.966574485992545</v>
      </c>
      <c r="N61" s="1">
        <f t="shared" si="18"/>
        <v>11.686906336419382</v>
      </c>
      <c r="O61">
        <f t="shared" si="19"/>
        <v>100</v>
      </c>
    </row>
    <row r="62" spans="1:15" ht="12.75">
      <c r="A62" s="9">
        <v>1996</v>
      </c>
      <c r="B62">
        <v>2598</v>
      </c>
      <c r="C62">
        <v>3612</v>
      </c>
      <c r="D62">
        <v>2684</v>
      </c>
      <c r="E62">
        <v>5935</v>
      </c>
      <c r="F62">
        <v>1990</v>
      </c>
      <c r="G62">
        <v>16819</v>
      </c>
      <c r="I62" s="9">
        <v>1996</v>
      </c>
      <c r="J62" s="1">
        <f t="shared" si="14"/>
        <v>15.446816100838337</v>
      </c>
      <c r="K62" s="1">
        <f t="shared" si="15"/>
        <v>21.47571199238956</v>
      </c>
      <c r="L62" s="1">
        <f t="shared" si="16"/>
        <v>15.958142576847612</v>
      </c>
      <c r="M62" s="1">
        <f t="shared" si="17"/>
        <v>35.287472501337774</v>
      </c>
      <c r="N62" s="1">
        <f t="shared" si="18"/>
        <v>11.831856828586718</v>
      </c>
      <c r="O62">
        <f t="shared" si="19"/>
        <v>100</v>
      </c>
    </row>
    <row r="63" spans="1:15" ht="12.75">
      <c r="A63" s="9">
        <v>1997</v>
      </c>
      <c r="B63">
        <v>2729</v>
      </c>
      <c r="C63">
        <v>3833</v>
      </c>
      <c r="D63">
        <v>2824</v>
      </c>
      <c r="E63">
        <v>6117</v>
      </c>
      <c r="F63">
        <v>2053</v>
      </c>
      <c r="G63">
        <v>17556</v>
      </c>
      <c r="I63" s="9">
        <v>1997</v>
      </c>
      <c r="J63" s="1">
        <f t="shared" si="14"/>
        <v>15.544543176122124</v>
      </c>
      <c r="K63" s="1">
        <f t="shared" si="15"/>
        <v>21.832991569833677</v>
      </c>
      <c r="L63" s="1">
        <f t="shared" si="16"/>
        <v>16.085668717247664</v>
      </c>
      <c r="M63" s="1">
        <f t="shared" si="17"/>
        <v>34.84278879015721</v>
      </c>
      <c r="N63" s="1">
        <f t="shared" si="18"/>
        <v>11.694007746639326</v>
      </c>
      <c r="O63">
        <f t="shared" si="19"/>
        <v>100</v>
      </c>
    </row>
    <row r="64" spans="1:15" ht="12.75">
      <c r="A64" s="9">
        <v>1998</v>
      </c>
      <c r="B64">
        <v>2936</v>
      </c>
      <c r="C64">
        <v>3734</v>
      </c>
      <c r="D64">
        <v>2726</v>
      </c>
      <c r="E64">
        <v>6307</v>
      </c>
      <c r="F64">
        <v>1988</v>
      </c>
      <c r="G64">
        <v>17691</v>
      </c>
      <c r="I64" s="9">
        <v>1998</v>
      </c>
      <c r="J64" s="1">
        <f t="shared" si="14"/>
        <v>16.59600927025041</v>
      </c>
      <c r="K64" s="1">
        <f t="shared" si="15"/>
        <v>21.106777457464247</v>
      </c>
      <c r="L64" s="1">
        <f t="shared" si="16"/>
        <v>15.408965010457296</v>
      </c>
      <c r="M64" s="1">
        <f t="shared" si="17"/>
        <v>35.65089593578656</v>
      </c>
      <c r="N64" s="1">
        <f t="shared" si="18"/>
        <v>11.23735232604149</v>
      </c>
      <c r="O64">
        <f t="shared" si="19"/>
        <v>100</v>
      </c>
    </row>
    <row r="65" spans="1:15" ht="12.75">
      <c r="A65" s="9">
        <v>1999</v>
      </c>
      <c r="B65">
        <v>2843</v>
      </c>
      <c r="C65">
        <v>3367</v>
      </c>
      <c r="D65">
        <v>2753</v>
      </c>
      <c r="E65">
        <v>6291</v>
      </c>
      <c r="F65">
        <v>2114</v>
      </c>
      <c r="G65">
        <v>17368</v>
      </c>
      <c r="I65" s="9">
        <v>1999</v>
      </c>
      <c r="J65" s="1">
        <f t="shared" si="14"/>
        <v>16.36918470750806</v>
      </c>
      <c r="K65" s="1">
        <f t="shared" si="15"/>
        <v>19.386227544910177</v>
      </c>
      <c r="L65" s="1">
        <f t="shared" si="16"/>
        <v>15.85099032703823</v>
      </c>
      <c r="M65" s="1">
        <f t="shared" si="17"/>
        <v>36.221787194841085</v>
      </c>
      <c r="N65" s="1">
        <f t="shared" si="18"/>
        <v>12.17181022570244</v>
      </c>
      <c r="O65">
        <f t="shared" si="19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ILLINOIS</v>
      </c>
      <c r="I68" s="4" t="str">
        <f>CONCATENATE("Black New Admissions: ",$A$1)</f>
        <v>Black New Admissions: ILLINOIS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555</v>
      </c>
      <c r="C70">
        <v>1111</v>
      </c>
      <c r="D70">
        <v>475</v>
      </c>
      <c r="E70">
        <v>197</v>
      </c>
      <c r="F70">
        <v>172</v>
      </c>
      <c r="G70">
        <v>2510</v>
      </c>
      <c r="I70" s="9">
        <v>1983</v>
      </c>
      <c r="J70">
        <v>1026</v>
      </c>
      <c r="K70">
        <v>1770</v>
      </c>
      <c r="L70">
        <v>645</v>
      </c>
      <c r="M70">
        <v>97</v>
      </c>
      <c r="N70">
        <v>151</v>
      </c>
      <c r="O70">
        <v>3689</v>
      </c>
    </row>
    <row r="71" spans="1:15" ht="12.75">
      <c r="A71" s="9">
        <v>1984</v>
      </c>
      <c r="B71">
        <v>493</v>
      </c>
      <c r="C71">
        <v>967</v>
      </c>
      <c r="D71">
        <v>491</v>
      </c>
      <c r="E71">
        <v>181</v>
      </c>
      <c r="F71">
        <v>144</v>
      </c>
      <c r="G71">
        <v>2276</v>
      </c>
      <c r="I71" s="9">
        <v>1984</v>
      </c>
      <c r="J71">
        <v>821</v>
      </c>
      <c r="K71">
        <v>1642</v>
      </c>
      <c r="L71">
        <v>768</v>
      </c>
      <c r="M71">
        <v>190</v>
      </c>
      <c r="N71">
        <v>223</v>
      </c>
      <c r="O71">
        <v>3644</v>
      </c>
    </row>
    <row r="72" spans="1:15" ht="12.75">
      <c r="A72" s="9">
        <v>1985</v>
      </c>
      <c r="B72">
        <v>577</v>
      </c>
      <c r="C72">
        <v>1032</v>
      </c>
      <c r="D72">
        <v>502</v>
      </c>
      <c r="E72">
        <v>213</v>
      </c>
      <c r="F72">
        <v>188</v>
      </c>
      <c r="G72">
        <v>2512</v>
      </c>
      <c r="I72" s="9">
        <v>1985</v>
      </c>
      <c r="J72">
        <v>995</v>
      </c>
      <c r="K72">
        <v>1730</v>
      </c>
      <c r="L72">
        <v>839</v>
      </c>
      <c r="M72">
        <v>213</v>
      </c>
      <c r="N72">
        <v>263</v>
      </c>
      <c r="O72">
        <v>4040</v>
      </c>
    </row>
    <row r="73" spans="1:15" ht="12.75">
      <c r="A73" s="9">
        <v>1986</v>
      </c>
      <c r="B73">
        <v>615</v>
      </c>
      <c r="C73">
        <v>1032</v>
      </c>
      <c r="D73">
        <v>529</v>
      </c>
      <c r="E73">
        <v>301</v>
      </c>
      <c r="F73">
        <v>202</v>
      </c>
      <c r="G73">
        <v>2679</v>
      </c>
      <c r="I73" s="9">
        <v>1986</v>
      </c>
      <c r="J73">
        <v>959</v>
      </c>
      <c r="K73">
        <v>1656</v>
      </c>
      <c r="L73">
        <v>913</v>
      </c>
      <c r="M73">
        <v>308</v>
      </c>
      <c r="N73">
        <v>259</v>
      </c>
      <c r="O73">
        <v>4095</v>
      </c>
    </row>
    <row r="74" spans="1:15" ht="12.75">
      <c r="A74" s="9">
        <v>1987</v>
      </c>
      <c r="B74">
        <v>642</v>
      </c>
      <c r="C74">
        <v>969</v>
      </c>
      <c r="D74">
        <v>541</v>
      </c>
      <c r="E74">
        <v>322</v>
      </c>
      <c r="F74">
        <v>234</v>
      </c>
      <c r="G74">
        <v>2708</v>
      </c>
      <c r="I74" s="9">
        <v>1987</v>
      </c>
      <c r="J74">
        <v>910</v>
      </c>
      <c r="K74">
        <v>1792</v>
      </c>
      <c r="L74">
        <v>976</v>
      </c>
      <c r="M74">
        <v>376</v>
      </c>
      <c r="N74">
        <v>270</v>
      </c>
      <c r="O74">
        <v>4324</v>
      </c>
    </row>
    <row r="75" spans="1:15" ht="12.75">
      <c r="A75" s="9">
        <v>1988</v>
      </c>
      <c r="B75">
        <v>645</v>
      </c>
      <c r="C75">
        <v>916</v>
      </c>
      <c r="D75">
        <v>520</v>
      </c>
      <c r="E75">
        <v>390</v>
      </c>
      <c r="F75">
        <v>341</v>
      </c>
      <c r="G75">
        <v>2812</v>
      </c>
      <c r="I75" s="9">
        <v>1988</v>
      </c>
      <c r="J75">
        <v>999</v>
      </c>
      <c r="K75">
        <v>1716</v>
      </c>
      <c r="L75">
        <v>889</v>
      </c>
      <c r="M75">
        <v>634</v>
      </c>
      <c r="N75">
        <v>439</v>
      </c>
      <c r="O75">
        <v>4677</v>
      </c>
    </row>
    <row r="76" spans="1:15" ht="12.75">
      <c r="A76" s="9">
        <v>1989</v>
      </c>
      <c r="B76">
        <v>759</v>
      </c>
      <c r="C76">
        <v>1017</v>
      </c>
      <c r="D76">
        <v>609</v>
      </c>
      <c r="E76">
        <v>559</v>
      </c>
      <c r="F76">
        <v>406</v>
      </c>
      <c r="G76">
        <v>3350</v>
      </c>
      <c r="I76" s="9">
        <v>1989</v>
      </c>
      <c r="J76">
        <v>1089</v>
      </c>
      <c r="K76">
        <v>2028</v>
      </c>
      <c r="L76">
        <v>1033</v>
      </c>
      <c r="M76">
        <v>1216</v>
      </c>
      <c r="N76">
        <v>430</v>
      </c>
      <c r="O76">
        <v>5796</v>
      </c>
    </row>
    <row r="77" spans="1:15" ht="12.75">
      <c r="A77" s="9">
        <v>1990</v>
      </c>
      <c r="B77">
        <v>788</v>
      </c>
      <c r="C77">
        <v>1078</v>
      </c>
      <c r="D77">
        <v>750</v>
      </c>
      <c r="E77">
        <v>663</v>
      </c>
      <c r="F77">
        <v>396</v>
      </c>
      <c r="G77">
        <v>3675</v>
      </c>
      <c r="I77" s="9">
        <v>1990</v>
      </c>
      <c r="J77">
        <v>1388</v>
      </c>
      <c r="K77">
        <v>2381</v>
      </c>
      <c r="L77">
        <v>1254</v>
      </c>
      <c r="M77">
        <v>2311</v>
      </c>
      <c r="N77">
        <v>496</v>
      </c>
      <c r="O77">
        <v>7830</v>
      </c>
    </row>
    <row r="78" spans="1:15" ht="12.75">
      <c r="A78" s="9">
        <v>1991</v>
      </c>
      <c r="B78">
        <v>853</v>
      </c>
      <c r="C78">
        <v>1251</v>
      </c>
      <c r="D78">
        <v>796</v>
      </c>
      <c r="E78">
        <v>694</v>
      </c>
      <c r="F78">
        <v>468</v>
      </c>
      <c r="G78">
        <v>4062</v>
      </c>
      <c r="I78" s="9">
        <v>1991</v>
      </c>
      <c r="J78">
        <v>1546</v>
      </c>
      <c r="K78">
        <v>2635</v>
      </c>
      <c r="L78">
        <v>1391</v>
      </c>
      <c r="M78">
        <v>2565</v>
      </c>
      <c r="N78">
        <v>588</v>
      </c>
      <c r="O78">
        <v>8725</v>
      </c>
    </row>
    <row r="79" spans="1:15" ht="12.75">
      <c r="A79" s="9">
        <v>1992</v>
      </c>
      <c r="B79">
        <v>952</v>
      </c>
      <c r="C79">
        <v>1192</v>
      </c>
      <c r="D79">
        <v>828</v>
      </c>
      <c r="E79">
        <v>695</v>
      </c>
      <c r="F79">
        <v>458</v>
      </c>
      <c r="G79">
        <v>4125</v>
      </c>
      <c r="I79" s="9">
        <v>1992</v>
      </c>
      <c r="J79">
        <v>1636</v>
      </c>
      <c r="K79">
        <v>2939</v>
      </c>
      <c r="L79">
        <v>1483</v>
      </c>
      <c r="M79">
        <v>2772</v>
      </c>
      <c r="N79">
        <v>794</v>
      </c>
      <c r="O79">
        <v>9624</v>
      </c>
    </row>
    <row r="80" spans="1:15" ht="12.75">
      <c r="A80" s="9">
        <v>1993</v>
      </c>
      <c r="B80">
        <v>870</v>
      </c>
      <c r="C80">
        <v>1181</v>
      </c>
      <c r="D80">
        <v>752</v>
      </c>
      <c r="E80">
        <v>637</v>
      </c>
      <c r="F80">
        <v>508</v>
      </c>
      <c r="G80">
        <v>3948</v>
      </c>
      <c r="I80" s="9">
        <v>1993</v>
      </c>
      <c r="J80">
        <v>1594</v>
      </c>
      <c r="K80">
        <v>2698</v>
      </c>
      <c r="L80">
        <v>1533</v>
      </c>
      <c r="M80">
        <v>3521</v>
      </c>
      <c r="N80">
        <v>846</v>
      </c>
      <c r="O80">
        <v>10192</v>
      </c>
    </row>
    <row r="81" spans="1:15" ht="12.75">
      <c r="A81" s="9">
        <v>1994</v>
      </c>
      <c r="B81">
        <v>922</v>
      </c>
      <c r="C81">
        <v>1288</v>
      </c>
      <c r="D81">
        <v>866</v>
      </c>
      <c r="E81">
        <v>644</v>
      </c>
      <c r="F81">
        <v>611</v>
      </c>
      <c r="G81">
        <v>4331</v>
      </c>
      <c r="I81" s="9">
        <v>1994</v>
      </c>
      <c r="J81">
        <v>1567</v>
      </c>
      <c r="K81">
        <v>2329</v>
      </c>
      <c r="L81">
        <v>1387</v>
      </c>
      <c r="M81">
        <v>4405</v>
      </c>
      <c r="N81">
        <v>1119</v>
      </c>
      <c r="O81">
        <v>10807</v>
      </c>
    </row>
    <row r="82" spans="1:15" ht="12.75">
      <c r="A82" s="9">
        <v>1995</v>
      </c>
      <c r="B82">
        <v>952</v>
      </c>
      <c r="C82">
        <v>1287</v>
      </c>
      <c r="D82">
        <v>840</v>
      </c>
      <c r="E82">
        <v>690</v>
      </c>
      <c r="F82">
        <v>637</v>
      </c>
      <c r="G82">
        <v>4406</v>
      </c>
      <c r="I82" s="9">
        <v>1995</v>
      </c>
      <c r="J82">
        <v>1447</v>
      </c>
      <c r="K82">
        <v>2068</v>
      </c>
      <c r="L82">
        <v>1504</v>
      </c>
      <c r="M82">
        <v>4494</v>
      </c>
      <c r="N82">
        <v>1103</v>
      </c>
      <c r="O82">
        <v>10616</v>
      </c>
    </row>
    <row r="83" spans="1:15" ht="12.75">
      <c r="A83" s="9">
        <v>1996</v>
      </c>
      <c r="B83">
        <v>909</v>
      </c>
      <c r="C83">
        <v>1251</v>
      </c>
      <c r="D83">
        <v>926</v>
      </c>
      <c r="E83">
        <v>639</v>
      </c>
      <c r="F83">
        <v>670</v>
      </c>
      <c r="G83">
        <v>4395</v>
      </c>
      <c r="I83" s="9">
        <v>1996</v>
      </c>
      <c r="J83">
        <v>1322</v>
      </c>
      <c r="K83">
        <v>1989</v>
      </c>
      <c r="L83">
        <v>1576</v>
      </c>
      <c r="M83">
        <v>4753</v>
      </c>
      <c r="N83">
        <v>1077</v>
      </c>
      <c r="O83">
        <v>10717</v>
      </c>
    </row>
    <row r="84" spans="1:15" ht="12.75">
      <c r="A84" s="9">
        <v>1997</v>
      </c>
      <c r="B84">
        <v>926</v>
      </c>
      <c r="C84">
        <v>1265</v>
      </c>
      <c r="D84">
        <v>1017</v>
      </c>
      <c r="E84">
        <v>712</v>
      </c>
      <c r="F84">
        <v>753</v>
      </c>
      <c r="G84">
        <v>4673</v>
      </c>
      <c r="I84" s="9">
        <v>1997</v>
      </c>
      <c r="J84">
        <v>1445</v>
      </c>
      <c r="K84">
        <v>2191</v>
      </c>
      <c r="L84">
        <v>1641</v>
      </c>
      <c r="M84">
        <v>4904</v>
      </c>
      <c r="N84">
        <v>1082</v>
      </c>
      <c r="O84">
        <v>11263</v>
      </c>
    </row>
    <row r="85" spans="1:15" ht="12.75">
      <c r="A85" s="9">
        <v>1998</v>
      </c>
      <c r="B85">
        <v>969</v>
      </c>
      <c r="C85">
        <v>1287</v>
      </c>
      <c r="D85">
        <v>996</v>
      </c>
      <c r="E85">
        <v>714</v>
      </c>
      <c r="F85">
        <v>742</v>
      </c>
      <c r="G85">
        <v>4708</v>
      </c>
      <c r="I85" s="9">
        <v>1998</v>
      </c>
      <c r="J85">
        <v>1528</v>
      </c>
      <c r="K85">
        <v>2044</v>
      </c>
      <c r="L85">
        <v>1551</v>
      </c>
      <c r="M85">
        <v>5148</v>
      </c>
      <c r="N85">
        <v>1010</v>
      </c>
      <c r="O85">
        <v>11281</v>
      </c>
    </row>
    <row r="86" spans="1:15" ht="12.75">
      <c r="A86" s="9">
        <v>1999</v>
      </c>
      <c r="B86">
        <v>1037</v>
      </c>
      <c r="C86">
        <v>1212</v>
      </c>
      <c r="D86">
        <v>991</v>
      </c>
      <c r="E86">
        <v>744</v>
      </c>
      <c r="F86">
        <v>796</v>
      </c>
      <c r="G86">
        <v>4780</v>
      </c>
      <c r="I86" s="9">
        <v>1999</v>
      </c>
      <c r="J86">
        <v>1384</v>
      </c>
      <c r="K86">
        <v>1793</v>
      </c>
      <c r="L86">
        <v>1569</v>
      </c>
      <c r="M86">
        <v>5104</v>
      </c>
      <c r="N86">
        <v>1048</v>
      </c>
      <c r="O86">
        <v>10898</v>
      </c>
    </row>
    <row r="88" spans="1:9" ht="12.75">
      <c r="A88" s="4" t="str">
        <f>CONCATENATE("Percent of Total Offenses, White New Admissions: ",$A$1)</f>
        <v>Percent of Total Offenses, White New Admissions: ILLINOIS</v>
      </c>
      <c r="I88" s="4" t="str">
        <f>CONCATENATE("Percent of Total Offenses, Black New Admissions: ",$A$1)</f>
        <v>Percent of Total Offenses, Black New Admissions: ILLINOIS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20" ref="B90:G90">(B70/$G70)*100</f>
        <v>22.111553784860558</v>
      </c>
      <c r="C90" s="1">
        <f t="shared" si="20"/>
        <v>44.26294820717131</v>
      </c>
      <c r="D90" s="1">
        <f t="shared" si="20"/>
        <v>18.92430278884462</v>
      </c>
      <c r="E90" s="1">
        <f t="shared" si="20"/>
        <v>7.848605577689242</v>
      </c>
      <c r="F90" s="1">
        <f t="shared" si="20"/>
        <v>6.852589641434263</v>
      </c>
      <c r="G90" s="1">
        <f t="shared" si="20"/>
        <v>100</v>
      </c>
      <c r="I90" s="9">
        <v>1983</v>
      </c>
      <c r="J90" s="1">
        <f aca="true" t="shared" si="21" ref="J90:O90">(J70/$O70)*100</f>
        <v>27.812415288696123</v>
      </c>
      <c r="K90" s="1">
        <f t="shared" si="21"/>
        <v>47.98048251558688</v>
      </c>
      <c r="L90" s="1">
        <f t="shared" si="21"/>
        <v>17.484413120086746</v>
      </c>
      <c r="M90" s="1">
        <f t="shared" si="21"/>
        <v>2.6294388723231226</v>
      </c>
      <c r="N90" s="1">
        <f t="shared" si="21"/>
        <v>4.093250203307129</v>
      </c>
      <c r="O90" s="1">
        <f t="shared" si="21"/>
        <v>100</v>
      </c>
    </row>
    <row r="91" spans="1:15" ht="12.75">
      <c r="A91" s="9">
        <v>1984</v>
      </c>
      <c r="B91" s="1">
        <f aca="true" t="shared" si="22" ref="B91:G91">(B71/$G71)*100</f>
        <v>21.66080843585237</v>
      </c>
      <c r="C91" s="1">
        <f t="shared" si="22"/>
        <v>42.48681898066784</v>
      </c>
      <c r="D91" s="1">
        <f t="shared" si="22"/>
        <v>21.57293497363796</v>
      </c>
      <c r="E91" s="1">
        <f t="shared" si="22"/>
        <v>7.952548330404217</v>
      </c>
      <c r="F91" s="1">
        <f t="shared" si="22"/>
        <v>6.32688927943761</v>
      </c>
      <c r="G91" s="1">
        <f t="shared" si="22"/>
        <v>100</v>
      </c>
      <c r="I91" s="9">
        <v>1984</v>
      </c>
      <c r="J91" s="1">
        <f aca="true" t="shared" si="23" ref="J91:O91">(J71/$O71)*100</f>
        <v>22.530186608122943</v>
      </c>
      <c r="K91" s="1">
        <f t="shared" si="23"/>
        <v>45.060373216245885</v>
      </c>
      <c r="L91" s="1">
        <f t="shared" si="23"/>
        <v>21.07574094401756</v>
      </c>
      <c r="M91" s="1">
        <f t="shared" si="23"/>
        <v>5.214050493962678</v>
      </c>
      <c r="N91" s="1">
        <f t="shared" si="23"/>
        <v>6.119648737650933</v>
      </c>
      <c r="O91" s="1">
        <f t="shared" si="23"/>
        <v>100</v>
      </c>
    </row>
    <row r="92" spans="1:15" ht="12.75">
      <c r="A92" s="9">
        <v>1985</v>
      </c>
      <c r="B92" s="1">
        <f aca="true" t="shared" si="24" ref="B92:G92">(B72/$G72)*100</f>
        <v>22.969745222929934</v>
      </c>
      <c r="C92" s="1">
        <f t="shared" si="24"/>
        <v>41.082802547770704</v>
      </c>
      <c r="D92" s="1">
        <f t="shared" si="24"/>
        <v>19.98407643312102</v>
      </c>
      <c r="E92" s="1">
        <f t="shared" si="24"/>
        <v>8.479299363057324</v>
      </c>
      <c r="F92" s="1">
        <f t="shared" si="24"/>
        <v>7.484076433121019</v>
      </c>
      <c r="G92" s="1">
        <f t="shared" si="24"/>
        <v>100</v>
      </c>
      <c r="I92" s="9">
        <v>1985</v>
      </c>
      <c r="J92" s="1">
        <f aca="true" t="shared" si="25" ref="J92:O92">(J72/$O72)*100</f>
        <v>24.628712871287128</v>
      </c>
      <c r="K92" s="1">
        <f t="shared" si="25"/>
        <v>42.82178217821782</v>
      </c>
      <c r="L92" s="1">
        <f t="shared" si="25"/>
        <v>20.767326732673265</v>
      </c>
      <c r="M92" s="1">
        <f t="shared" si="25"/>
        <v>5.272277227722772</v>
      </c>
      <c r="N92" s="1">
        <f t="shared" si="25"/>
        <v>6.50990099009901</v>
      </c>
      <c r="O92" s="1">
        <f t="shared" si="25"/>
        <v>100</v>
      </c>
    </row>
    <row r="93" spans="1:15" ht="12.75">
      <c r="A93" s="9">
        <v>1986</v>
      </c>
      <c r="B93" s="1">
        <f aca="true" t="shared" si="26" ref="B93:G93">(B73/$G73)*100</f>
        <v>22.956326987681972</v>
      </c>
      <c r="C93" s="1">
        <f t="shared" si="26"/>
        <v>38.52183650615901</v>
      </c>
      <c r="D93" s="1">
        <f t="shared" si="26"/>
        <v>19.74617394550205</v>
      </c>
      <c r="E93" s="1">
        <f t="shared" si="26"/>
        <v>11.235535647629714</v>
      </c>
      <c r="F93" s="1">
        <f t="shared" si="26"/>
        <v>7.540126913027249</v>
      </c>
      <c r="G93" s="1">
        <f t="shared" si="26"/>
        <v>100</v>
      </c>
      <c r="I93" s="9">
        <v>1986</v>
      </c>
      <c r="J93" s="1">
        <f aca="true" t="shared" si="27" ref="J93:O93">(J73/$O73)*100</f>
        <v>23.418803418803417</v>
      </c>
      <c r="K93" s="1">
        <f t="shared" si="27"/>
        <v>40.43956043956044</v>
      </c>
      <c r="L93" s="1">
        <f t="shared" si="27"/>
        <v>22.295482295482298</v>
      </c>
      <c r="M93" s="1">
        <f t="shared" si="27"/>
        <v>7.521367521367521</v>
      </c>
      <c r="N93" s="1">
        <f t="shared" si="27"/>
        <v>6.3247863247863245</v>
      </c>
      <c r="O93" s="1">
        <f t="shared" si="27"/>
        <v>100</v>
      </c>
    </row>
    <row r="94" spans="1:15" ht="12.75">
      <c r="A94" s="9">
        <v>1987</v>
      </c>
      <c r="B94" s="1">
        <f aca="true" t="shared" si="28" ref="B94:G106">(B74/$G74)*100</f>
        <v>23.707533234859675</v>
      </c>
      <c r="C94" s="1">
        <f t="shared" si="28"/>
        <v>35.78286558345643</v>
      </c>
      <c r="D94" s="1">
        <f t="shared" si="28"/>
        <v>19.97784342688331</v>
      </c>
      <c r="E94" s="1">
        <f t="shared" si="28"/>
        <v>11.89069423929099</v>
      </c>
      <c r="F94" s="1">
        <f t="shared" si="28"/>
        <v>8.6410635155096</v>
      </c>
      <c r="G94" s="1">
        <f t="shared" si="28"/>
        <v>100</v>
      </c>
      <c r="I94" s="9">
        <v>1987</v>
      </c>
      <c r="J94" s="1">
        <f aca="true" t="shared" si="29" ref="J94:O104">(J74/$O74)*100</f>
        <v>21.045328399629973</v>
      </c>
      <c r="K94" s="1">
        <f t="shared" si="29"/>
        <v>41.443108233117485</v>
      </c>
      <c r="L94" s="1">
        <f t="shared" si="29"/>
        <v>22.571692876965773</v>
      </c>
      <c r="M94" s="1">
        <f t="shared" si="29"/>
        <v>8.695652173913043</v>
      </c>
      <c r="N94" s="1">
        <f t="shared" si="29"/>
        <v>6.244218316373728</v>
      </c>
      <c r="O94" s="1">
        <f t="shared" si="29"/>
        <v>100</v>
      </c>
    </row>
    <row r="95" spans="1:15" ht="12.75">
      <c r="A95" s="9">
        <v>1988</v>
      </c>
      <c r="B95" s="1">
        <f t="shared" si="28"/>
        <v>22.937411095305833</v>
      </c>
      <c r="C95" s="1">
        <f t="shared" si="28"/>
        <v>32.574679943100996</v>
      </c>
      <c r="D95" s="1">
        <f t="shared" si="28"/>
        <v>18.49217638691323</v>
      </c>
      <c r="E95" s="1">
        <f t="shared" si="28"/>
        <v>13.869132290184922</v>
      </c>
      <c r="F95" s="1">
        <f t="shared" si="28"/>
        <v>12.126600284495021</v>
      </c>
      <c r="G95" s="1">
        <f t="shared" si="28"/>
        <v>100</v>
      </c>
      <c r="I95" s="9">
        <v>1988</v>
      </c>
      <c r="J95" s="1">
        <f t="shared" si="29"/>
        <v>21.359846055163565</v>
      </c>
      <c r="K95" s="1">
        <f t="shared" si="29"/>
        <v>36.69018601667736</v>
      </c>
      <c r="L95" s="1">
        <f t="shared" si="29"/>
        <v>19.007911054094507</v>
      </c>
      <c r="M95" s="1">
        <f t="shared" si="29"/>
        <v>13.555698097070772</v>
      </c>
      <c r="N95" s="1">
        <f t="shared" si="29"/>
        <v>9.3863587769938</v>
      </c>
      <c r="O95" s="1">
        <f t="shared" si="29"/>
        <v>100</v>
      </c>
    </row>
    <row r="96" spans="1:15" ht="12.75">
      <c r="A96" s="9">
        <v>1989</v>
      </c>
      <c r="B96" s="1">
        <f t="shared" si="28"/>
        <v>22.656716417910445</v>
      </c>
      <c r="C96" s="1">
        <f t="shared" si="28"/>
        <v>30.35820895522388</v>
      </c>
      <c r="D96" s="1">
        <f t="shared" si="28"/>
        <v>18.17910447761194</v>
      </c>
      <c r="E96" s="1">
        <f t="shared" si="28"/>
        <v>16.686567164179106</v>
      </c>
      <c r="F96" s="1">
        <f t="shared" si="28"/>
        <v>12.119402985074627</v>
      </c>
      <c r="G96" s="1">
        <f t="shared" si="28"/>
        <v>100</v>
      </c>
      <c r="I96" s="9">
        <v>1989</v>
      </c>
      <c r="J96" s="1">
        <f t="shared" si="29"/>
        <v>18.788819875776397</v>
      </c>
      <c r="K96" s="1">
        <f t="shared" si="29"/>
        <v>34.989648033126294</v>
      </c>
      <c r="L96" s="1">
        <f t="shared" si="29"/>
        <v>17.82263630089717</v>
      </c>
      <c r="M96" s="1">
        <f t="shared" si="29"/>
        <v>20.9799861973775</v>
      </c>
      <c r="N96" s="1">
        <f t="shared" si="29"/>
        <v>7.4189095928226365</v>
      </c>
      <c r="O96" s="1">
        <f t="shared" si="29"/>
        <v>100</v>
      </c>
    </row>
    <row r="97" spans="1:15" ht="12.75">
      <c r="A97" s="9">
        <v>1990</v>
      </c>
      <c r="B97" s="1">
        <f t="shared" si="28"/>
        <v>21.442176870748302</v>
      </c>
      <c r="C97" s="1">
        <f t="shared" si="28"/>
        <v>29.333333333333332</v>
      </c>
      <c r="D97" s="1">
        <f t="shared" si="28"/>
        <v>20.408163265306122</v>
      </c>
      <c r="E97" s="1">
        <f t="shared" si="28"/>
        <v>18.040816326530614</v>
      </c>
      <c r="F97" s="1">
        <f t="shared" si="28"/>
        <v>10.775510204081632</v>
      </c>
      <c r="G97" s="1">
        <f t="shared" si="28"/>
        <v>100</v>
      </c>
      <c r="I97" s="9">
        <v>1990</v>
      </c>
      <c r="J97" s="1">
        <f t="shared" si="29"/>
        <v>17.72669220945083</v>
      </c>
      <c r="K97" s="1">
        <f t="shared" si="29"/>
        <v>30.408684546615582</v>
      </c>
      <c r="L97" s="1">
        <f t="shared" si="29"/>
        <v>16.015325670498086</v>
      </c>
      <c r="M97" s="1">
        <f t="shared" si="29"/>
        <v>29.514687100894</v>
      </c>
      <c r="N97" s="1">
        <f t="shared" si="29"/>
        <v>6.334610472541508</v>
      </c>
      <c r="O97" s="1">
        <f t="shared" si="29"/>
        <v>100</v>
      </c>
    </row>
    <row r="98" spans="1:15" ht="12.75">
      <c r="A98" s="9">
        <v>1991</v>
      </c>
      <c r="B98" s="1">
        <f t="shared" si="28"/>
        <v>20.999507631708518</v>
      </c>
      <c r="C98" s="1">
        <f t="shared" si="28"/>
        <v>30.797636632200888</v>
      </c>
      <c r="D98" s="1">
        <f t="shared" si="28"/>
        <v>19.596258000984736</v>
      </c>
      <c r="E98" s="1">
        <f t="shared" si="28"/>
        <v>17.085179714426392</v>
      </c>
      <c r="F98" s="1">
        <f t="shared" si="28"/>
        <v>11.521418020679468</v>
      </c>
      <c r="G98" s="1">
        <f t="shared" si="28"/>
        <v>100</v>
      </c>
      <c r="I98" s="9">
        <v>1991</v>
      </c>
      <c r="J98" s="1">
        <f t="shared" si="29"/>
        <v>17.719197707736388</v>
      </c>
      <c r="K98" s="1">
        <f t="shared" si="29"/>
        <v>30.20057306590258</v>
      </c>
      <c r="L98" s="1">
        <f t="shared" si="29"/>
        <v>15.94269340974212</v>
      </c>
      <c r="M98" s="1">
        <f t="shared" si="29"/>
        <v>29.398280802292266</v>
      </c>
      <c r="N98" s="1">
        <f t="shared" si="29"/>
        <v>6.739255014326647</v>
      </c>
      <c r="O98" s="1">
        <f t="shared" si="29"/>
        <v>100</v>
      </c>
    </row>
    <row r="99" spans="1:15" ht="12.75">
      <c r="A99" s="9">
        <v>1992</v>
      </c>
      <c r="B99" s="1">
        <f t="shared" si="28"/>
        <v>23.078787878787878</v>
      </c>
      <c r="C99" s="1">
        <f t="shared" si="28"/>
        <v>28.8969696969697</v>
      </c>
      <c r="D99" s="1">
        <f t="shared" si="28"/>
        <v>20.072727272727274</v>
      </c>
      <c r="E99" s="1">
        <f t="shared" si="28"/>
        <v>16.848484848484848</v>
      </c>
      <c r="F99" s="1">
        <f t="shared" si="28"/>
        <v>11.103030303030303</v>
      </c>
      <c r="G99" s="1">
        <f t="shared" si="28"/>
        <v>100</v>
      </c>
      <c r="I99" s="9">
        <v>1992</v>
      </c>
      <c r="J99" s="1">
        <f t="shared" si="29"/>
        <v>16.999168744804656</v>
      </c>
      <c r="K99" s="1">
        <f t="shared" si="29"/>
        <v>30.538237738985867</v>
      </c>
      <c r="L99" s="1">
        <f t="shared" si="29"/>
        <v>15.409393183707397</v>
      </c>
      <c r="M99" s="1">
        <f t="shared" si="29"/>
        <v>28.802992518703242</v>
      </c>
      <c r="N99" s="1">
        <f t="shared" si="29"/>
        <v>8.250207813798836</v>
      </c>
      <c r="O99" s="1">
        <f t="shared" si="29"/>
        <v>100</v>
      </c>
    </row>
    <row r="100" spans="1:15" ht="12.75">
      <c r="A100" s="9">
        <v>1993</v>
      </c>
      <c r="B100" s="1">
        <f t="shared" si="28"/>
        <v>22.036474164133736</v>
      </c>
      <c r="C100" s="1">
        <f t="shared" si="28"/>
        <v>29.91388044579534</v>
      </c>
      <c r="D100" s="1">
        <f t="shared" si="28"/>
        <v>19.047619047619047</v>
      </c>
      <c r="E100" s="1">
        <f t="shared" si="28"/>
        <v>16.134751773049647</v>
      </c>
      <c r="F100" s="1">
        <f t="shared" si="28"/>
        <v>12.867274569402229</v>
      </c>
      <c r="G100" s="1">
        <f t="shared" si="28"/>
        <v>100</v>
      </c>
      <c r="I100" s="9">
        <v>1993</v>
      </c>
      <c r="J100" s="1">
        <f t="shared" si="29"/>
        <v>15.639717425431712</v>
      </c>
      <c r="K100" s="1">
        <f t="shared" si="29"/>
        <v>26.471742543171118</v>
      </c>
      <c r="L100" s="1">
        <f t="shared" si="29"/>
        <v>15.04120879120879</v>
      </c>
      <c r="M100" s="1">
        <f t="shared" si="29"/>
        <v>34.5467032967033</v>
      </c>
      <c r="N100" s="1">
        <f t="shared" si="29"/>
        <v>8.300627943485086</v>
      </c>
      <c r="O100" s="1">
        <f t="shared" si="29"/>
        <v>100</v>
      </c>
    </row>
    <row r="101" spans="1:15" ht="12.75">
      <c r="A101" s="9">
        <v>1994</v>
      </c>
      <c r="B101" s="1">
        <f t="shared" si="28"/>
        <v>21.288386054029093</v>
      </c>
      <c r="C101" s="1">
        <f t="shared" si="28"/>
        <v>29.7390902793812</v>
      </c>
      <c r="D101" s="1">
        <f t="shared" si="28"/>
        <v>19.995382128838603</v>
      </c>
      <c r="E101" s="1">
        <f t="shared" si="28"/>
        <v>14.8695451396906</v>
      </c>
      <c r="F101" s="1">
        <f t="shared" si="28"/>
        <v>14.107596398060492</v>
      </c>
      <c r="G101" s="1">
        <f t="shared" si="28"/>
        <v>100</v>
      </c>
      <c r="I101" s="9">
        <v>1994</v>
      </c>
      <c r="J101" s="1">
        <f t="shared" si="29"/>
        <v>14.499861201073378</v>
      </c>
      <c r="K101" s="1">
        <f t="shared" si="29"/>
        <v>21.55084667345239</v>
      </c>
      <c r="L101" s="1">
        <f t="shared" si="29"/>
        <v>12.834274081613769</v>
      </c>
      <c r="M101" s="1">
        <f t="shared" si="29"/>
        <v>40.76061811788655</v>
      </c>
      <c r="N101" s="1">
        <f t="shared" si="29"/>
        <v>10.354399925973906</v>
      </c>
      <c r="O101" s="1">
        <f t="shared" si="29"/>
        <v>100</v>
      </c>
    </row>
    <row r="102" spans="1:15" ht="12.75">
      <c r="A102" s="9">
        <v>1995</v>
      </c>
      <c r="B102" s="1">
        <f t="shared" si="28"/>
        <v>21.606899682251477</v>
      </c>
      <c r="C102" s="1">
        <f t="shared" si="28"/>
        <v>29.21016795279165</v>
      </c>
      <c r="D102" s="1">
        <f t="shared" si="28"/>
        <v>19.064911484339536</v>
      </c>
      <c r="E102" s="1">
        <f t="shared" si="28"/>
        <v>15.660463004993192</v>
      </c>
      <c r="F102" s="1">
        <f t="shared" si="28"/>
        <v>14.45755787562415</v>
      </c>
      <c r="G102" s="1">
        <f t="shared" si="28"/>
        <v>100</v>
      </c>
      <c r="I102" s="9">
        <v>1995</v>
      </c>
      <c r="J102" s="1">
        <f t="shared" si="29"/>
        <v>13.630369253956292</v>
      </c>
      <c r="K102" s="1">
        <f t="shared" si="29"/>
        <v>19.480030143180105</v>
      </c>
      <c r="L102" s="1">
        <f t="shared" si="29"/>
        <v>14.167294649585532</v>
      </c>
      <c r="M102" s="1">
        <f t="shared" si="29"/>
        <v>42.33232856066315</v>
      </c>
      <c r="N102" s="1">
        <f t="shared" si="29"/>
        <v>10.389977392614922</v>
      </c>
      <c r="O102" s="1">
        <f t="shared" si="29"/>
        <v>100</v>
      </c>
    </row>
    <row r="103" spans="1:15" ht="12.75">
      <c r="A103" s="9">
        <v>1996</v>
      </c>
      <c r="B103" s="1">
        <f t="shared" si="28"/>
        <v>20.68259385665529</v>
      </c>
      <c r="C103" s="1">
        <f t="shared" si="28"/>
        <v>28.464163822525595</v>
      </c>
      <c r="D103" s="1">
        <f t="shared" si="28"/>
        <v>21.06939704209329</v>
      </c>
      <c r="E103" s="1">
        <f t="shared" si="28"/>
        <v>14.53924914675768</v>
      </c>
      <c r="F103" s="1">
        <f t="shared" si="28"/>
        <v>15.244596131968146</v>
      </c>
      <c r="G103" s="1">
        <f t="shared" si="28"/>
        <v>100</v>
      </c>
      <c r="I103" s="9">
        <v>1996</v>
      </c>
      <c r="J103" s="1">
        <f t="shared" si="29"/>
        <v>12.335541662778763</v>
      </c>
      <c r="K103" s="1">
        <f t="shared" si="29"/>
        <v>18.559298311094523</v>
      </c>
      <c r="L103" s="1">
        <f t="shared" si="29"/>
        <v>14.705607912662124</v>
      </c>
      <c r="M103" s="1">
        <f t="shared" si="29"/>
        <v>44.35009797517962</v>
      </c>
      <c r="N103" s="1">
        <f t="shared" si="29"/>
        <v>10.049454138284968</v>
      </c>
      <c r="O103" s="1">
        <f t="shared" si="29"/>
        <v>100</v>
      </c>
    </row>
    <row r="104" spans="1:15" ht="12.75">
      <c r="A104" s="9">
        <v>1997</v>
      </c>
      <c r="B104" s="1">
        <f t="shared" si="28"/>
        <v>19.815964048790928</v>
      </c>
      <c r="C104" s="1">
        <f t="shared" si="28"/>
        <v>27.070404451102075</v>
      </c>
      <c r="D104" s="1">
        <f t="shared" si="28"/>
        <v>21.763321206933448</v>
      </c>
      <c r="E104" s="1">
        <f t="shared" si="28"/>
        <v>15.236464797774449</v>
      </c>
      <c r="F104" s="1">
        <f t="shared" si="28"/>
        <v>16.1138454953991</v>
      </c>
      <c r="G104" s="1">
        <f t="shared" si="28"/>
        <v>100</v>
      </c>
      <c r="I104" s="9">
        <v>1997</v>
      </c>
      <c r="J104" s="1">
        <f t="shared" si="29"/>
        <v>12.829619106809908</v>
      </c>
      <c r="K104" s="1">
        <f t="shared" si="29"/>
        <v>19.453076444996892</v>
      </c>
      <c r="L104" s="1">
        <f t="shared" si="29"/>
        <v>14.569830418183432</v>
      </c>
      <c r="M104" s="1">
        <f t="shared" si="29"/>
        <v>43.54079730089674</v>
      </c>
      <c r="N104" s="1">
        <f t="shared" si="29"/>
        <v>9.606676729113026</v>
      </c>
      <c r="O104" s="1">
        <f t="shared" si="29"/>
        <v>100</v>
      </c>
    </row>
    <row r="105" spans="1:15" ht="12.75">
      <c r="A105" s="9">
        <v>1998</v>
      </c>
      <c r="B105" s="1">
        <f t="shared" si="28"/>
        <v>20.581988105352593</v>
      </c>
      <c r="C105" s="1">
        <f t="shared" si="28"/>
        <v>27.33644859813084</v>
      </c>
      <c r="D105" s="1">
        <f t="shared" si="28"/>
        <v>21.15548003398471</v>
      </c>
      <c r="E105" s="1">
        <f t="shared" si="28"/>
        <v>15.16567544604928</v>
      </c>
      <c r="F105" s="1">
        <f t="shared" si="28"/>
        <v>15.760407816482584</v>
      </c>
      <c r="G105" s="1">
        <f t="shared" si="28"/>
        <v>100</v>
      </c>
      <c r="I105" s="9">
        <v>1998</v>
      </c>
      <c r="J105" s="1">
        <f aca="true" t="shared" si="30" ref="J105:O105">(J85/$O85)*100</f>
        <v>13.544898501905859</v>
      </c>
      <c r="K105" s="1">
        <f t="shared" si="30"/>
        <v>18.118961085010195</v>
      </c>
      <c r="L105" s="1">
        <f t="shared" si="30"/>
        <v>13.748781136424077</v>
      </c>
      <c r="M105" s="1">
        <f t="shared" si="30"/>
        <v>45.63425228259906</v>
      </c>
      <c r="N105" s="1">
        <f t="shared" si="30"/>
        <v>8.953106994060809</v>
      </c>
      <c r="O105" s="1">
        <f t="shared" si="30"/>
        <v>100</v>
      </c>
    </row>
    <row r="106" spans="1:15" ht="12.75">
      <c r="A106" s="9">
        <v>1999</v>
      </c>
      <c r="B106" s="1">
        <f t="shared" si="28"/>
        <v>21.694560669456067</v>
      </c>
      <c r="C106" s="1">
        <f t="shared" si="28"/>
        <v>25.35564853556485</v>
      </c>
      <c r="D106" s="1">
        <f t="shared" si="28"/>
        <v>20.732217573221757</v>
      </c>
      <c r="E106" s="1">
        <f t="shared" si="28"/>
        <v>15.564853556485355</v>
      </c>
      <c r="F106" s="1">
        <f t="shared" si="28"/>
        <v>16.652719665271967</v>
      </c>
      <c r="G106" s="1">
        <f t="shared" si="28"/>
        <v>100</v>
      </c>
      <c r="I106" s="9">
        <v>1999</v>
      </c>
      <c r="J106" s="1">
        <f aca="true" t="shared" si="31" ref="J106:O106">(J86/$O86)*100</f>
        <v>12.699577904202606</v>
      </c>
      <c r="K106" s="1">
        <f t="shared" si="31"/>
        <v>16.452560102771148</v>
      </c>
      <c r="L106" s="1">
        <f t="shared" si="31"/>
        <v>14.397137089374198</v>
      </c>
      <c r="M106" s="1">
        <f t="shared" si="31"/>
        <v>46.83428151954487</v>
      </c>
      <c r="N106" s="1">
        <f t="shared" si="31"/>
        <v>9.616443384107177</v>
      </c>
      <c r="O106" s="1">
        <f t="shared" si="31"/>
        <v>100</v>
      </c>
    </row>
    <row r="108" spans="1:9" ht="12.75">
      <c r="A108" s="4" t="str">
        <f>CONCATENATE("Admissions by Admission-Type, All Races: ",$A$1)</f>
        <v>Admissions by Admission-Type, All Races: ILLINOIS</v>
      </c>
      <c r="I108" s="4" t="str">
        <f>CONCATENATE("Percent of Total, Admissions by Admission-Type, All Races: ",$A$1)</f>
        <v>Percent of Total, Admissions by Admission-Type, All Races: ILLINOIS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6670</v>
      </c>
      <c r="C110">
        <v>2851</v>
      </c>
      <c r="E110">
        <v>0</v>
      </c>
      <c r="F110" s="2">
        <f>SUM(C110:D110)</f>
        <v>2851</v>
      </c>
      <c r="G110">
        <v>9521</v>
      </c>
      <c r="I110" s="9">
        <v>1983</v>
      </c>
      <c r="J110" s="1">
        <f>(B110/$G110)*100</f>
        <v>70.05566642159438</v>
      </c>
      <c r="K110" s="1">
        <f>((C110+D110)/$G110)*100</f>
        <v>29.94433357840563</v>
      </c>
      <c r="L110" s="1">
        <f>(E110/$G110)*100</f>
        <v>0</v>
      </c>
      <c r="M110" s="1">
        <f>(G110/$G110)*100</f>
        <v>100</v>
      </c>
    </row>
    <row r="111" spans="1:13" ht="12.75">
      <c r="A111" s="9">
        <v>1984</v>
      </c>
      <c r="B111">
        <v>6401</v>
      </c>
      <c r="C111">
        <v>2940</v>
      </c>
      <c r="E111">
        <v>8</v>
      </c>
      <c r="F111" s="2">
        <f>SUM(C111:D111)</f>
        <v>2940</v>
      </c>
      <c r="G111">
        <v>9349</v>
      </c>
      <c r="I111" s="9">
        <v>1984</v>
      </c>
      <c r="J111" s="1">
        <f>(B111/$G111)*100</f>
        <v>68.46721574499946</v>
      </c>
      <c r="K111" s="1">
        <f>((C111+D111)/$G111)*100</f>
        <v>31.447213605733232</v>
      </c>
      <c r="L111" s="1">
        <f>(E111/$G111)*100</f>
        <v>0.08557064926730132</v>
      </c>
      <c r="M111" s="1">
        <f>(G111/$G111)*100</f>
        <v>100</v>
      </c>
    </row>
    <row r="112" spans="1:13" ht="12.75">
      <c r="A112" s="9">
        <v>1985</v>
      </c>
      <c r="B112">
        <v>7126</v>
      </c>
      <c r="C112">
        <v>3130</v>
      </c>
      <c r="E112">
        <v>27</v>
      </c>
      <c r="F112" s="2">
        <f>SUM(C112:D112)</f>
        <v>3130</v>
      </c>
      <c r="G112">
        <v>10283</v>
      </c>
      <c r="I112" s="9">
        <v>1985</v>
      </c>
      <c r="J112" s="1">
        <f>(B112/$G112)*100</f>
        <v>69.29884275017018</v>
      </c>
      <c r="K112" s="1">
        <f>((C112+D112)/$G112)*100</f>
        <v>30.438587960711853</v>
      </c>
      <c r="L112" s="1">
        <f>(E112/$G112)*100</f>
        <v>0.2625692891179617</v>
      </c>
      <c r="M112" s="1">
        <f>(G112/$G112)*100</f>
        <v>100</v>
      </c>
    </row>
    <row r="113" spans="1:13" ht="12.75">
      <c r="A113" s="9">
        <v>1986</v>
      </c>
      <c r="B113">
        <v>7383</v>
      </c>
      <c r="C113">
        <v>3478</v>
      </c>
      <c r="E113">
        <v>28</v>
      </c>
      <c r="F113" s="2">
        <f>SUM(C113:D113)</f>
        <v>3478</v>
      </c>
      <c r="G113">
        <v>10889</v>
      </c>
      <c r="I113" s="9">
        <v>1986</v>
      </c>
      <c r="J113" s="1">
        <f>(B113/$G113)*100</f>
        <v>67.80236936357792</v>
      </c>
      <c r="K113" s="1">
        <f>((C113+D113)/$G113)*100</f>
        <v>31.94049040315915</v>
      </c>
      <c r="L113" s="1">
        <f>(E113/$G113)*100</f>
        <v>0.2571402332629259</v>
      </c>
      <c r="M113" s="1">
        <f>(G113/$G113)*100</f>
        <v>100</v>
      </c>
    </row>
    <row r="114" spans="1:13" ht="12.75">
      <c r="A114" s="9">
        <v>1987</v>
      </c>
      <c r="B114">
        <v>7681</v>
      </c>
      <c r="C114">
        <v>3158</v>
      </c>
      <c r="E114">
        <v>42</v>
      </c>
      <c r="F114" s="2">
        <f aca="true" t="shared" si="32" ref="F114:F126">SUM(C114:D114)</f>
        <v>3158</v>
      </c>
      <c r="G114">
        <v>10881</v>
      </c>
      <c r="I114" s="9">
        <v>1987</v>
      </c>
      <c r="J114" s="1">
        <f aca="true" t="shared" si="33" ref="J114:J126">(B114/$G114)*100</f>
        <v>70.59093833287382</v>
      </c>
      <c r="K114" s="1">
        <f aca="true" t="shared" si="34" ref="K114:K126">((C114+D114)/$G114)*100</f>
        <v>29.02306773274515</v>
      </c>
      <c r="L114" s="1">
        <f aca="true" t="shared" si="35" ref="L114:L126">(E114/$G114)*100</f>
        <v>0.38599393438103113</v>
      </c>
      <c r="M114" s="1">
        <f aca="true" t="shared" si="36" ref="M114:M126">(G114/$G114)*100</f>
        <v>100</v>
      </c>
    </row>
    <row r="115" spans="1:13" ht="12.75">
      <c r="A115" s="9">
        <v>1988</v>
      </c>
      <c r="B115">
        <v>8267</v>
      </c>
      <c r="C115">
        <v>2062</v>
      </c>
      <c r="E115">
        <v>291</v>
      </c>
      <c r="F115" s="2">
        <f t="shared" si="32"/>
        <v>2062</v>
      </c>
      <c r="G115">
        <v>10620</v>
      </c>
      <c r="I115" s="9">
        <v>1988</v>
      </c>
      <c r="J115" s="1">
        <f t="shared" si="33"/>
        <v>77.84369114877589</v>
      </c>
      <c r="K115" s="1">
        <f t="shared" si="34"/>
        <v>19.416195856873824</v>
      </c>
      <c r="L115" s="1">
        <f t="shared" si="35"/>
        <v>2.7401129943502824</v>
      </c>
      <c r="M115" s="1">
        <f t="shared" si="36"/>
        <v>100</v>
      </c>
    </row>
    <row r="116" spans="1:13" ht="12.75">
      <c r="A116" s="9">
        <v>1989</v>
      </c>
      <c r="B116">
        <v>10122</v>
      </c>
      <c r="C116">
        <v>3522</v>
      </c>
      <c r="E116">
        <v>0</v>
      </c>
      <c r="F116" s="2">
        <f t="shared" si="32"/>
        <v>3522</v>
      </c>
      <c r="G116">
        <v>13644</v>
      </c>
      <c r="I116" s="9">
        <v>1989</v>
      </c>
      <c r="J116" s="1">
        <f t="shared" si="33"/>
        <v>74.18645558487246</v>
      </c>
      <c r="K116" s="1">
        <f t="shared" si="34"/>
        <v>25.813544415127527</v>
      </c>
      <c r="L116" s="1">
        <f t="shared" si="35"/>
        <v>0</v>
      </c>
      <c r="M116" s="1">
        <f t="shared" si="36"/>
        <v>100</v>
      </c>
    </row>
    <row r="117" spans="1:13" ht="12.75">
      <c r="A117" s="9">
        <v>1990</v>
      </c>
      <c r="B117">
        <v>12693</v>
      </c>
      <c r="C117">
        <v>4340</v>
      </c>
      <c r="E117">
        <v>0</v>
      </c>
      <c r="F117" s="2">
        <f t="shared" si="32"/>
        <v>4340</v>
      </c>
      <c r="G117">
        <v>17033</v>
      </c>
      <c r="I117" s="9">
        <v>1990</v>
      </c>
      <c r="J117" s="1">
        <f t="shared" si="33"/>
        <v>74.52004931603358</v>
      </c>
      <c r="K117" s="1">
        <f t="shared" si="34"/>
        <v>25.47995068396642</v>
      </c>
      <c r="L117" s="1">
        <f t="shared" si="35"/>
        <v>0</v>
      </c>
      <c r="M117" s="1">
        <f t="shared" si="36"/>
        <v>100</v>
      </c>
    </row>
    <row r="118" spans="1:13" ht="12.75">
      <c r="A118" s="9">
        <v>1991</v>
      </c>
      <c r="B118">
        <v>13999</v>
      </c>
      <c r="C118">
        <v>3787</v>
      </c>
      <c r="E118">
        <v>74</v>
      </c>
      <c r="F118" s="2">
        <f t="shared" si="32"/>
        <v>3787</v>
      </c>
      <c r="G118">
        <v>17860</v>
      </c>
      <c r="I118" s="9">
        <v>1991</v>
      </c>
      <c r="J118" s="1">
        <f t="shared" si="33"/>
        <v>78.38185890257559</v>
      </c>
      <c r="K118" s="1">
        <f t="shared" si="34"/>
        <v>21.20380739081747</v>
      </c>
      <c r="L118" s="1">
        <f t="shared" si="35"/>
        <v>0.4143337066069429</v>
      </c>
      <c r="M118" s="1">
        <f t="shared" si="36"/>
        <v>100</v>
      </c>
    </row>
    <row r="119" spans="1:13" ht="12.75">
      <c r="A119" s="9">
        <v>1992</v>
      </c>
      <c r="B119">
        <v>15121</v>
      </c>
      <c r="C119">
        <v>3634</v>
      </c>
      <c r="E119">
        <v>92</v>
      </c>
      <c r="F119" s="2">
        <f t="shared" si="32"/>
        <v>3634</v>
      </c>
      <c r="G119">
        <v>18847</v>
      </c>
      <c r="I119" s="9">
        <v>1992</v>
      </c>
      <c r="J119" s="1">
        <f t="shared" si="33"/>
        <v>80.23027537539132</v>
      </c>
      <c r="K119" s="1">
        <f t="shared" si="34"/>
        <v>19.28158327585292</v>
      </c>
      <c r="L119" s="1">
        <f t="shared" si="35"/>
        <v>0.4881413487557702</v>
      </c>
      <c r="M119" s="1">
        <f t="shared" si="36"/>
        <v>100</v>
      </c>
    </row>
    <row r="120" spans="1:13" ht="12.75">
      <c r="A120" s="9">
        <v>1993</v>
      </c>
      <c r="B120">
        <v>15668</v>
      </c>
      <c r="C120">
        <v>3734</v>
      </c>
      <c r="E120">
        <v>176</v>
      </c>
      <c r="F120" s="2">
        <f t="shared" si="32"/>
        <v>3734</v>
      </c>
      <c r="G120">
        <v>19578</v>
      </c>
      <c r="I120" s="9">
        <v>1993</v>
      </c>
      <c r="J120" s="1">
        <f t="shared" si="33"/>
        <v>80.02860353457963</v>
      </c>
      <c r="K120" s="1">
        <f t="shared" si="34"/>
        <v>19.07242823577485</v>
      </c>
      <c r="L120" s="1">
        <f t="shared" si="35"/>
        <v>0.8989682296455205</v>
      </c>
      <c r="M120" s="1">
        <f t="shared" si="36"/>
        <v>100</v>
      </c>
    </row>
    <row r="121" spans="1:13" ht="12.75">
      <c r="A121" s="9">
        <v>1994</v>
      </c>
      <c r="B121">
        <v>16673</v>
      </c>
      <c r="C121">
        <v>4172</v>
      </c>
      <c r="E121">
        <v>142</v>
      </c>
      <c r="F121" s="2">
        <f t="shared" si="32"/>
        <v>4172</v>
      </c>
      <c r="G121">
        <v>20987</v>
      </c>
      <c r="I121" s="9">
        <v>1994</v>
      </c>
      <c r="J121" s="1">
        <f t="shared" si="33"/>
        <v>79.44441797303092</v>
      </c>
      <c r="K121" s="1">
        <f t="shared" si="34"/>
        <v>19.878972697384096</v>
      </c>
      <c r="L121" s="1">
        <f t="shared" si="35"/>
        <v>0.6766093295849812</v>
      </c>
      <c r="M121" s="1">
        <f t="shared" si="36"/>
        <v>100</v>
      </c>
    </row>
    <row r="122" spans="1:13" ht="12.75">
      <c r="A122" s="9">
        <v>1995</v>
      </c>
      <c r="B122">
        <v>16634</v>
      </c>
      <c r="C122">
        <v>4587</v>
      </c>
      <c r="E122">
        <v>123</v>
      </c>
      <c r="F122" s="2">
        <f t="shared" si="32"/>
        <v>4587</v>
      </c>
      <c r="G122">
        <v>21344</v>
      </c>
      <c r="I122" s="9">
        <v>1995</v>
      </c>
      <c r="J122" s="1">
        <f t="shared" si="33"/>
        <v>77.93290854572713</v>
      </c>
      <c r="K122" s="1">
        <f t="shared" si="34"/>
        <v>21.49081709145427</v>
      </c>
      <c r="L122" s="1">
        <f t="shared" si="35"/>
        <v>0.5762743628185907</v>
      </c>
      <c r="M122" s="1">
        <f t="shared" si="36"/>
        <v>100</v>
      </c>
    </row>
    <row r="123" spans="1:13" ht="12.75">
      <c r="A123" s="9">
        <v>1996</v>
      </c>
      <c r="B123">
        <v>16819</v>
      </c>
      <c r="C123">
        <v>4947</v>
      </c>
      <c r="E123">
        <v>75</v>
      </c>
      <c r="F123" s="2">
        <f t="shared" si="32"/>
        <v>4947</v>
      </c>
      <c r="G123">
        <v>21841</v>
      </c>
      <c r="I123" s="9">
        <v>1996</v>
      </c>
      <c r="J123" s="1">
        <f t="shared" si="33"/>
        <v>77.00654731926194</v>
      </c>
      <c r="K123" s="1">
        <f t="shared" si="34"/>
        <v>22.650061810356668</v>
      </c>
      <c r="L123" s="1">
        <f t="shared" si="35"/>
        <v>0.3433908703813928</v>
      </c>
      <c r="M123" s="1">
        <f t="shared" si="36"/>
        <v>100</v>
      </c>
    </row>
    <row r="124" spans="1:13" ht="12.75">
      <c r="A124" s="9">
        <v>1997</v>
      </c>
      <c r="B124">
        <v>17556</v>
      </c>
      <c r="C124">
        <v>5804</v>
      </c>
      <c r="E124">
        <v>114</v>
      </c>
      <c r="F124" s="2">
        <f t="shared" si="32"/>
        <v>5804</v>
      </c>
      <c r="G124">
        <v>23474</v>
      </c>
      <c r="I124" s="9">
        <v>1997</v>
      </c>
      <c r="J124" s="1">
        <f t="shared" si="33"/>
        <v>74.78912839737582</v>
      </c>
      <c r="K124" s="1">
        <f t="shared" si="34"/>
        <v>24.725227911732127</v>
      </c>
      <c r="L124" s="1">
        <f t="shared" si="35"/>
        <v>0.4856436908920508</v>
      </c>
      <c r="M124" s="1">
        <f t="shared" si="36"/>
        <v>100</v>
      </c>
    </row>
    <row r="125" spans="1:13" ht="12.75">
      <c r="A125" s="9">
        <v>1998</v>
      </c>
      <c r="B125">
        <v>17691</v>
      </c>
      <c r="C125">
        <v>6411</v>
      </c>
      <c r="E125">
        <v>49</v>
      </c>
      <c r="F125" s="2">
        <f t="shared" si="32"/>
        <v>6411</v>
      </c>
      <c r="G125">
        <v>24151</v>
      </c>
      <c r="I125" s="9">
        <v>1998</v>
      </c>
      <c r="J125" s="1">
        <f t="shared" si="33"/>
        <v>73.25162519150345</v>
      </c>
      <c r="K125" s="1">
        <f t="shared" si="34"/>
        <v>26.545484659020328</v>
      </c>
      <c r="L125" s="1">
        <f t="shared" si="35"/>
        <v>0.20289014947621214</v>
      </c>
      <c r="M125" s="1">
        <f t="shared" si="36"/>
        <v>100</v>
      </c>
    </row>
    <row r="126" spans="1:13" ht="12.75">
      <c r="A126" s="9">
        <v>1999</v>
      </c>
      <c r="B126">
        <v>17368</v>
      </c>
      <c r="C126">
        <v>6934</v>
      </c>
      <c r="E126">
        <v>80</v>
      </c>
      <c r="F126" s="2">
        <f t="shared" si="32"/>
        <v>6934</v>
      </c>
      <c r="G126">
        <v>24382</v>
      </c>
      <c r="I126" s="9">
        <v>1999</v>
      </c>
      <c r="J126" s="1">
        <f t="shared" si="33"/>
        <v>71.23287671232876</v>
      </c>
      <c r="K126" s="1">
        <f t="shared" si="34"/>
        <v>28.43901238618653</v>
      </c>
      <c r="L126" s="1">
        <f t="shared" si="35"/>
        <v>0.3281109014847018</v>
      </c>
      <c r="M126" s="1">
        <f t="shared" si="36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E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39</v>
      </c>
    </row>
    <row r="2" spans="1:44" ht="12.75">
      <c r="A2" s="30" t="str">
        <f>CONCATENATE("Total Admissions, All Races: ",$A$1)</f>
        <v>Total Admissions, All Races: ILLINOIS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ILLINOIS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ILLINOIS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ILLINOIS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ILLINOIS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3276</v>
      </c>
      <c r="C4">
        <v>5602</v>
      </c>
      <c r="D4">
        <v>12</v>
      </c>
      <c r="E4">
        <v>5</v>
      </c>
      <c r="F4">
        <v>626</v>
      </c>
      <c r="G4" s="2"/>
      <c r="H4" s="2">
        <f>SUM(B4:G4)</f>
        <v>9521</v>
      </c>
      <c r="J4" s="9">
        <v>1983</v>
      </c>
      <c r="K4" s="2">
        <f>B4</f>
        <v>3276</v>
      </c>
      <c r="L4" s="2">
        <f>C4</f>
        <v>5602</v>
      </c>
      <c r="M4" s="2">
        <f aca="true" t="shared" si="1" ref="M4:M21">N4-K4-L4</f>
        <v>643</v>
      </c>
      <c r="N4" s="2">
        <f>H4</f>
        <v>9521</v>
      </c>
      <c r="P4" s="9">
        <f aca="true" t="shared" si="2" ref="P4:P21">A4</f>
        <v>1983</v>
      </c>
      <c r="Q4" s="7">
        <f aca="true" t="shared" si="3" ref="Q4:W7">(B4/$H4)*100</f>
        <v>34.40815040436929</v>
      </c>
      <c r="R4" s="7">
        <f t="shared" si="3"/>
        <v>58.83835731540804</v>
      </c>
      <c r="S4" s="7">
        <f t="shared" si="3"/>
        <v>0.12603718096838568</v>
      </c>
      <c r="T4" s="7">
        <f t="shared" si="3"/>
        <v>0.0525154920701607</v>
      </c>
      <c r="U4" s="7">
        <f t="shared" si="3"/>
        <v>6.574939607184119</v>
      </c>
      <c r="V4" s="7">
        <f t="shared" si="3"/>
        <v>0</v>
      </c>
      <c r="W4" s="7">
        <f t="shared" si="3"/>
        <v>100</v>
      </c>
      <c r="Z4" s="9">
        <v>1983</v>
      </c>
      <c r="AA4" s="2">
        <v>8807091</v>
      </c>
      <c r="AB4" s="2">
        <v>1660089</v>
      </c>
      <c r="AC4" s="2">
        <v>15180</v>
      </c>
      <c r="AD4" s="2">
        <v>203133</v>
      </c>
      <c r="AE4" s="2">
        <v>723349</v>
      </c>
      <c r="AG4">
        <f>SUM(AA4:AE4)</f>
        <v>11408842</v>
      </c>
      <c r="AJ4" s="9">
        <v>1983</v>
      </c>
      <c r="AK4" s="1">
        <f aca="true" t="shared" si="4" ref="AK4:AO7">(B4/AA4)*100000</f>
        <v>37.19729931256529</v>
      </c>
      <c r="AL4" s="1">
        <f t="shared" si="4"/>
        <v>337.4517872234561</v>
      </c>
      <c r="AM4" s="1">
        <f t="shared" si="4"/>
        <v>79.05138339920948</v>
      </c>
      <c r="AN4" s="1">
        <f t="shared" si="4"/>
        <v>2.4614415186109593</v>
      </c>
      <c r="AO4" s="1">
        <f t="shared" si="4"/>
        <v>86.54190439193253</v>
      </c>
      <c r="AP4" s="1"/>
      <c r="AQ4" s="1">
        <f>(H4/AG4)*100000</f>
        <v>83.4528166837616</v>
      </c>
      <c r="AR4" s="1">
        <f>(SUM(D4:F4)/SUM(AC4:AE4))*100000</f>
        <v>68.28352423693427</v>
      </c>
    </row>
    <row r="5" spans="1:44" ht="12.75">
      <c r="A5" s="9">
        <v>1984</v>
      </c>
      <c r="B5">
        <v>3123</v>
      </c>
      <c r="C5">
        <v>5559</v>
      </c>
      <c r="D5">
        <v>8</v>
      </c>
      <c r="E5">
        <v>1</v>
      </c>
      <c r="F5">
        <v>658</v>
      </c>
      <c r="G5" s="2"/>
      <c r="H5" s="2">
        <f aca="true" t="shared" si="5" ref="H5:H21">SUM(B5:G5)</f>
        <v>9349</v>
      </c>
      <c r="J5" s="9">
        <v>1984</v>
      </c>
      <c r="K5" s="2">
        <f aca="true" t="shared" si="6" ref="K5:L21">B5</f>
        <v>3123</v>
      </c>
      <c r="L5" s="2">
        <f t="shared" si="6"/>
        <v>5559</v>
      </c>
      <c r="M5" s="2">
        <f t="shared" si="1"/>
        <v>667</v>
      </c>
      <c r="N5" s="2">
        <f aca="true" t="shared" si="7" ref="N5:N21">H5</f>
        <v>9349</v>
      </c>
      <c r="P5" s="9">
        <f t="shared" si="2"/>
        <v>1984</v>
      </c>
      <c r="Q5" s="7">
        <f t="shared" si="3"/>
        <v>33.40464220772275</v>
      </c>
      <c r="R5" s="7">
        <f t="shared" si="3"/>
        <v>59.460904909616</v>
      </c>
      <c r="S5" s="7">
        <f t="shared" si="3"/>
        <v>0.08557064926730132</v>
      </c>
      <c r="T5" s="7">
        <f t="shared" si="3"/>
        <v>0.010696331158412665</v>
      </c>
      <c r="U5" s="7">
        <f t="shared" si="3"/>
        <v>7.038185902235533</v>
      </c>
      <c r="V5" s="7">
        <f t="shared" si="3"/>
        <v>0</v>
      </c>
      <c r="W5" s="7">
        <f t="shared" si="3"/>
        <v>100</v>
      </c>
      <c r="Z5" s="9">
        <v>1984</v>
      </c>
      <c r="AA5" s="2">
        <v>8768345</v>
      </c>
      <c r="AB5" s="2">
        <v>1664394</v>
      </c>
      <c r="AC5" s="2">
        <v>15634</v>
      </c>
      <c r="AD5" s="2">
        <v>213618</v>
      </c>
      <c r="AE5" s="2">
        <v>750163</v>
      </c>
      <c r="AG5">
        <f>SUM(AA5:AE5)</f>
        <v>11412154</v>
      </c>
      <c r="AJ5" s="9">
        <v>1984</v>
      </c>
      <c r="AK5" s="1">
        <f t="shared" si="4"/>
        <v>35.61675549946997</v>
      </c>
      <c r="AL5" s="1">
        <f t="shared" si="4"/>
        <v>333.9954361767706</v>
      </c>
      <c r="AM5" s="1">
        <f t="shared" si="4"/>
        <v>51.17052577715236</v>
      </c>
      <c r="AN5" s="1">
        <f t="shared" si="4"/>
        <v>0.4681253452424421</v>
      </c>
      <c r="AO5" s="1">
        <f t="shared" si="4"/>
        <v>87.7142700986319</v>
      </c>
      <c r="AP5" s="1"/>
      <c r="AQ5" s="1">
        <f>(H5/AG5)*100000</f>
        <v>81.9214321853701</v>
      </c>
      <c r="AR5" s="1">
        <f>(SUM(D5:F5)/SUM(AC5:AE5))*100000</f>
        <v>68.10187714094639</v>
      </c>
    </row>
    <row r="6" spans="1:44" ht="12.75">
      <c r="A6" s="9">
        <v>1985</v>
      </c>
      <c r="B6">
        <v>3455</v>
      </c>
      <c r="C6">
        <v>6073</v>
      </c>
      <c r="D6">
        <v>6</v>
      </c>
      <c r="E6">
        <v>2</v>
      </c>
      <c r="F6">
        <v>747</v>
      </c>
      <c r="G6" s="2"/>
      <c r="H6" s="2">
        <f t="shared" si="5"/>
        <v>10283</v>
      </c>
      <c r="J6" s="9">
        <v>1985</v>
      </c>
      <c r="K6" s="2">
        <f t="shared" si="6"/>
        <v>3455</v>
      </c>
      <c r="L6" s="2">
        <f t="shared" si="6"/>
        <v>6073</v>
      </c>
      <c r="M6" s="2">
        <f t="shared" si="1"/>
        <v>755</v>
      </c>
      <c r="N6" s="2">
        <f t="shared" si="7"/>
        <v>10283</v>
      </c>
      <c r="P6" s="9">
        <f t="shared" si="2"/>
        <v>1985</v>
      </c>
      <c r="Q6" s="7">
        <f t="shared" si="3"/>
        <v>33.59914421861325</v>
      </c>
      <c r="R6" s="7">
        <f t="shared" si="3"/>
        <v>59.05864047456968</v>
      </c>
      <c r="S6" s="7">
        <f t="shared" si="3"/>
        <v>0.0583487309151026</v>
      </c>
      <c r="T6" s="7">
        <f t="shared" si="3"/>
        <v>0.019449576971700865</v>
      </c>
      <c r="U6" s="7">
        <f t="shared" si="3"/>
        <v>7.264416998930273</v>
      </c>
      <c r="V6" s="7">
        <f t="shared" si="3"/>
        <v>0</v>
      </c>
      <c r="W6" s="7">
        <f t="shared" si="3"/>
        <v>100</v>
      </c>
      <c r="Z6" s="9">
        <v>1985</v>
      </c>
      <c r="AA6" s="2">
        <v>8724016</v>
      </c>
      <c r="AB6" s="2">
        <v>1661791</v>
      </c>
      <c r="AC6" s="2">
        <v>16031</v>
      </c>
      <c r="AD6" s="2">
        <v>223758</v>
      </c>
      <c r="AE6" s="2">
        <v>774234</v>
      </c>
      <c r="AG6">
        <f>SUM(AA6:AE6)</f>
        <v>11399830</v>
      </c>
      <c r="AJ6" s="9">
        <v>1985</v>
      </c>
      <c r="AK6" s="1">
        <f t="shared" si="4"/>
        <v>39.603320305694076</v>
      </c>
      <c r="AL6" s="1">
        <f t="shared" si="4"/>
        <v>365.44908475253504</v>
      </c>
      <c r="AM6" s="1">
        <f t="shared" si="4"/>
        <v>37.427484249267046</v>
      </c>
      <c r="AN6" s="1">
        <f t="shared" si="4"/>
        <v>0.8938227906935171</v>
      </c>
      <c r="AO6" s="1">
        <f t="shared" si="4"/>
        <v>96.48245879152815</v>
      </c>
      <c r="AP6" s="1"/>
      <c r="AQ6" s="1">
        <f>(H6/AG6)*100000</f>
        <v>90.20309951990511</v>
      </c>
      <c r="AR6" s="1">
        <f>(SUM(D6:F6)/SUM(AC6:AE6))*100000</f>
        <v>74.45590484633978</v>
      </c>
    </row>
    <row r="7" spans="1:44" ht="12.75">
      <c r="A7" s="9">
        <v>1986</v>
      </c>
      <c r="B7">
        <v>3832</v>
      </c>
      <c r="C7">
        <v>6234</v>
      </c>
      <c r="D7">
        <v>7</v>
      </c>
      <c r="E7">
        <v>3</v>
      </c>
      <c r="F7">
        <v>813</v>
      </c>
      <c r="G7" s="2"/>
      <c r="H7" s="2">
        <f t="shared" si="5"/>
        <v>10889</v>
      </c>
      <c r="J7" s="9">
        <v>1986</v>
      </c>
      <c r="K7" s="2">
        <f t="shared" si="6"/>
        <v>3832</v>
      </c>
      <c r="L7" s="2">
        <f t="shared" si="6"/>
        <v>6234</v>
      </c>
      <c r="M7" s="2">
        <f t="shared" si="1"/>
        <v>823</v>
      </c>
      <c r="N7" s="2">
        <f t="shared" si="7"/>
        <v>10889</v>
      </c>
      <c r="P7" s="9">
        <f t="shared" si="2"/>
        <v>1986</v>
      </c>
      <c r="Q7" s="7">
        <f t="shared" si="3"/>
        <v>35.19147763798329</v>
      </c>
      <c r="R7" s="7">
        <f t="shared" si="3"/>
        <v>57.25043622003857</v>
      </c>
      <c r="S7" s="7">
        <f t="shared" si="3"/>
        <v>0.06428505831573147</v>
      </c>
      <c r="T7" s="7">
        <f t="shared" si="3"/>
        <v>0.027550739278170634</v>
      </c>
      <c r="U7" s="7">
        <f t="shared" si="3"/>
        <v>7.466250344384242</v>
      </c>
      <c r="V7" s="7">
        <f t="shared" si="3"/>
        <v>0</v>
      </c>
      <c r="W7" s="7">
        <f t="shared" si="3"/>
        <v>100</v>
      </c>
      <c r="Z7" s="9">
        <v>1986</v>
      </c>
      <c r="AA7" s="2">
        <v>8677246</v>
      </c>
      <c r="AB7" s="2">
        <v>1660466</v>
      </c>
      <c r="AC7" s="2">
        <v>16459</v>
      </c>
      <c r="AD7" s="2">
        <v>234232</v>
      </c>
      <c r="AE7" s="2">
        <v>798862</v>
      </c>
      <c r="AG7">
        <f>SUM(AA7:AE7)</f>
        <v>11387265</v>
      </c>
      <c r="AJ7" s="9">
        <v>1986</v>
      </c>
      <c r="AK7" s="1">
        <f t="shared" si="4"/>
        <v>44.16147704006548</v>
      </c>
      <c r="AL7" s="1">
        <f t="shared" si="4"/>
        <v>375.4367749776268</v>
      </c>
      <c r="AM7" s="1">
        <f t="shared" si="4"/>
        <v>42.52992283856857</v>
      </c>
      <c r="AN7" s="1">
        <f t="shared" si="4"/>
        <v>1.2807814474538066</v>
      </c>
      <c r="AO7" s="1">
        <f t="shared" si="4"/>
        <v>101.76976749426059</v>
      </c>
      <c r="AP7" s="1"/>
      <c r="AQ7" s="1">
        <f>(H7/AG7)*100000</f>
        <v>95.62436634257655</v>
      </c>
      <c r="AR7" s="1">
        <f>(SUM(D7:F7)/SUM(AC7:AE7))*100000</f>
        <v>78.41433448334672</v>
      </c>
    </row>
    <row r="8" spans="1:44" ht="12.75">
      <c r="A8" s="9">
        <v>1987</v>
      </c>
      <c r="B8">
        <v>3718</v>
      </c>
      <c r="C8">
        <v>6298</v>
      </c>
      <c r="D8">
        <v>9</v>
      </c>
      <c r="E8">
        <v>2</v>
      </c>
      <c r="F8">
        <v>854</v>
      </c>
      <c r="H8" s="2">
        <f t="shared" si="5"/>
        <v>10881</v>
      </c>
      <c r="J8" s="9">
        <v>1987</v>
      </c>
      <c r="K8" s="2">
        <f t="shared" si="6"/>
        <v>3718</v>
      </c>
      <c r="L8" s="2">
        <f t="shared" si="6"/>
        <v>6298</v>
      </c>
      <c r="M8" s="2">
        <f t="shared" si="1"/>
        <v>865</v>
      </c>
      <c r="N8" s="2">
        <f t="shared" si="7"/>
        <v>10881</v>
      </c>
      <c r="P8" s="9">
        <f t="shared" si="2"/>
        <v>1987</v>
      </c>
      <c r="Q8" s="7">
        <f aca="true" t="shared" si="8" ref="Q8:Q21">(B8/$H8)*100</f>
        <v>34.16965352449223</v>
      </c>
      <c r="R8" s="7">
        <f aca="true" t="shared" si="9" ref="R8:W19">(C8/$H8)*100</f>
        <v>57.88070949361271</v>
      </c>
      <c r="S8" s="7">
        <f t="shared" si="9"/>
        <v>0.0827129859387924</v>
      </c>
      <c r="T8" s="7">
        <f t="shared" si="9"/>
        <v>0.018380663541953862</v>
      </c>
      <c r="U8" s="7">
        <f t="shared" si="9"/>
        <v>7.8485433324143</v>
      </c>
      <c r="V8" s="7">
        <f t="shared" si="9"/>
        <v>0</v>
      </c>
      <c r="W8" s="7">
        <f t="shared" si="9"/>
        <v>100</v>
      </c>
      <c r="Z8" s="9">
        <v>1987</v>
      </c>
      <c r="AA8" s="2">
        <v>8640835</v>
      </c>
      <c r="AB8" s="2">
        <v>1663408</v>
      </c>
      <c r="AC8" s="2">
        <v>16931</v>
      </c>
      <c r="AD8" s="2">
        <v>244444</v>
      </c>
      <c r="AE8" s="2">
        <v>825565</v>
      </c>
      <c r="AG8">
        <f aca="true" t="shared" si="10" ref="AG8:AG20">SUM(AA8:AE8)</f>
        <v>11391183</v>
      </c>
      <c r="AJ8" s="9">
        <v>1987</v>
      </c>
      <c r="AK8" s="1">
        <f aca="true" t="shared" si="11" ref="AK8:AK20">(B8/AA8)*100000</f>
        <v>43.02824900602777</v>
      </c>
      <c r="AL8" s="1">
        <f aca="true" t="shared" si="12" ref="AL8:AO19">(C8/AB8)*100000</f>
        <v>378.62027836826564</v>
      </c>
      <c r="AM8" s="1">
        <f t="shared" si="12"/>
        <v>53.15693107317938</v>
      </c>
      <c r="AN8" s="1">
        <f t="shared" si="12"/>
        <v>0.8181833057878287</v>
      </c>
      <c r="AO8" s="1">
        <f t="shared" si="12"/>
        <v>103.44430783766269</v>
      </c>
      <c r="AP8" s="1"/>
      <c r="AQ8" s="1">
        <f aca="true" t="shared" si="13" ref="AQ8:AQ20">(H8/AG8)*100000</f>
        <v>95.52124656411894</v>
      </c>
      <c r="AR8" s="1">
        <f aca="true" t="shared" si="14" ref="AR8:AR20">(SUM(D8:F8)/SUM(AC8:AE8))*100000</f>
        <v>79.58120963438644</v>
      </c>
    </row>
    <row r="9" spans="1:44" ht="12.75">
      <c r="A9" s="9">
        <v>1988</v>
      </c>
      <c r="B9">
        <v>3573</v>
      </c>
      <c r="C9">
        <v>6144</v>
      </c>
      <c r="D9">
        <v>9</v>
      </c>
      <c r="E9">
        <v>4</v>
      </c>
      <c r="F9">
        <v>890</v>
      </c>
      <c r="H9" s="2">
        <f t="shared" si="5"/>
        <v>10620</v>
      </c>
      <c r="J9" s="9">
        <v>1988</v>
      </c>
      <c r="K9" s="2">
        <f t="shared" si="6"/>
        <v>3573</v>
      </c>
      <c r="L9" s="2">
        <f t="shared" si="6"/>
        <v>6144</v>
      </c>
      <c r="M9" s="2">
        <f t="shared" si="1"/>
        <v>903</v>
      </c>
      <c r="N9" s="2">
        <f t="shared" si="7"/>
        <v>10620</v>
      </c>
      <c r="P9" s="9">
        <f t="shared" si="2"/>
        <v>1988</v>
      </c>
      <c r="Q9" s="7">
        <f t="shared" si="8"/>
        <v>33.64406779661017</v>
      </c>
      <c r="R9" s="7">
        <f t="shared" si="9"/>
        <v>57.85310734463277</v>
      </c>
      <c r="S9" s="7">
        <f t="shared" si="9"/>
        <v>0.0847457627118644</v>
      </c>
      <c r="T9" s="7">
        <f t="shared" si="9"/>
        <v>0.03766478342749529</v>
      </c>
      <c r="U9" s="7">
        <f t="shared" si="9"/>
        <v>8.380414312617702</v>
      </c>
      <c r="V9" s="7">
        <f t="shared" si="9"/>
        <v>0</v>
      </c>
      <c r="W9" s="7">
        <f t="shared" si="9"/>
        <v>100</v>
      </c>
      <c r="Z9" s="9">
        <v>1988</v>
      </c>
      <c r="AA9" s="2">
        <v>8600252</v>
      </c>
      <c r="AB9" s="2">
        <v>1664112</v>
      </c>
      <c r="AC9" s="2">
        <v>17385</v>
      </c>
      <c r="AD9" s="2">
        <v>254914</v>
      </c>
      <c r="AE9" s="2">
        <v>853536</v>
      </c>
      <c r="AG9">
        <f t="shared" si="10"/>
        <v>11390199</v>
      </c>
      <c r="AJ9" s="9">
        <v>1988</v>
      </c>
      <c r="AK9" s="1">
        <f t="shared" si="11"/>
        <v>41.54529425416837</v>
      </c>
      <c r="AL9" s="1">
        <f t="shared" si="12"/>
        <v>369.20591883238626</v>
      </c>
      <c r="AM9" s="1">
        <f t="shared" si="12"/>
        <v>51.76876617773944</v>
      </c>
      <c r="AN9" s="1">
        <f t="shared" si="12"/>
        <v>1.5691566567548272</v>
      </c>
      <c r="AO9" s="1">
        <f t="shared" si="12"/>
        <v>104.27211037378622</v>
      </c>
      <c r="AP9" s="1"/>
      <c r="AQ9" s="1">
        <f t="shared" si="13"/>
        <v>93.23805492774973</v>
      </c>
      <c r="AR9" s="1">
        <f t="shared" si="14"/>
        <v>80.20713514857862</v>
      </c>
    </row>
    <row r="10" spans="1:44" ht="12.75">
      <c r="A10" s="9">
        <v>1989</v>
      </c>
      <c r="B10">
        <v>4385</v>
      </c>
      <c r="C10">
        <v>8064</v>
      </c>
      <c r="D10">
        <v>17</v>
      </c>
      <c r="E10">
        <v>10</v>
      </c>
      <c r="F10">
        <v>1168</v>
      </c>
      <c r="H10" s="2">
        <f t="shared" si="5"/>
        <v>13644</v>
      </c>
      <c r="J10" s="9">
        <v>1989</v>
      </c>
      <c r="K10" s="2">
        <f t="shared" si="6"/>
        <v>4385</v>
      </c>
      <c r="L10" s="2">
        <f t="shared" si="6"/>
        <v>8064</v>
      </c>
      <c r="M10" s="2">
        <f t="shared" si="1"/>
        <v>1195</v>
      </c>
      <c r="N10" s="2">
        <f t="shared" si="7"/>
        <v>13644</v>
      </c>
      <c r="P10" s="9">
        <f t="shared" si="2"/>
        <v>1989</v>
      </c>
      <c r="Q10" s="7">
        <f t="shared" si="8"/>
        <v>32.13866901201994</v>
      </c>
      <c r="R10" s="7">
        <f t="shared" si="9"/>
        <v>59.10290237467019</v>
      </c>
      <c r="S10" s="7">
        <f t="shared" si="9"/>
        <v>0.1245968924069188</v>
      </c>
      <c r="T10" s="7">
        <f t="shared" si="9"/>
        <v>0.0732922896511287</v>
      </c>
      <c r="U10" s="7">
        <f t="shared" si="9"/>
        <v>8.560539431251831</v>
      </c>
      <c r="V10" s="7">
        <f t="shared" si="9"/>
        <v>0</v>
      </c>
      <c r="W10" s="7">
        <f t="shared" si="9"/>
        <v>100</v>
      </c>
      <c r="Z10" s="9">
        <v>1989</v>
      </c>
      <c r="AA10" s="2">
        <v>8573018</v>
      </c>
      <c r="AB10" s="2">
        <v>1670456</v>
      </c>
      <c r="AC10" s="2">
        <v>17856</v>
      </c>
      <c r="AD10" s="2">
        <v>266683</v>
      </c>
      <c r="AE10" s="2">
        <v>881762</v>
      </c>
      <c r="AG10">
        <f t="shared" si="10"/>
        <v>11409775</v>
      </c>
      <c r="AJ10" s="9">
        <v>1989</v>
      </c>
      <c r="AK10" s="1">
        <f t="shared" si="11"/>
        <v>51.14884863183537</v>
      </c>
      <c r="AL10" s="1">
        <f t="shared" si="12"/>
        <v>482.74243679570134</v>
      </c>
      <c r="AM10" s="1">
        <f t="shared" si="12"/>
        <v>95.20609318996415</v>
      </c>
      <c r="AN10" s="1">
        <f t="shared" si="12"/>
        <v>3.749770326567498</v>
      </c>
      <c r="AO10" s="1">
        <f t="shared" si="12"/>
        <v>132.4620475820006</v>
      </c>
      <c r="AP10" s="1"/>
      <c r="AQ10" s="1">
        <f t="shared" si="13"/>
        <v>119.58167448525496</v>
      </c>
      <c r="AR10" s="1">
        <f t="shared" si="14"/>
        <v>102.4606855348662</v>
      </c>
    </row>
    <row r="11" spans="1:44" ht="12.75">
      <c r="A11" s="9">
        <v>1990</v>
      </c>
      <c r="B11">
        <v>4809</v>
      </c>
      <c r="C11">
        <v>10750</v>
      </c>
      <c r="D11">
        <v>23</v>
      </c>
      <c r="E11">
        <v>17</v>
      </c>
      <c r="F11">
        <v>1434</v>
      </c>
      <c r="H11" s="2">
        <f t="shared" si="5"/>
        <v>17033</v>
      </c>
      <c r="J11" s="9">
        <v>1990</v>
      </c>
      <c r="K11" s="2">
        <f t="shared" si="6"/>
        <v>4809</v>
      </c>
      <c r="L11" s="2">
        <f t="shared" si="6"/>
        <v>10750</v>
      </c>
      <c r="M11" s="2">
        <f t="shared" si="1"/>
        <v>1474</v>
      </c>
      <c r="N11" s="2">
        <f t="shared" si="7"/>
        <v>17033</v>
      </c>
      <c r="P11" s="9">
        <f t="shared" si="2"/>
        <v>1990</v>
      </c>
      <c r="Q11" s="7">
        <f t="shared" si="8"/>
        <v>28.233429225620853</v>
      </c>
      <c r="R11" s="7">
        <f t="shared" si="9"/>
        <v>63.11278107203664</v>
      </c>
      <c r="S11" s="7">
        <f t="shared" si="9"/>
        <v>0.13503199671226443</v>
      </c>
      <c r="T11" s="7">
        <f t="shared" si="9"/>
        <v>0.09980625843949979</v>
      </c>
      <c r="U11" s="7">
        <f t="shared" si="9"/>
        <v>8.418951447190748</v>
      </c>
      <c r="V11" s="7">
        <f t="shared" si="9"/>
        <v>0</v>
      </c>
      <c r="W11" s="7">
        <f t="shared" si="9"/>
        <v>100</v>
      </c>
      <c r="Z11" s="9">
        <v>1990</v>
      </c>
      <c r="AA11" s="2">
        <v>8561045</v>
      </c>
      <c r="AB11" s="2">
        <v>1678685</v>
      </c>
      <c r="AC11" s="2">
        <v>18292</v>
      </c>
      <c r="AD11" s="2">
        <v>279527</v>
      </c>
      <c r="AE11" s="2">
        <v>909430</v>
      </c>
      <c r="AG11">
        <f t="shared" si="10"/>
        <v>11446979</v>
      </c>
      <c r="AJ11" s="9">
        <v>1990</v>
      </c>
      <c r="AK11" s="1">
        <f t="shared" si="11"/>
        <v>56.173048967737</v>
      </c>
      <c r="AL11" s="1">
        <f t="shared" si="12"/>
        <v>640.3822039274789</v>
      </c>
      <c r="AM11" s="1">
        <f t="shared" si="12"/>
        <v>125.73802755302866</v>
      </c>
      <c r="AN11" s="1">
        <f t="shared" si="12"/>
        <v>6.081702304249679</v>
      </c>
      <c r="AO11" s="1">
        <f t="shared" si="12"/>
        <v>157.6811849180256</v>
      </c>
      <c r="AP11" s="1"/>
      <c r="AQ11" s="1">
        <f t="shared" si="13"/>
        <v>148.79908489392704</v>
      </c>
      <c r="AR11" s="1">
        <f t="shared" si="14"/>
        <v>122.09577311722768</v>
      </c>
    </row>
    <row r="12" spans="1:44" ht="12.75">
      <c r="A12" s="9">
        <v>1991</v>
      </c>
      <c r="B12">
        <v>5015</v>
      </c>
      <c r="C12">
        <v>11373</v>
      </c>
      <c r="D12">
        <v>24</v>
      </c>
      <c r="E12">
        <v>25</v>
      </c>
      <c r="F12">
        <v>1423</v>
      </c>
      <c r="H12" s="2">
        <f t="shared" si="5"/>
        <v>17860</v>
      </c>
      <c r="J12" s="9">
        <v>1991</v>
      </c>
      <c r="K12" s="2">
        <f t="shared" si="6"/>
        <v>5015</v>
      </c>
      <c r="L12" s="2">
        <f t="shared" si="6"/>
        <v>11373</v>
      </c>
      <c r="M12" s="2">
        <f t="shared" si="1"/>
        <v>1472</v>
      </c>
      <c r="N12" s="2">
        <f t="shared" si="7"/>
        <v>17860</v>
      </c>
      <c r="P12" s="9">
        <f t="shared" si="2"/>
        <v>1991</v>
      </c>
      <c r="Q12" s="7">
        <f t="shared" si="8"/>
        <v>28.079507278835386</v>
      </c>
      <c r="R12" s="7">
        <f t="shared" si="9"/>
        <v>63.67861142217245</v>
      </c>
      <c r="S12" s="7">
        <f t="shared" si="9"/>
        <v>0.1343784994400896</v>
      </c>
      <c r="T12" s="7">
        <f t="shared" si="9"/>
        <v>0.13997760358342665</v>
      </c>
      <c r="U12" s="7">
        <f t="shared" si="9"/>
        <v>7.967525195968644</v>
      </c>
      <c r="V12" s="7">
        <f t="shared" si="9"/>
        <v>0</v>
      </c>
      <c r="W12" s="7">
        <f t="shared" si="9"/>
        <v>100</v>
      </c>
      <c r="Z12" s="9">
        <v>1991</v>
      </c>
      <c r="AA12" s="2">
        <v>8589695</v>
      </c>
      <c r="AB12" s="2">
        <v>1697086</v>
      </c>
      <c r="AC12" s="2">
        <v>18427</v>
      </c>
      <c r="AD12" s="2">
        <v>291489</v>
      </c>
      <c r="AE12" s="2">
        <v>939276</v>
      </c>
      <c r="AG12">
        <f t="shared" si="10"/>
        <v>11535973</v>
      </c>
      <c r="AJ12" s="9">
        <v>1991</v>
      </c>
      <c r="AK12" s="1">
        <f t="shared" si="11"/>
        <v>58.38391235078777</v>
      </c>
      <c r="AL12" s="1">
        <f t="shared" si="12"/>
        <v>670.1487137363694</v>
      </c>
      <c r="AM12" s="1">
        <f t="shared" si="12"/>
        <v>130.2436641884192</v>
      </c>
      <c r="AN12" s="1">
        <f t="shared" si="12"/>
        <v>8.576652978328513</v>
      </c>
      <c r="AO12" s="1">
        <f t="shared" si="12"/>
        <v>151.49966569996465</v>
      </c>
      <c r="AP12" s="1"/>
      <c r="AQ12" s="1">
        <f t="shared" si="13"/>
        <v>154.8200572244751</v>
      </c>
      <c r="AR12" s="1">
        <f t="shared" si="14"/>
        <v>117.83616929983542</v>
      </c>
    </row>
    <row r="13" spans="1:44" ht="12.75">
      <c r="A13" s="9">
        <v>1992</v>
      </c>
      <c r="B13">
        <v>4892</v>
      </c>
      <c r="C13">
        <v>12345</v>
      </c>
      <c r="D13">
        <v>18</v>
      </c>
      <c r="E13">
        <v>28</v>
      </c>
      <c r="F13">
        <v>1564</v>
      </c>
      <c r="H13" s="2">
        <f t="shared" si="5"/>
        <v>18847</v>
      </c>
      <c r="J13" s="9">
        <v>1992</v>
      </c>
      <c r="K13" s="2">
        <f t="shared" si="6"/>
        <v>4892</v>
      </c>
      <c r="L13" s="2">
        <f t="shared" si="6"/>
        <v>12345</v>
      </c>
      <c r="M13" s="2">
        <f t="shared" si="1"/>
        <v>1610</v>
      </c>
      <c r="N13" s="2">
        <f t="shared" si="7"/>
        <v>18847</v>
      </c>
      <c r="P13" s="9">
        <f t="shared" si="2"/>
        <v>1992</v>
      </c>
      <c r="Q13" s="7">
        <f t="shared" si="8"/>
        <v>25.95638563166552</v>
      </c>
      <c r="R13" s="7">
        <f t="shared" si="9"/>
        <v>65.5011407651085</v>
      </c>
      <c r="S13" s="7">
        <f t="shared" si="9"/>
        <v>0.09550591606091155</v>
      </c>
      <c r="T13" s="7">
        <f t="shared" si="9"/>
        <v>0.14856475831697352</v>
      </c>
      <c r="U13" s="7">
        <f t="shared" si="9"/>
        <v>8.298402928848091</v>
      </c>
      <c r="V13" s="7">
        <f t="shared" si="9"/>
        <v>0</v>
      </c>
      <c r="W13" s="7">
        <f t="shared" si="9"/>
        <v>100</v>
      </c>
      <c r="Z13" s="9">
        <v>1992</v>
      </c>
      <c r="AA13" s="2">
        <v>8619556</v>
      </c>
      <c r="AB13" s="2">
        <v>1718480</v>
      </c>
      <c r="AC13" s="2">
        <v>18417</v>
      </c>
      <c r="AD13" s="2">
        <v>304527</v>
      </c>
      <c r="AE13" s="2">
        <v>974217</v>
      </c>
      <c r="AG13">
        <f t="shared" si="10"/>
        <v>11635197</v>
      </c>
      <c r="AJ13" s="9">
        <v>1992</v>
      </c>
      <c r="AK13" s="1">
        <f t="shared" si="11"/>
        <v>56.75466346526433</v>
      </c>
      <c r="AL13" s="1">
        <f t="shared" si="12"/>
        <v>718.3673944415996</v>
      </c>
      <c r="AM13" s="1">
        <f t="shared" si="12"/>
        <v>97.73578758755497</v>
      </c>
      <c r="AN13" s="1">
        <f t="shared" si="12"/>
        <v>9.194587015272866</v>
      </c>
      <c r="AO13" s="1">
        <f t="shared" si="12"/>
        <v>160.53918172234728</v>
      </c>
      <c r="AP13" s="1"/>
      <c r="AQ13" s="1">
        <f t="shared" si="13"/>
        <v>161.98264627577856</v>
      </c>
      <c r="AR13" s="1">
        <f t="shared" si="14"/>
        <v>124.11720673069881</v>
      </c>
    </row>
    <row r="14" spans="1:44" ht="12.75">
      <c r="A14" s="9">
        <v>1993</v>
      </c>
      <c r="B14">
        <v>4731</v>
      </c>
      <c r="C14">
        <v>13055</v>
      </c>
      <c r="D14">
        <v>19</v>
      </c>
      <c r="E14">
        <v>34</v>
      </c>
      <c r="F14">
        <v>1739</v>
      </c>
      <c r="H14" s="2">
        <f t="shared" si="5"/>
        <v>19578</v>
      </c>
      <c r="J14" s="9">
        <v>1993</v>
      </c>
      <c r="K14" s="2">
        <f t="shared" si="6"/>
        <v>4731</v>
      </c>
      <c r="L14" s="2">
        <f t="shared" si="6"/>
        <v>13055</v>
      </c>
      <c r="M14" s="2">
        <f t="shared" si="1"/>
        <v>1792</v>
      </c>
      <c r="N14" s="2">
        <f t="shared" si="7"/>
        <v>19578</v>
      </c>
      <c r="P14" s="9">
        <f t="shared" si="2"/>
        <v>1993</v>
      </c>
      <c r="Q14" s="7">
        <f t="shared" si="8"/>
        <v>24.16487894575544</v>
      </c>
      <c r="R14" s="7">
        <f t="shared" si="9"/>
        <v>66.68198998876291</v>
      </c>
      <c r="S14" s="7">
        <f t="shared" si="9"/>
        <v>0.0970477066094596</v>
      </c>
      <c r="T14" s="7">
        <f t="shared" si="9"/>
        <v>0.17366431709061192</v>
      </c>
      <c r="U14" s="7">
        <f t="shared" si="9"/>
        <v>8.882419041781592</v>
      </c>
      <c r="V14" s="7">
        <f t="shared" si="9"/>
        <v>0</v>
      </c>
      <c r="W14" s="7">
        <f t="shared" si="9"/>
        <v>100</v>
      </c>
      <c r="Z14" s="9">
        <v>1993</v>
      </c>
      <c r="AA14" s="2">
        <v>8638847</v>
      </c>
      <c r="AB14" s="2">
        <v>1739232</v>
      </c>
      <c r="AC14" s="2">
        <v>18426</v>
      </c>
      <c r="AD14" s="2">
        <v>318044</v>
      </c>
      <c r="AE14" s="2">
        <v>1011435</v>
      </c>
      <c r="AG14">
        <f t="shared" si="10"/>
        <v>11725984</v>
      </c>
      <c r="AJ14" s="9">
        <v>1993</v>
      </c>
      <c r="AK14" s="1">
        <f t="shared" si="11"/>
        <v>54.76425268325739</v>
      </c>
      <c r="AL14" s="1">
        <f t="shared" si="12"/>
        <v>750.61866387003</v>
      </c>
      <c r="AM14" s="1">
        <f t="shared" si="12"/>
        <v>103.11516335612721</v>
      </c>
      <c r="AN14" s="1">
        <f t="shared" si="12"/>
        <v>10.690344732175422</v>
      </c>
      <c r="AO14" s="1">
        <f t="shared" si="12"/>
        <v>171.93393544815038</v>
      </c>
      <c r="AP14" s="1"/>
      <c r="AQ14" s="1">
        <f t="shared" si="13"/>
        <v>166.9625338052653</v>
      </c>
      <c r="AR14" s="1">
        <f t="shared" si="14"/>
        <v>132.94705487404528</v>
      </c>
    </row>
    <row r="15" spans="1:44" ht="12.75">
      <c r="A15" s="9">
        <v>1994</v>
      </c>
      <c r="B15">
        <v>5116</v>
      </c>
      <c r="C15">
        <v>14030</v>
      </c>
      <c r="D15">
        <v>25</v>
      </c>
      <c r="E15">
        <v>22</v>
      </c>
      <c r="F15">
        <v>1794</v>
      </c>
      <c r="H15" s="2">
        <f t="shared" si="5"/>
        <v>20987</v>
      </c>
      <c r="J15" s="9">
        <v>1994</v>
      </c>
      <c r="K15" s="2">
        <f t="shared" si="6"/>
        <v>5116</v>
      </c>
      <c r="L15" s="2">
        <f t="shared" si="6"/>
        <v>14030</v>
      </c>
      <c r="M15" s="2">
        <f t="shared" si="1"/>
        <v>1841</v>
      </c>
      <c r="N15" s="2">
        <f t="shared" si="7"/>
        <v>20987</v>
      </c>
      <c r="P15" s="9">
        <f t="shared" si="2"/>
        <v>1994</v>
      </c>
      <c r="Q15" s="7">
        <f t="shared" si="8"/>
        <v>24.376995282794113</v>
      </c>
      <c r="R15" s="7">
        <f t="shared" si="9"/>
        <v>66.85090770476963</v>
      </c>
      <c r="S15" s="7">
        <f t="shared" si="9"/>
        <v>0.11912136084242626</v>
      </c>
      <c r="T15" s="7">
        <f t="shared" si="9"/>
        <v>0.10482679754133511</v>
      </c>
      <c r="U15" s="7">
        <f t="shared" si="9"/>
        <v>8.54814885405251</v>
      </c>
      <c r="V15" s="7">
        <f t="shared" si="9"/>
        <v>0</v>
      </c>
      <c r="W15" s="7">
        <f t="shared" si="9"/>
        <v>100</v>
      </c>
      <c r="Z15" s="9">
        <v>1994</v>
      </c>
      <c r="AA15" s="2">
        <v>8648572</v>
      </c>
      <c r="AB15" s="2">
        <v>1754724</v>
      </c>
      <c r="AC15" s="2">
        <v>18380</v>
      </c>
      <c r="AD15" s="2">
        <v>330978</v>
      </c>
      <c r="AE15" s="2">
        <v>1052332</v>
      </c>
      <c r="AG15">
        <f t="shared" si="10"/>
        <v>11804986</v>
      </c>
      <c r="AJ15" s="9">
        <v>1994</v>
      </c>
      <c r="AK15" s="1">
        <f t="shared" si="11"/>
        <v>59.15427425475558</v>
      </c>
      <c r="AL15" s="1">
        <f t="shared" si="12"/>
        <v>799.5559415611799</v>
      </c>
      <c r="AM15" s="1">
        <f t="shared" si="12"/>
        <v>136.01741022850925</v>
      </c>
      <c r="AN15" s="1">
        <f t="shared" si="12"/>
        <v>6.64696747215827</v>
      </c>
      <c r="AO15" s="1">
        <f t="shared" si="12"/>
        <v>170.4785181862758</v>
      </c>
      <c r="AP15" s="1"/>
      <c r="AQ15" s="1">
        <f t="shared" si="13"/>
        <v>177.7808122771175</v>
      </c>
      <c r="AR15" s="1">
        <f t="shared" si="14"/>
        <v>131.34145210424558</v>
      </c>
    </row>
    <row r="16" spans="1:44" ht="12.75">
      <c r="A16" s="9">
        <v>1995</v>
      </c>
      <c r="B16">
        <v>5306</v>
      </c>
      <c r="C16">
        <v>14140</v>
      </c>
      <c r="D16">
        <v>35</v>
      </c>
      <c r="E16">
        <v>40</v>
      </c>
      <c r="F16">
        <v>1823</v>
      </c>
      <c r="H16" s="2">
        <f t="shared" si="5"/>
        <v>21344</v>
      </c>
      <c r="J16" s="9">
        <v>1995</v>
      </c>
      <c r="K16" s="2">
        <f t="shared" si="6"/>
        <v>5306</v>
      </c>
      <c r="L16" s="2">
        <f t="shared" si="6"/>
        <v>14140</v>
      </c>
      <c r="M16" s="2">
        <f t="shared" si="1"/>
        <v>1898</v>
      </c>
      <c r="N16" s="2">
        <f t="shared" si="7"/>
        <v>21344</v>
      </c>
      <c r="P16" s="9">
        <f t="shared" si="2"/>
        <v>1995</v>
      </c>
      <c r="Q16" s="7">
        <f t="shared" si="8"/>
        <v>24.85944527736132</v>
      </c>
      <c r="R16" s="7">
        <f t="shared" si="9"/>
        <v>66.24812593703149</v>
      </c>
      <c r="S16" s="7">
        <f t="shared" si="9"/>
        <v>0.16398050974512743</v>
      </c>
      <c r="T16" s="7">
        <f t="shared" si="9"/>
        <v>0.1874062968515742</v>
      </c>
      <c r="U16" s="7">
        <f t="shared" si="9"/>
        <v>8.541041979010494</v>
      </c>
      <c r="V16" s="7">
        <f t="shared" si="9"/>
        <v>0</v>
      </c>
      <c r="W16" s="7">
        <f t="shared" si="9"/>
        <v>100</v>
      </c>
      <c r="Z16" s="9">
        <v>1995</v>
      </c>
      <c r="AA16" s="2">
        <v>8661376</v>
      </c>
      <c r="AB16" s="2">
        <v>1768580</v>
      </c>
      <c r="AC16" s="2">
        <v>18348</v>
      </c>
      <c r="AD16" s="2">
        <v>343545</v>
      </c>
      <c r="AE16" s="2">
        <v>1093086</v>
      </c>
      <c r="AG16">
        <f t="shared" si="10"/>
        <v>11884935</v>
      </c>
      <c r="AJ16" s="9">
        <v>1995</v>
      </c>
      <c r="AK16" s="1">
        <f t="shared" si="11"/>
        <v>61.26047408633455</v>
      </c>
      <c r="AL16" s="1">
        <f t="shared" si="12"/>
        <v>799.5114724807472</v>
      </c>
      <c r="AM16" s="1">
        <f t="shared" si="12"/>
        <v>190.7564857205145</v>
      </c>
      <c r="AN16" s="1">
        <f t="shared" si="12"/>
        <v>11.643307281433291</v>
      </c>
      <c r="AO16" s="1">
        <f t="shared" si="12"/>
        <v>166.7755327577153</v>
      </c>
      <c r="AP16" s="1"/>
      <c r="AQ16" s="1">
        <f t="shared" si="13"/>
        <v>179.5886977926257</v>
      </c>
      <c r="AR16" s="1">
        <f t="shared" si="14"/>
        <v>130.44861815875007</v>
      </c>
    </row>
    <row r="17" spans="1:44" ht="12.75">
      <c r="A17" s="9">
        <v>1996</v>
      </c>
      <c r="B17">
        <v>5458</v>
      </c>
      <c r="C17">
        <v>14380</v>
      </c>
      <c r="D17">
        <v>31</v>
      </c>
      <c r="E17">
        <v>31</v>
      </c>
      <c r="F17">
        <v>1941</v>
      </c>
      <c r="H17" s="2">
        <f t="shared" si="5"/>
        <v>21841</v>
      </c>
      <c r="J17" s="9">
        <v>1996</v>
      </c>
      <c r="K17" s="2">
        <f t="shared" si="6"/>
        <v>5458</v>
      </c>
      <c r="L17" s="2">
        <f t="shared" si="6"/>
        <v>14380</v>
      </c>
      <c r="M17" s="2">
        <f t="shared" si="1"/>
        <v>2003</v>
      </c>
      <c r="N17" s="2">
        <f t="shared" si="7"/>
        <v>21841</v>
      </c>
      <c r="P17" s="9">
        <f t="shared" si="2"/>
        <v>1996</v>
      </c>
      <c r="Q17" s="7">
        <f t="shared" si="8"/>
        <v>24.989698273888557</v>
      </c>
      <c r="R17" s="7">
        <f t="shared" si="9"/>
        <v>65.83947621445904</v>
      </c>
      <c r="S17" s="7">
        <f t="shared" si="9"/>
        <v>0.14193489309097568</v>
      </c>
      <c r="T17" s="7">
        <f t="shared" si="9"/>
        <v>0.14193489309097568</v>
      </c>
      <c r="U17" s="7">
        <f t="shared" si="9"/>
        <v>8.886955725470445</v>
      </c>
      <c r="V17" s="7">
        <f t="shared" si="9"/>
        <v>0</v>
      </c>
      <c r="W17" s="7">
        <f t="shared" si="9"/>
        <v>100</v>
      </c>
      <c r="Z17" s="9">
        <v>1996</v>
      </c>
      <c r="AA17" s="2">
        <v>8663293</v>
      </c>
      <c r="AB17" s="2">
        <v>1777525</v>
      </c>
      <c r="AC17" s="2">
        <v>18349</v>
      </c>
      <c r="AD17" s="2">
        <v>356394</v>
      </c>
      <c r="AE17" s="2">
        <v>1137442</v>
      </c>
      <c r="AG17">
        <f t="shared" si="10"/>
        <v>11953003</v>
      </c>
      <c r="AJ17" s="9">
        <v>1996</v>
      </c>
      <c r="AK17" s="1">
        <f t="shared" si="11"/>
        <v>63.001447601968444</v>
      </c>
      <c r="AL17" s="1">
        <f t="shared" si="12"/>
        <v>808.9900282696447</v>
      </c>
      <c r="AM17" s="1">
        <f t="shared" si="12"/>
        <v>168.9465365959998</v>
      </c>
      <c r="AN17" s="1">
        <f t="shared" si="12"/>
        <v>8.698238466416381</v>
      </c>
      <c r="AO17" s="1">
        <f t="shared" si="12"/>
        <v>170.64606371138046</v>
      </c>
      <c r="AP17" s="1"/>
      <c r="AQ17" s="1">
        <f t="shared" si="13"/>
        <v>182.7239564818983</v>
      </c>
      <c r="AR17" s="1">
        <f t="shared" si="14"/>
        <v>132.45733822250583</v>
      </c>
    </row>
    <row r="18" spans="1:44" ht="12.75">
      <c r="A18" s="9">
        <v>1997</v>
      </c>
      <c r="B18">
        <v>5946</v>
      </c>
      <c r="C18">
        <v>15523</v>
      </c>
      <c r="D18">
        <v>25</v>
      </c>
      <c r="E18">
        <v>29</v>
      </c>
      <c r="F18">
        <v>1951</v>
      </c>
      <c r="H18" s="2">
        <f t="shared" si="5"/>
        <v>23474</v>
      </c>
      <c r="J18" s="9">
        <v>1997</v>
      </c>
      <c r="K18" s="2">
        <f t="shared" si="6"/>
        <v>5946</v>
      </c>
      <c r="L18" s="2">
        <f t="shared" si="6"/>
        <v>15523</v>
      </c>
      <c r="M18" s="2">
        <f t="shared" si="1"/>
        <v>2005</v>
      </c>
      <c r="N18" s="2">
        <f t="shared" si="7"/>
        <v>23474</v>
      </c>
      <c r="P18" s="9">
        <f t="shared" si="2"/>
        <v>1997</v>
      </c>
      <c r="Q18" s="7">
        <f t="shared" si="8"/>
        <v>25.33015250915907</v>
      </c>
      <c r="R18" s="7">
        <f t="shared" si="9"/>
        <v>66.12848257646759</v>
      </c>
      <c r="S18" s="7">
        <f t="shared" si="9"/>
        <v>0.1065008094061515</v>
      </c>
      <c r="T18" s="7">
        <f t="shared" si="9"/>
        <v>0.12354093891113573</v>
      </c>
      <c r="U18" s="7">
        <f t="shared" si="9"/>
        <v>8.311323166056061</v>
      </c>
      <c r="V18" s="7">
        <f t="shared" si="9"/>
        <v>0</v>
      </c>
      <c r="W18" s="7">
        <f t="shared" si="9"/>
        <v>100</v>
      </c>
      <c r="Z18" s="9">
        <v>1997</v>
      </c>
      <c r="AA18" s="2">
        <v>8654910</v>
      </c>
      <c r="AB18" s="2">
        <v>1786663</v>
      </c>
      <c r="AC18" s="2">
        <v>18350</v>
      </c>
      <c r="AD18" s="2">
        <v>368751</v>
      </c>
      <c r="AE18" s="2">
        <v>1182835</v>
      </c>
      <c r="AG18">
        <f t="shared" si="10"/>
        <v>12011509</v>
      </c>
      <c r="AJ18" s="9">
        <v>1997</v>
      </c>
      <c r="AK18" s="1">
        <f t="shared" si="11"/>
        <v>68.70088770420489</v>
      </c>
      <c r="AL18" s="1">
        <f t="shared" si="12"/>
        <v>868.8264099049458</v>
      </c>
      <c r="AM18" s="1">
        <f t="shared" si="12"/>
        <v>136.23978201634876</v>
      </c>
      <c r="AN18" s="1">
        <f t="shared" si="12"/>
        <v>7.8643854525140275</v>
      </c>
      <c r="AO18" s="1">
        <f t="shared" si="12"/>
        <v>164.94270122206393</v>
      </c>
      <c r="AP18" s="1"/>
      <c r="AQ18" s="1">
        <f t="shared" si="13"/>
        <v>195.42923374573502</v>
      </c>
      <c r="AR18" s="1">
        <f t="shared" si="14"/>
        <v>127.71221247235556</v>
      </c>
    </row>
    <row r="19" spans="1:44" ht="12.75">
      <c r="A19" s="9">
        <v>1998</v>
      </c>
      <c r="B19">
        <v>6075</v>
      </c>
      <c r="C19">
        <v>16023</v>
      </c>
      <c r="D19">
        <v>30</v>
      </c>
      <c r="E19">
        <v>35</v>
      </c>
      <c r="F19">
        <v>1988</v>
      </c>
      <c r="H19" s="2">
        <f t="shared" si="5"/>
        <v>24151</v>
      </c>
      <c r="J19" s="9">
        <v>1998</v>
      </c>
      <c r="K19" s="2">
        <f t="shared" si="6"/>
        <v>6075</v>
      </c>
      <c r="L19" s="2">
        <f t="shared" si="6"/>
        <v>16023</v>
      </c>
      <c r="M19" s="2">
        <f t="shared" si="1"/>
        <v>2053</v>
      </c>
      <c r="N19" s="2">
        <f t="shared" si="7"/>
        <v>24151</v>
      </c>
      <c r="P19" s="9">
        <f t="shared" si="2"/>
        <v>1998</v>
      </c>
      <c r="Q19" s="7">
        <f t="shared" si="8"/>
        <v>25.154237919754873</v>
      </c>
      <c r="R19" s="7">
        <f t="shared" si="9"/>
        <v>66.34507887872138</v>
      </c>
      <c r="S19" s="7">
        <f t="shared" si="9"/>
        <v>0.12421845886298705</v>
      </c>
      <c r="T19" s="7">
        <f t="shared" si="9"/>
        <v>0.14492153534015156</v>
      </c>
      <c r="U19" s="7">
        <f t="shared" si="9"/>
        <v>8.231543207320607</v>
      </c>
      <c r="V19" s="7">
        <f t="shared" si="9"/>
        <v>0</v>
      </c>
      <c r="W19" s="7">
        <f t="shared" si="9"/>
        <v>100</v>
      </c>
      <c r="Z19" s="9">
        <v>1998</v>
      </c>
      <c r="AA19" s="2">
        <v>8646844</v>
      </c>
      <c r="AB19" s="2">
        <v>1793860</v>
      </c>
      <c r="AC19" s="2">
        <v>18565</v>
      </c>
      <c r="AD19" s="2">
        <v>381693</v>
      </c>
      <c r="AE19" s="2">
        <v>1228812</v>
      </c>
      <c r="AG19">
        <f t="shared" si="10"/>
        <v>12069774</v>
      </c>
      <c r="AJ19" s="9">
        <v>1998</v>
      </c>
      <c r="AK19" s="1">
        <f t="shared" si="11"/>
        <v>70.25684746943509</v>
      </c>
      <c r="AL19" s="1">
        <f t="shared" si="12"/>
        <v>893.2135172198499</v>
      </c>
      <c r="AM19" s="1">
        <f t="shared" si="12"/>
        <v>161.59439806086723</v>
      </c>
      <c r="AN19" s="1">
        <f t="shared" si="12"/>
        <v>9.169673009460482</v>
      </c>
      <c r="AO19" s="1">
        <f t="shared" si="12"/>
        <v>161.78227426164457</v>
      </c>
      <c r="AP19" s="1"/>
      <c r="AQ19" s="1">
        <f t="shared" si="13"/>
        <v>200.09488164401424</v>
      </c>
      <c r="AR19" s="1">
        <f t="shared" si="14"/>
        <v>126.02282283756989</v>
      </c>
    </row>
    <row r="20" spans="1:44" ht="12.75">
      <c r="A20" s="9">
        <v>1999</v>
      </c>
      <c r="B20">
        <v>6392</v>
      </c>
      <c r="C20">
        <v>15855</v>
      </c>
      <c r="D20">
        <v>33</v>
      </c>
      <c r="E20">
        <v>54</v>
      </c>
      <c r="F20">
        <v>2048</v>
      </c>
      <c r="H20" s="2">
        <f t="shared" si="5"/>
        <v>24382</v>
      </c>
      <c r="J20" s="9">
        <v>1999</v>
      </c>
      <c r="K20" s="2">
        <f t="shared" si="6"/>
        <v>6392</v>
      </c>
      <c r="L20" s="2">
        <f t="shared" si="6"/>
        <v>15855</v>
      </c>
      <c r="M20" s="2">
        <f t="shared" si="1"/>
        <v>2135</v>
      </c>
      <c r="N20" s="2">
        <f t="shared" si="7"/>
        <v>24382</v>
      </c>
      <c r="P20" s="9">
        <f t="shared" si="2"/>
        <v>1999</v>
      </c>
      <c r="Q20" s="7">
        <f t="shared" si="8"/>
        <v>26.216061028627674</v>
      </c>
      <c r="R20" s="7">
        <f aca="true" t="shared" si="15" ref="R20:W21">(C20/$H20)*100</f>
        <v>65.02747928799934</v>
      </c>
      <c r="S20" s="7">
        <f t="shared" si="15"/>
        <v>0.1353457468624395</v>
      </c>
      <c r="T20" s="7">
        <f t="shared" si="15"/>
        <v>0.22147485850217374</v>
      </c>
      <c r="U20" s="7">
        <f t="shared" si="15"/>
        <v>8.399639078008367</v>
      </c>
      <c r="V20" s="7">
        <f t="shared" si="15"/>
        <v>0</v>
      </c>
      <c r="W20" s="7">
        <f t="shared" si="15"/>
        <v>100</v>
      </c>
      <c r="Z20" s="9">
        <v>1999</v>
      </c>
      <c r="AA20" s="2">
        <v>8637209</v>
      </c>
      <c r="AB20" s="2">
        <v>1803121</v>
      </c>
      <c r="AC20" s="2">
        <v>18689</v>
      </c>
      <c r="AD20" s="2">
        <v>393158</v>
      </c>
      <c r="AE20" s="2">
        <v>1276193</v>
      </c>
      <c r="AG20">
        <f t="shared" si="10"/>
        <v>12128370</v>
      </c>
      <c r="AJ20" s="9">
        <v>1999</v>
      </c>
      <c r="AK20" s="1">
        <f t="shared" si="11"/>
        <v>74.00538762000548</v>
      </c>
      <c r="AL20" s="1">
        <f>(C20/AB20)*100000</f>
        <v>879.3087097316264</v>
      </c>
      <c r="AM20" s="1">
        <f>(D20/AC20)*100000</f>
        <v>176.57445556209535</v>
      </c>
      <c r="AN20" s="1">
        <f>(E20/AD20)*100000</f>
        <v>13.734936081677088</v>
      </c>
      <c r="AO20" s="1">
        <f>(F20/AE20)*100000</f>
        <v>160.4772945784846</v>
      </c>
      <c r="AP20" s="1"/>
      <c r="AQ20" s="1">
        <f t="shared" si="13"/>
        <v>201.03278511457023</v>
      </c>
      <c r="AR20" s="1">
        <f t="shared" si="14"/>
        <v>126.47804554394445</v>
      </c>
    </row>
    <row r="21" spans="1:23" s="4" customFormat="1" ht="12.75">
      <c r="A21" s="13" t="s">
        <v>13</v>
      </c>
      <c r="B21" s="21">
        <f aca="true" t="shared" si="16" ref="B21:G21">SUM(B4:B20)</f>
        <v>79102</v>
      </c>
      <c r="C21" s="21">
        <f t="shared" si="16"/>
        <v>181448</v>
      </c>
      <c r="D21" s="21">
        <f t="shared" si="16"/>
        <v>331</v>
      </c>
      <c r="E21" s="21">
        <f t="shared" si="16"/>
        <v>342</v>
      </c>
      <c r="F21" s="21">
        <f t="shared" si="16"/>
        <v>23461</v>
      </c>
      <c r="G21" s="21">
        <f t="shared" si="16"/>
        <v>0</v>
      </c>
      <c r="H21" s="21">
        <f t="shared" si="5"/>
        <v>284684</v>
      </c>
      <c r="J21" s="13" t="s">
        <v>13</v>
      </c>
      <c r="K21" s="21">
        <f t="shared" si="6"/>
        <v>79102</v>
      </c>
      <c r="L21" s="21">
        <f t="shared" si="6"/>
        <v>181448</v>
      </c>
      <c r="M21" s="21">
        <f t="shared" si="1"/>
        <v>24134</v>
      </c>
      <c r="N21" s="21">
        <f t="shared" si="7"/>
        <v>284684</v>
      </c>
      <c r="P21" s="13" t="str">
        <f t="shared" si="2"/>
        <v>Total</v>
      </c>
      <c r="Q21" s="22">
        <f t="shared" si="8"/>
        <v>27.78589594076239</v>
      </c>
      <c r="R21" s="22">
        <f t="shared" si="15"/>
        <v>63.73663430329769</v>
      </c>
      <c r="S21" s="22">
        <f t="shared" si="15"/>
        <v>0.11626926697671804</v>
      </c>
      <c r="T21" s="22">
        <f t="shared" si="15"/>
        <v>0.12013320032035521</v>
      </c>
      <c r="U21" s="22">
        <f t="shared" si="15"/>
        <v>8.241067288642846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ILLINOIS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ILLINOIS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ILLINOIS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ILLINOIS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ILLINOIS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2510</v>
      </c>
      <c r="C25">
        <v>3689</v>
      </c>
      <c r="D25">
        <v>9</v>
      </c>
      <c r="E25">
        <v>5</v>
      </c>
      <c r="F25">
        <v>457</v>
      </c>
      <c r="H25" s="2">
        <f>SUM(B25:G25)</f>
        <v>6670</v>
      </c>
      <c r="J25" s="9">
        <v>1983</v>
      </c>
      <c r="K25" s="2">
        <f>B25</f>
        <v>2510</v>
      </c>
      <c r="L25" s="2">
        <f>C25</f>
        <v>3689</v>
      </c>
      <c r="M25" s="2">
        <f aca="true" t="shared" si="18" ref="M25:M42">N25-K25-L25</f>
        <v>471</v>
      </c>
      <c r="N25" s="2">
        <f>H25</f>
        <v>6670</v>
      </c>
      <c r="P25" s="9">
        <f aca="true" t="shared" si="19" ref="P25:P42">A25</f>
        <v>1983</v>
      </c>
      <c r="Q25" s="2">
        <f aca="true" t="shared" si="20" ref="Q25:W28">(B25/$H25)*100</f>
        <v>37.631184407796106</v>
      </c>
      <c r="R25" s="2">
        <f t="shared" si="20"/>
        <v>55.30734632683658</v>
      </c>
      <c r="S25" s="1">
        <f t="shared" si="20"/>
        <v>0.13493253373313344</v>
      </c>
      <c r="T25" s="1">
        <f t="shared" si="20"/>
        <v>0.07496251874062969</v>
      </c>
      <c r="U25" s="1">
        <f t="shared" si="20"/>
        <v>6.851574212893554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8807091</v>
      </c>
      <c r="AB25" s="2">
        <f>AB4</f>
        <v>1660089</v>
      </c>
      <c r="AC25" s="1">
        <f>AC4</f>
        <v>15180</v>
      </c>
      <c r="AD25" s="1">
        <f>AD4</f>
        <v>203133</v>
      </c>
      <c r="AE25" s="1">
        <f>AE4</f>
        <v>723349</v>
      </c>
      <c r="AF25" s="1"/>
      <c r="AG25" s="2">
        <f aca="true" t="shared" si="21" ref="AG25:AG41">AG4</f>
        <v>11408842</v>
      </c>
      <c r="AJ25" s="9">
        <v>1983</v>
      </c>
      <c r="AK25" s="1">
        <f aca="true" t="shared" si="22" ref="AK25:AO28">(B25/AA25)*100000</f>
        <v>28.499762293815287</v>
      </c>
      <c r="AL25" s="1">
        <f t="shared" si="22"/>
        <v>222.21700161858794</v>
      </c>
      <c r="AM25" s="1">
        <f t="shared" si="22"/>
        <v>59.28853754940712</v>
      </c>
      <c r="AN25" s="1">
        <f t="shared" si="22"/>
        <v>2.4614415186109593</v>
      </c>
      <c r="AO25" s="1">
        <f t="shared" si="22"/>
        <v>63.17835512318397</v>
      </c>
      <c r="AP25" s="1"/>
      <c r="AQ25" s="1">
        <f>(H25/AG25)*100000</f>
        <v>58.46342687540068</v>
      </c>
      <c r="AR25" s="1">
        <f>(SUM(D25:F25)/SUM(AC25:AE25))*100000</f>
        <v>50.01794699159571</v>
      </c>
    </row>
    <row r="26" spans="1:44" ht="12.75">
      <c r="A26" s="9">
        <v>1984</v>
      </c>
      <c r="B26">
        <v>2276</v>
      </c>
      <c r="C26">
        <v>3644</v>
      </c>
      <c r="D26">
        <v>5</v>
      </c>
      <c r="E26">
        <v>1</v>
      </c>
      <c r="F26">
        <v>475</v>
      </c>
      <c r="G26" s="2"/>
      <c r="H26" s="2">
        <f aca="true" t="shared" si="23" ref="H26:H42">SUM(B26:G26)</f>
        <v>6401</v>
      </c>
      <c r="J26" s="9">
        <v>1984</v>
      </c>
      <c r="K26" s="2">
        <f aca="true" t="shared" si="24" ref="K26:L41">B26</f>
        <v>2276</v>
      </c>
      <c r="L26" s="2">
        <f t="shared" si="24"/>
        <v>3644</v>
      </c>
      <c r="M26" s="2">
        <f t="shared" si="18"/>
        <v>481</v>
      </c>
      <c r="N26" s="2">
        <f aca="true" t="shared" si="25" ref="N26:N41">H26</f>
        <v>6401</v>
      </c>
      <c r="P26" s="9">
        <f t="shared" si="19"/>
        <v>1984</v>
      </c>
      <c r="Q26" s="2">
        <f t="shared" si="20"/>
        <v>35.55694422746446</v>
      </c>
      <c r="R26" s="2">
        <f t="shared" si="20"/>
        <v>56.92860490548352</v>
      </c>
      <c r="S26" s="1">
        <f t="shared" si="20"/>
        <v>0.07811279487580065</v>
      </c>
      <c r="T26" s="1">
        <f t="shared" si="20"/>
        <v>0.01562255897516013</v>
      </c>
      <c r="U26" s="1">
        <f t="shared" si="20"/>
        <v>7.4207155132010625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8768345</v>
      </c>
      <c r="AB26" s="2">
        <f t="shared" si="26"/>
        <v>1664394</v>
      </c>
      <c r="AC26" s="1">
        <f t="shared" si="26"/>
        <v>15634</v>
      </c>
      <c r="AD26" s="1">
        <f t="shared" si="26"/>
        <v>213618</v>
      </c>
      <c r="AE26" s="1">
        <f t="shared" si="26"/>
        <v>750163</v>
      </c>
      <c r="AF26" s="1"/>
      <c r="AG26" s="2">
        <f t="shared" si="21"/>
        <v>11412154</v>
      </c>
      <c r="AJ26" s="9">
        <v>1984</v>
      </c>
      <c r="AK26" s="1">
        <f t="shared" si="22"/>
        <v>25.95700785039822</v>
      </c>
      <c r="AL26" s="1">
        <f t="shared" si="22"/>
        <v>218.93854459941576</v>
      </c>
      <c r="AM26" s="1">
        <f t="shared" si="22"/>
        <v>31.981578610720227</v>
      </c>
      <c r="AN26" s="1">
        <f t="shared" si="22"/>
        <v>0.4681253452424421</v>
      </c>
      <c r="AO26" s="1">
        <f t="shared" si="22"/>
        <v>63.319571879711475</v>
      </c>
      <c r="AP26" s="1"/>
      <c r="AQ26" s="1">
        <f>(H26/AG26)*100000</f>
        <v>56.08932371575077</v>
      </c>
      <c r="AR26" s="1">
        <f>(SUM(D26:F26)/SUM(AC26:AE26))*100000</f>
        <v>49.11094888275144</v>
      </c>
    </row>
    <row r="27" spans="1:44" ht="12.75">
      <c r="A27" s="9">
        <v>1985</v>
      </c>
      <c r="B27">
        <v>2512</v>
      </c>
      <c r="C27">
        <v>4040</v>
      </c>
      <c r="D27">
        <v>3</v>
      </c>
      <c r="E27">
        <v>2</v>
      </c>
      <c r="F27">
        <v>569</v>
      </c>
      <c r="G27" s="2"/>
      <c r="H27" s="2">
        <f t="shared" si="23"/>
        <v>7126</v>
      </c>
      <c r="J27" s="9">
        <v>1985</v>
      </c>
      <c r="K27" s="2">
        <f t="shared" si="24"/>
        <v>2512</v>
      </c>
      <c r="L27" s="2">
        <f t="shared" si="24"/>
        <v>4040</v>
      </c>
      <c r="M27" s="2">
        <f t="shared" si="18"/>
        <v>574</v>
      </c>
      <c r="N27" s="2">
        <f t="shared" si="25"/>
        <v>7126</v>
      </c>
      <c r="P27" s="9">
        <f t="shared" si="19"/>
        <v>1985</v>
      </c>
      <c r="Q27" s="2">
        <f t="shared" si="20"/>
        <v>35.2511928150435</v>
      </c>
      <c r="R27" s="2">
        <f t="shared" si="20"/>
        <v>56.69379736177379</v>
      </c>
      <c r="S27" s="1">
        <f t="shared" si="20"/>
        <v>0.04209935447656469</v>
      </c>
      <c r="T27" s="1">
        <f t="shared" si="20"/>
        <v>0.028066236317709797</v>
      </c>
      <c r="U27" s="1">
        <f t="shared" si="20"/>
        <v>7.984844232388437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8724016</v>
      </c>
      <c r="AB27" s="2">
        <f t="shared" si="26"/>
        <v>1661791</v>
      </c>
      <c r="AC27" s="1">
        <f t="shared" si="26"/>
        <v>16031</v>
      </c>
      <c r="AD27" s="1">
        <f t="shared" si="26"/>
        <v>223758</v>
      </c>
      <c r="AE27" s="1">
        <f t="shared" si="26"/>
        <v>774234</v>
      </c>
      <c r="AF27" s="1"/>
      <c r="AG27" s="2">
        <f t="shared" si="21"/>
        <v>11399830</v>
      </c>
      <c r="AJ27" s="9">
        <v>1985</v>
      </c>
      <c r="AK27" s="1">
        <f t="shared" si="22"/>
        <v>28.794078323561074</v>
      </c>
      <c r="AL27" s="1">
        <f t="shared" si="22"/>
        <v>243.1111974971582</v>
      </c>
      <c r="AM27" s="1">
        <f t="shared" si="22"/>
        <v>18.713742124633523</v>
      </c>
      <c r="AN27" s="1">
        <f t="shared" si="22"/>
        <v>0.8938227906935171</v>
      </c>
      <c r="AO27" s="1">
        <f t="shared" si="22"/>
        <v>73.4919933766794</v>
      </c>
      <c r="AP27" s="1"/>
      <c r="AQ27" s="1">
        <f>(H27/AG27)*100000</f>
        <v>62.509704092078564</v>
      </c>
      <c r="AR27" s="1">
        <f>(SUM(D27:F27)/SUM(AC27:AE27))*100000</f>
        <v>56.606211101720575</v>
      </c>
    </row>
    <row r="28" spans="1:44" ht="12.75">
      <c r="A28" s="9">
        <v>1986</v>
      </c>
      <c r="B28">
        <v>2679</v>
      </c>
      <c r="C28">
        <v>4095</v>
      </c>
      <c r="D28">
        <v>3</v>
      </c>
      <c r="E28">
        <v>2</v>
      </c>
      <c r="F28">
        <v>604</v>
      </c>
      <c r="G28" s="2"/>
      <c r="H28" s="2">
        <f t="shared" si="23"/>
        <v>7383</v>
      </c>
      <c r="J28" s="9">
        <v>1986</v>
      </c>
      <c r="K28" s="2">
        <f t="shared" si="24"/>
        <v>2679</v>
      </c>
      <c r="L28" s="2">
        <f t="shared" si="24"/>
        <v>4095</v>
      </c>
      <c r="M28" s="2">
        <f t="shared" si="18"/>
        <v>609</v>
      </c>
      <c r="N28" s="2">
        <f t="shared" si="25"/>
        <v>7383</v>
      </c>
      <c r="P28" s="9">
        <f t="shared" si="19"/>
        <v>1986</v>
      </c>
      <c r="Q28" s="2">
        <f t="shared" si="20"/>
        <v>36.28606257618854</v>
      </c>
      <c r="R28" s="2">
        <f t="shared" si="20"/>
        <v>55.46525802519301</v>
      </c>
      <c r="S28" s="1">
        <f t="shared" si="20"/>
        <v>0.04063388866314506</v>
      </c>
      <c r="T28" s="1">
        <f t="shared" si="20"/>
        <v>0.027089259108763378</v>
      </c>
      <c r="U28" s="1">
        <f t="shared" si="20"/>
        <v>8.18095625084654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8677246</v>
      </c>
      <c r="AB28" s="2">
        <f t="shared" si="26"/>
        <v>1660466</v>
      </c>
      <c r="AC28" s="1">
        <f t="shared" si="26"/>
        <v>16459</v>
      </c>
      <c r="AD28" s="1">
        <f t="shared" si="26"/>
        <v>234232</v>
      </c>
      <c r="AE28" s="1">
        <f t="shared" si="26"/>
        <v>798862</v>
      </c>
      <c r="AF28" s="1"/>
      <c r="AG28" s="2">
        <f t="shared" si="21"/>
        <v>11387265</v>
      </c>
      <c r="AJ28" s="9">
        <v>1986</v>
      </c>
      <c r="AK28" s="1">
        <f t="shared" si="22"/>
        <v>30.873850989127195</v>
      </c>
      <c r="AL28" s="1">
        <f t="shared" si="22"/>
        <v>246.6175158058039</v>
      </c>
      <c r="AM28" s="1">
        <f t="shared" si="22"/>
        <v>18.227109787957957</v>
      </c>
      <c r="AN28" s="1">
        <f t="shared" si="22"/>
        <v>0.8538542983025378</v>
      </c>
      <c r="AO28" s="1">
        <f t="shared" si="22"/>
        <v>75.6075517423535</v>
      </c>
      <c r="AP28" s="1"/>
      <c r="AQ28" s="1">
        <f>(H28/AG28)*100000</f>
        <v>64.83558606917465</v>
      </c>
      <c r="AR28" s="1">
        <f>(SUM(D28:F28)/SUM(AC28:AE28))*100000</f>
        <v>58.02470194454211</v>
      </c>
    </row>
    <row r="29" spans="1:44" ht="12.75">
      <c r="A29" s="9">
        <v>1987</v>
      </c>
      <c r="B29">
        <v>2708</v>
      </c>
      <c r="C29">
        <v>4324</v>
      </c>
      <c r="D29">
        <v>6</v>
      </c>
      <c r="E29">
        <v>2</v>
      </c>
      <c r="F29">
        <v>641</v>
      </c>
      <c r="G29" s="2"/>
      <c r="H29" s="2">
        <f t="shared" si="23"/>
        <v>7681</v>
      </c>
      <c r="J29" s="9">
        <v>1987</v>
      </c>
      <c r="K29" s="2">
        <f t="shared" si="24"/>
        <v>2708</v>
      </c>
      <c r="L29" s="2">
        <f t="shared" si="24"/>
        <v>4324</v>
      </c>
      <c r="M29" s="2">
        <f t="shared" si="18"/>
        <v>649</v>
      </c>
      <c r="N29" s="2">
        <f t="shared" si="25"/>
        <v>7681</v>
      </c>
      <c r="P29" s="9">
        <f t="shared" si="19"/>
        <v>1987</v>
      </c>
      <c r="Q29" s="2">
        <f aca="true" t="shared" si="27" ref="Q29:Q42">(B29/$H29)*100</f>
        <v>35.25582606431455</v>
      </c>
      <c r="R29" s="2">
        <f aca="true" t="shared" si="28" ref="R29:W40">(C29/$H29)*100</f>
        <v>56.29475328733238</v>
      </c>
      <c r="S29" s="1">
        <f t="shared" si="28"/>
        <v>0.07811482879833355</v>
      </c>
      <c r="T29" s="1">
        <f t="shared" si="28"/>
        <v>0.02603827626611118</v>
      </c>
      <c r="U29" s="1">
        <f t="shared" si="28"/>
        <v>8.345267543288633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8640835</v>
      </c>
      <c r="AB29" s="2">
        <f t="shared" si="26"/>
        <v>1663408</v>
      </c>
      <c r="AC29" s="1">
        <f t="shared" si="26"/>
        <v>16931</v>
      </c>
      <c r="AD29" s="1">
        <f t="shared" si="26"/>
        <v>244444</v>
      </c>
      <c r="AE29" s="1">
        <f t="shared" si="26"/>
        <v>825565</v>
      </c>
      <c r="AF29" s="1"/>
      <c r="AG29" s="2">
        <f t="shared" si="21"/>
        <v>11391183</v>
      </c>
      <c r="AJ29" s="9">
        <v>1987</v>
      </c>
      <c r="AK29" s="1">
        <f aca="true" t="shared" si="29" ref="AK29:AK41">(B29/AA29)*100000</f>
        <v>31.33956382687553</v>
      </c>
      <c r="AL29" s="1">
        <f aca="true" t="shared" si="30" ref="AL29:AL40">(C29/AB29)*100000</f>
        <v>259.94825082000324</v>
      </c>
      <c r="AM29" s="1">
        <f aca="true" t="shared" si="31" ref="AM29:AM40">(D29/AC29)*100000</f>
        <v>35.43795404878625</v>
      </c>
      <c r="AN29" s="1">
        <f aca="true" t="shared" si="32" ref="AN29:AN40">(E29/AD29)*100000</f>
        <v>0.8181833057878287</v>
      </c>
      <c r="AO29" s="1">
        <f aca="true" t="shared" si="33" ref="AO29:AO40">(F29/AE29)*100000</f>
        <v>77.64379546129015</v>
      </c>
      <c r="AP29" s="1"/>
      <c r="AQ29" s="1">
        <f aca="true" t="shared" si="34" ref="AQ29:AQ41">(H29/AG29)*100000</f>
        <v>67.42934425686954</v>
      </c>
      <c r="AR29" s="1">
        <f aca="true" t="shared" si="35" ref="AR29:AR41">(SUM(D29:F29)/SUM(AC29:AE29))*100000</f>
        <v>59.708907575395145</v>
      </c>
    </row>
    <row r="30" spans="1:44" ht="12.75">
      <c r="A30" s="9">
        <v>1988</v>
      </c>
      <c r="B30">
        <v>2812</v>
      </c>
      <c r="C30">
        <v>4677</v>
      </c>
      <c r="D30">
        <v>6</v>
      </c>
      <c r="E30">
        <v>4</v>
      </c>
      <c r="F30">
        <v>768</v>
      </c>
      <c r="G30" s="2"/>
      <c r="H30" s="2">
        <f t="shared" si="23"/>
        <v>8267</v>
      </c>
      <c r="J30" s="9">
        <v>1988</v>
      </c>
      <c r="K30" s="2">
        <f t="shared" si="24"/>
        <v>2812</v>
      </c>
      <c r="L30" s="2">
        <f t="shared" si="24"/>
        <v>4677</v>
      </c>
      <c r="M30" s="2">
        <f t="shared" si="18"/>
        <v>778</v>
      </c>
      <c r="N30" s="2">
        <f t="shared" si="25"/>
        <v>8267</v>
      </c>
      <c r="P30" s="9">
        <f t="shared" si="19"/>
        <v>1988</v>
      </c>
      <c r="Q30" s="2">
        <f t="shared" si="27"/>
        <v>34.014757469456875</v>
      </c>
      <c r="R30" s="2">
        <f t="shared" si="28"/>
        <v>56.57433168017418</v>
      </c>
      <c r="S30" s="1">
        <f t="shared" si="28"/>
        <v>0.0725777186403774</v>
      </c>
      <c r="T30" s="1">
        <f t="shared" si="28"/>
        <v>0.0483851457602516</v>
      </c>
      <c r="U30" s="1">
        <f t="shared" si="28"/>
        <v>9.289947985968308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8600252</v>
      </c>
      <c r="AB30" s="2">
        <f t="shared" si="26"/>
        <v>1664112</v>
      </c>
      <c r="AC30" s="1">
        <f t="shared" si="26"/>
        <v>17385</v>
      </c>
      <c r="AD30" s="1">
        <f t="shared" si="26"/>
        <v>254914</v>
      </c>
      <c r="AE30" s="1">
        <f t="shared" si="26"/>
        <v>853536</v>
      </c>
      <c r="AF30" s="1"/>
      <c r="AG30" s="2">
        <f t="shared" si="21"/>
        <v>11390199</v>
      </c>
      <c r="AJ30" s="9">
        <v>1988</v>
      </c>
      <c r="AK30" s="1">
        <f t="shared" si="29"/>
        <v>32.69671632877734</v>
      </c>
      <c r="AL30" s="1">
        <f t="shared" si="30"/>
        <v>281.05079465805187</v>
      </c>
      <c r="AM30" s="1">
        <f t="shared" si="31"/>
        <v>34.51251078515962</v>
      </c>
      <c r="AN30" s="1">
        <f t="shared" si="32"/>
        <v>1.5691566567548272</v>
      </c>
      <c r="AO30" s="1">
        <f t="shared" si="33"/>
        <v>89.9786300753571</v>
      </c>
      <c r="AP30" s="1"/>
      <c r="AQ30" s="1">
        <f t="shared" si="34"/>
        <v>72.57994351108353</v>
      </c>
      <c r="AR30" s="1">
        <f t="shared" si="35"/>
        <v>69.10426483454502</v>
      </c>
    </row>
    <row r="31" spans="1:44" ht="12.75">
      <c r="A31" s="9">
        <v>1989</v>
      </c>
      <c r="B31">
        <v>3350</v>
      </c>
      <c r="C31">
        <v>5796</v>
      </c>
      <c r="D31">
        <v>15</v>
      </c>
      <c r="E31">
        <v>8</v>
      </c>
      <c r="F31">
        <v>953</v>
      </c>
      <c r="G31" s="2"/>
      <c r="H31" s="2">
        <f t="shared" si="23"/>
        <v>10122</v>
      </c>
      <c r="J31" s="9">
        <v>1989</v>
      </c>
      <c r="K31" s="2">
        <f t="shared" si="24"/>
        <v>3350</v>
      </c>
      <c r="L31" s="2">
        <f t="shared" si="24"/>
        <v>5796</v>
      </c>
      <c r="M31" s="2">
        <f t="shared" si="18"/>
        <v>976</v>
      </c>
      <c r="N31" s="2">
        <f t="shared" si="25"/>
        <v>10122</v>
      </c>
      <c r="P31" s="9">
        <f t="shared" si="19"/>
        <v>1989</v>
      </c>
      <c r="Q31" s="2">
        <f t="shared" si="27"/>
        <v>33.09622604228413</v>
      </c>
      <c r="R31" s="2">
        <f t="shared" si="28"/>
        <v>57.26141078838174</v>
      </c>
      <c r="S31" s="1">
        <f t="shared" si="28"/>
        <v>0.14819205690574985</v>
      </c>
      <c r="T31" s="1">
        <f t="shared" si="28"/>
        <v>0.07903576368306658</v>
      </c>
      <c r="U31" s="1">
        <f t="shared" si="28"/>
        <v>9.415135348745308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8573018</v>
      </c>
      <c r="AB31" s="2">
        <f t="shared" si="26"/>
        <v>1670456</v>
      </c>
      <c r="AC31" s="1">
        <f t="shared" si="26"/>
        <v>17856</v>
      </c>
      <c r="AD31" s="1">
        <f t="shared" si="26"/>
        <v>266683</v>
      </c>
      <c r="AE31" s="1">
        <f t="shared" si="26"/>
        <v>881762</v>
      </c>
      <c r="AF31" s="1"/>
      <c r="AG31" s="2">
        <f t="shared" si="21"/>
        <v>11409775</v>
      </c>
      <c r="AJ31" s="9">
        <v>1989</v>
      </c>
      <c r="AK31" s="1">
        <f t="shared" si="29"/>
        <v>39.07608732420718</v>
      </c>
      <c r="AL31" s="1">
        <f t="shared" si="30"/>
        <v>346.9711264469103</v>
      </c>
      <c r="AM31" s="1">
        <f t="shared" si="31"/>
        <v>84.00537634408602</v>
      </c>
      <c r="AN31" s="1">
        <f t="shared" si="32"/>
        <v>2.9998162612539985</v>
      </c>
      <c r="AO31" s="1">
        <f t="shared" si="33"/>
        <v>108.07905080962891</v>
      </c>
      <c r="AP31" s="1"/>
      <c r="AQ31" s="1">
        <f t="shared" si="34"/>
        <v>88.71340582965045</v>
      </c>
      <c r="AR31" s="1">
        <f t="shared" si="35"/>
        <v>83.68337161676102</v>
      </c>
    </row>
    <row r="32" spans="1:44" ht="12.75">
      <c r="A32" s="9">
        <v>1990</v>
      </c>
      <c r="B32">
        <v>3675</v>
      </c>
      <c r="C32">
        <v>7830</v>
      </c>
      <c r="D32">
        <v>18</v>
      </c>
      <c r="E32">
        <v>16</v>
      </c>
      <c r="F32">
        <v>1154</v>
      </c>
      <c r="G32" s="2"/>
      <c r="H32" s="2">
        <f t="shared" si="23"/>
        <v>12693</v>
      </c>
      <c r="J32" s="9">
        <v>1990</v>
      </c>
      <c r="K32" s="2">
        <f t="shared" si="24"/>
        <v>3675</v>
      </c>
      <c r="L32" s="2">
        <f t="shared" si="24"/>
        <v>7830</v>
      </c>
      <c r="M32" s="2">
        <f t="shared" si="18"/>
        <v>1188</v>
      </c>
      <c r="N32" s="2">
        <f t="shared" si="25"/>
        <v>12693</v>
      </c>
      <c r="P32" s="9">
        <f t="shared" si="19"/>
        <v>1990</v>
      </c>
      <c r="Q32" s="2">
        <f t="shared" si="27"/>
        <v>28.952966201843537</v>
      </c>
      <c r="R32" s="2">
        <f t="shared" si="28"/>
        <v>61.6875443157646</v>
      </c>
      <c r="S32" s="1">
        <f t="shared" si="28"/>
        <v>0.1418104467029071</v>
      </c>
      <c r="T32" s="1">
        <f t="shared" si="28"/>
        <v>0.1260537304025841</v>
      </c>
      <c r="U32" s="1">
        <f t="shared" si="28"/>
        <v>9.091625305286378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8561045</v>
      </c>
      <c r="AB32" s="2">
        <f t="shared" si="26"/>
        <v>1678685</v>
      </c>
      <c r="AC32" s="1">
        <f t="shared" si="26"/>
        <v>18292</v>
      </c>
      <c r="AD32" s="1">
        <f t="shared" si="26"/>
        <v>279527</v>
      </c>
      <c r="AE32" s="1">
        <f t="shared" si="26"/>
        <v>909430</v>
      </c>
      <c r="AF32" s="1"/>
      <c r="AG32" s="2">
        <f t="shared" si="21"/>
        <v>11446979</v>
      </c>
      <c r="AJ32" s="9">
        <v>1990</v>
      </c>
      <c r="AK32" s="1">
        <f t="shared" si="29"/>
        <v>42.9270024862619</v>
      </c>
      <c r="AL32" s="1">
        <f t="shared" si="30"/>
        <v>466.43652620950326</v>
      </c>
      <c r="AM32" s="1">
        <f t="shared" si="31"/>
        <v>98.40367373715286</v>
      </c>
      <c r="AN32" s="1">
        <f t="shared" si="32"/>
        <v>5.723955109882051</v>
      </c>
      <c r="AO32" s="1">
        <f t="shared" si="33"/>
        <v>126.89266903445015</v>
      </c>
      <c r="AP32" s="1"/>
      <c r="AQ32" s="1">
        <f t="shared" si="34"/>
        <v>110.88515144476109</v>
      </c>
      <c r="AR32" s="1">
        <f t="shared" si="35"/>
        <v>98.40554848254172</v>
      </c>
    </row>
    <row r="33" spans="1:44" ht="12.75">
      <c r="A33" s="9">
        <v>1991</v>
      </c>
      <c r="B33">
        <v>4062</v>
      </c>
      <c r="C33">
        <v>8725</v>
      </c>
      <c r="D33">
        <v>20</v>
      </c>
      <c r="E33">
        <v>21</v>
      </c>
      <c r="F33">
        <v>1171</v>
      </c>
      <c r="G33" s="2"/>
      <c r="H33" s="2">
        <f t="shared" si="23"/>
        <v>13999</v>
      </c>
      <c r="J33" s="9">
        <v>1991</v>
      </c>
      <c r="K33" s="2">
        <f t="shared" si="24"/>
        <v>4062</v>
      </c>
      <c r="L33" s="2">
        <f t="shared" si="24"/>
        <v>8725</v>
      </c>
      <c r="M33" s="2">
        <f t="shared" si="18"/>
        <v>1212</v>
      </c>
      <c r="N33" s="2">
        <f t="shared" si="25"/>
        <v>13999</v>
      </c>
      <c r="P33" s="9">
        <f t="shared" si="19"/>
        <v>1991</v>
      </c>
      <c r="Q33" s="2">
        <f t="shared" si="27"/>
        <v>29.01635831130795</v>
      </c>
      <c r="R33" s="2">
        <f t="shared" si="28"/>
        <v>62.32588042003</v>
      </c>
      <c r="S33" s="1">
        <f t="shared" si="28"/>
        <v>0.14286734766769055</v>
      </c>
      <c r="T33" s="1">
        <f t="shared" si="28"/>
        <v>0.15001071505107508</v>
      </c>
      <c r="U33" s="1">
        <f t="shared" si="28"/>
        <v>8.364883205943281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8589695</v>
      </c>
      <c r="AB33" s="2">
        <f t="shared" si="26"/>
        <v>1697086</v>
      </c>
      <c r="AC33" s="1">
        <f t="shared" si="26"/>
        <v>18427</v>
      </c>
      <c r="AD33" s="1">
        <f t="shared" si="26"/>
        <v>291489</v>
      </c>
      <c r="AE33" s="1">
        <f t="shared" si="26"/>
        <v>939276</v>
      </c>
      <c r="AF33" s="1"/>
      <c r="AG33" s="2">
        <f t="shared" si="21"/>
        <v>11535973</v>
      </c>
      <c r="AJ33" s="9">
        <v>1991</v>
      </c>
      <c r="AK33" s="1">
        <f t="shared" si="29"/>
        <v>47.28922272560318</v>
      </c>
      <c r="AL33" s="1">
        <f t="shared" si="30"/>
        <v>514.11655036928</v>
      </c>
      <c r="AM33" s="1">
        <f t="shared" si="31"/>
        <v>108.53638682368263</v>
      </c>
      <c r="AN33" s="1">
        <f t="shared" si="32"/>
        <v>7.204388501795951</v>
      </c>
      <c r="AO33" s="1">
        <f t="shared" si="33"/>
        <v>124.67049088872706</v>
      </c>
      <c r="AP33" s="1"/>
      <c r="AQ33" s="1">
        <f t="shared" si="34"/>
        <v>121.35083880657487</v>
      </c>
      <c r="AR33" s="1">
        <f t="shared" si="35"/>
        <v>97.0227154832884</v>
      </c>
    </row>
    <row r="34" spans="1:44" ht="12.75">
      <c r="A34" s="9">
        <v>1992</v>
      </c>
      <c r="B34">
        <v>4125</v>
      </c>
      <c r="C34">
        <v>9624</v>
      </c>
      <c r="D34">
        <v>18</v>
      </c>
      <c r="E34">
        <v>25</v>
      </c>
      <c r="F34">
        <v>1329</v>
      </c>
      <c r="H34" s="2">
        <f t="shared" si="23"/>
        <v>15121</v>
      </c>
      <c r="J34" s="9">
        <v>1992</v>
      </c>
      <c r="K34" s="2">
        <f t="shared" si="24"/>
        <v>4125</v>
      </c>
      <c r="L34" s="2">
        <f t="shared" si="24"/>
        <v>9624</v>
      </c>
      <c r="M34" s="2">
        <f t="shared" si="18"/>
        <v>1372</v>
      </c>
      <c r="N34" s="2">
        <f t="shared" si="25"/>
        <v>15121</v>
      </c>
      <c r="P34" s="9">
        <f t="shared" si="19"/>
        <v>1992</v>
      </c>
      <c r="Q34" s="2">
        <f t="shared" si="27"/>
        <v>27.27994180279082</v>
      </c>
      <c r="R34" s="2">
        <f t="shared" si="28"/>
        <v>63.646584220620326</v>
      </c>
      <c r="S34" s="1">
        <f t="shared" si="28"/>
        <v>0.11903974604854176</v>
      </c>
      <c r="T34" s="1">
        <f t="shared" si="28"/>
        <v>0.16533298062297466</v>
      </c>
      <c r="U34" s="1">
        <f t="shared" si="28"/>
        <v>8.789101249917334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8619556</v>
      </c>
      <c r="AB34" s="2">
        <f t="shared" si="26"/>
        <v>1718480</v>
      </c>
      <c r="AC34" s="1">
        <f t="shared" si="26"/>
        <v>18417</v>
      </c>
      <c r="AD34" s="1">
        <f t="shared" si="26"/>
        <v>304527</v>
      </c>
      <c r="AE34" s="1">
        <f t="shared" si="26"/>
        <v>974217</v>
      </c>
      <c r="AF34" s="1"/>
      <c r="AG34" s="2">
        <f t="shared" si="21"/>
        <v>11635197</v>
      </c>
      <c r="AJ34" s="9">
        <v>1992</v>
      </c>
      <c r="AK34" s="1">
        <f t="shared" si="29"/>
        <v>47.85629329399333</v>
      </c>
      <c r="AL34" s="1">
        <f t="shared" si="30"/>
        <v>560.0297937712397</v>
      </c>
      <c r="AM34" s="1">
        <f t="shared" si="31"/>
        <v>97.73578758755497</v>
      </c>
      <c r="AN34" s="1">
        <f t="shared" si="32"/>
        <v>8.209452692207917</v>
      </c>
      <c r="AO34" s="1">
        <f t="shared" si="33"/>
        <v>136.41724584974395</v>
      </c>
      <c r="AP34" s="1"/>
      <c r="AQ34" s="1">
        <f t="shared" si="34"/>
        <v>129.9591231674032</v>
      </c>
      <c r="AR34" s="1">
        <f t="shared" si="35"/>
        <v>105.76944573572594</v>
      </c>
    </row>
    <row r="35" spans="1:44" ht="12.75">
      <c r="A35" s="9">
        <v>1993</v>
      </c>
      <c r="B35">
        <v>3948</v>
      </c>
      <c r="C35">
        <v>10192</v>
      </c>
      <c r="D35">
        <v>15</v>
      </c>
      <c r="E35">
        <v>31</v>
      </c>
      <c r="F35">
        <v>1482</v>
      </c>
      <c r="H35" s="2">
        <f t="shared" si="23"/>
        <v>15668</v>
      </c>
      <c r="J35" s="9">
        <v>1993</v>
      </c>
      <c r="K35" s="2">
        <f t="shared" si="24"/>
        <v>3948</v>
      </c>
      <c r="L35" s="2">
        <f t="shared" si="24"/>
        <v>10192</v>
      </c>
      <c r="M35" s="2">
        <f t="shared" si="18"/>
        <v>1528</v>
      </c>
      <c r="N35" s="2">
        <f t="shared" si="25"/>
        <v>15668</v>
      </c>
      <c r="P35" s="9">
        <f t="shared" si="19"/>
        <v>1993</v>
      </c>
      <c r="Q35" s="2">
        <f t="shared" si="27"/>
        <v>25.197855501659433</v>
      </c>
      <c r="R35" s="2">
        <f t="shared" si="28"/>
        <v>65.04978299719173</v>
      </c>
      <c r="S35" s="1">
        <f t="shared" si="28"/>
        <v>0.09573653306101608</v>
      </c>
      <c r="T35" s="1">
        <f t="shared" si="28"/>
        <v>0.19785550165943325</v>
      </c>
      <c r="U35" s="1">
        <f t="shared" si="28"/>
        <v>9.45876946642839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8638847</v>
      </c>
      <c r="AB35" s="2">
        <f t="shared" si="26"/>
        <v>1739232</v>
      </c>
      <c r="AC35" s="1">
        <f t="shared" si="26"/>
        <v>18426</v>
      </c>
      <c r="AD35" s="1">
        <f t="shared" si="26"/>
        <v>318044</v>
      </c>
      <c r="AE35" s="1">
        <f t="shared" si="26"/>
        <v>1011435</v>
      </c>
      <c r="AF35" s="1"/>
      <c r="AG35" s="2">
        <f t="shared" si="21"/>
        <v>11725984</v>
      </c>
      <c r="AJ35" s="9">
        <v>1993</v>
      </c>
      <c r="AK35" s="1">
        <f t="shared" si="29"/>
        <v>45.700543139611106</v>
      </c>
      <c r="AL35" s="1">
        <f t="shared" si="30"/>
        <v>586.0057772626079</v>
      </c>
      <c r="AM35" s="1">
        <f t="shared" si="31"/>
        <v>81.406707912732</v>
      </c>
      <c r="AN35" s="1">
        <f t="shared" si="32"/>
        <v>9.747079020512885</v>
      </c>
      <c r="AO35" s="1">
        <f t="shared" si="33"/>
        <v>146.52449242907355</v>
      </c>
      <c r="AP35" s="1"/>
      <c r="AQ35" s="1">
        <f t="shared" si="34"/>
        <v>133.61778423030424</v>
      </c>
      <c r="AR35" s="1">
        <f t="shared" si="35"/>
        <v>113.36110482563682</v>
      </c>
    </row>
    <row r="36" spans="1:44" ht="12.75">
      <c r="A36" s="9">
        <v>1994</v>
      </c>
      <c r="B36">
        <v>4331</v>
      </c>
      <c r="C36">
        <v>10807</v>
      </c>
      <c r="D36">
        <v>17</v>
      </c>
      <c r="E36">
        <v>20</v>
      </c>
      <c r="F36">
        <v>1498</v>
      </c>
      <c r="H36" s="2">
        <f t="shared" si="23"/>
        <v>16673</v>
      </c>
      <c r="J36" s="9">
        <v>1994</v>
      </c>
      <c r="K36" s="2">
        <f t="shared" si="24"/>
        <v>4331</v>
      </c>
      <c r="L36" s="2">
        <f t="shared" si="24"/>
        <v>10807</v>
      </c>
      <c r="M36" s="2">
        <f t="shared" si="18"/>
        <v>1535</v>
      </c>
      <c r="N36" s="2">
        <f t="shared" si="25"/>
        <v>16673</v>
      </c>
      <c r="P36" s="9">
        <f t="shared" si="19"/>
        <v>1994</v>
      </c>
      <c r="Q36" s="2">
        <f t="shared" si="27"/>
        <v>25.976129070953036</v>
      </c>
      <c r="R36" s="2">
        <f t="shared" si="28"/>
        <v>64.81736939962815</v>
      </c>
      <c r="S36" s="1">
        <f t="shared" si="28"/>
        <v>0.10196125472320518</v>
      </c>
      <c r="T36" s="1">
        <f t="shared" si="28"/>
        <v>0.11995441732141786</v>
      </c>
      <c r="U36" s="1">
        <f t="shared" si="28"/>
        <v>8.984585857374197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8648572</v>
      </c>
      <c r="AB36" s="2">
        <f t="shared" si="26"/>
        <v>1754724</v>
      </c>
      <c r="AC36" s="1">
        <f t="shared" si="26"/>
        <v>18380</v>
      </c>
      <c r="AD36" s="1">
        <f t="shared" si="26"/>
        <v>330978</v>
      </c>
      <c r="AE36" s="1">
        <f t="shared" si="26"/>
        <v>1052332</v>
      </c>
      <c r="AF36" s="1"/>
      <c r="AG36" s="2">
        <f t="shared" si="21"/>
        <v>11804986</v>
      </c>
      <c r="AJ36" s="9">
        <v>1994</v>
      </c>
      <c r="AK36" s="1">
        <f t="shared" si="29"/>
        <v>50.077631313007515</v>
      </c>
      <c r="AL36" s="1">
        <f t="shared" si="30"/>
        <v>615.880332177596</v>
      </c>
      <c r="AM36" s="1">
        <f t="shared" si="31"/>
        <v>92.49183895538629</v>
      </c>
      <c r="AN36" s="1">
        <f t="shared" si="32"/>
        <v>6.042697701962064</v>
      </c>
      <c r="AO36" s="1">
        <f t="shared" si="33"/>
        <v>142.35051295598726</v>
      </c>
      <c r="AP36" s="1"/>
      <c r="AQ36" s="1">
        <f t="shared" si="34"/>
        <v>141.2369315812827</v>
      </c>
      <c r="AR36" s="1">
        <f t="shared" si="35"/>
        <v>109.51066212928679</v>
      </c>
    </row>
    <row r="37" spans="1:44" ht="12.75">
      <c r="A37" s="9">
        <v>1995</v>
      </c>
      <c r="B37">
        <v>4406</v>
      </c>
      <c r="C37">
        <v>10616</v>
      </c>
      <c r="D37">
        <v>26</v>
      </c>
      <c r="E37">
        <v>40</v>
      </c>
      <c r="F37">
        <v>1546</v>
      </c>
      <c r="H37" s="2">
        <f t="shared" si="23"/>
        <v>16634</v>
      </c>
      <c r="J37" s="9">
        <v>1995</v>
      </c>
      <c r="K37" s="2">
        <f t="shared" si="24"/>
        <v>4406</v>
      </c>
      <c r="L37" s="2">
        <f t="shared" si="24"/>
        <v>10616</v>
      </c>
      <c r="M37" s="2">
        <f t="shared" si="18"/>
        <v>1612</v>
      </c>
      <c r="N37" s="2">
        <f t="shared" si="25"/>
        <v>16634</v>
      </c>
      <c r="P37" s="9">
        <f t="shared" si="19"/>
        <v>1995</v>
      </c>
      <c r="Q37" s="2">
        <f t="shared" si="27"/>
        <v>26.48791631597932</v>
      </c>
      <c r="R37" s="2">
        <f t="shared" si="28"/>
        <v>63.821089335096794</v>
      </c>
      <c r="S37" s="1">
        <f t="shared" si="28"/>
        <v>0.15630636046651436</v>
      </c>
      <c r="T37" s="1">
        <f t="shared" si="28"/>
        <v>0.2404713237946375</v>
      </c>
      <c r="U37" s="1">
        <f t="shared" si="28"/>
        <v>9.294216664662738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8661376</v>
      </c>
      <c r="AB37" s="2">
        <f t="shared" si="26"/>
        <v>1768580</v>
      </c>
      <c r="AC37" s="1">
        <f t="shared" si="26"/>
        <v>18348</v>
      </c>
      <c r="AD37" s="1">
        <f t="shared" si="26"/>
        <v>343545</v>
      </c>
      <c r="AE37" s="1">
        <f t="shared" si="26"/>
        <v>1093086</v>
      </c>
      <c r="AF37" s="1"/>
      <c r="AG37" s="2">
        <f t="shared" si="21"/>
        <v>11884935</v>
      </c>
      <c r="AJ37" s="9">
        <v>1995</v>
      </c>
      <c r="AK37" s="1">
        <f t="shared" si="29"/>
        <v>50.86951542110629</v>
      </c>
      <c r="AL37" s="1">
        <f t="shared" si="30"/>
        <v>600.2555722670164</v>
      </c>
      <c r="AM37" s="1">
        <f t="shared" si="31"/>
        <v>141.70481796381077</v>
      </c>
      <c r="AN37" s="1">
        <f t="shared" si="32"/>
        <v>11.643307281433291</v>
      </c>
      <c r="AO37" s="1">
        <f t="shared" si="33"/>
        <v>141.43443425311457</v>
      </c>
      <c r="AP37" s="1"/>
      <c r="AQ37" s="1">
        <f t="shared" si="34"/>
        <v>139.95869560918928</v>
      </c>
      <c r="AR37" s="1">
        <f t="shared" si="35"/>
        <v>110.79197706633566</v>
      </c>
    </row>
    <row r="38" spans="1:44" ht="12.75">
      <c r="A38" s="9">
        <v>1996</v>
      </c>
      <c r="B38">
        <v>4395</v>
      </c>
      <c r="C38">
        <v>10717</v>
      </c>
      <c r="D38">
        <v>20</v>
      </c>
      <c r="E38">
        <v>27</v>
      </c>
      <c r="F38">
        <v>1660</v>
      </c>
      <c r="H38" s="2">
        <f t="shared" si="23"/>
        <v>16819</v>
      </c>
      <c r="J38" s="9">
        <v>1996</v>
      </c>
      <c r="K38" s="2">
        <f t="shared" si="24"/>
        <v>4395</v>
      </c>
      <c r="L38" s="2">
        <f t="shared" si="24"/>
        <v>10717</v>
      </c>
      <c r="M38" s="2">
        <f t="shared" si="18"/>
        <v>1707</v>
      </c>
      <c r="N38" s="2">
        <f t="shared" si="25"/>
        <v>16819</v>
      </c>
      <c r="P38" s="9">
        <f t="shared" si="19"/>
        <v>1996</v>
      </c>
      <c r="Q38" s="2">
        <f t="shared" si="27"/>
        <v>26.131161186753076</v>
      </c>
      <c r="R38" s="2">
        <f t="shared" si="28"/>
        <v>63.719602830132594</v>
      </c>
      <c r="S38" s="1">
        <f t="shared" si="28"/>
        <v>0.11891313395564541</v>
      </c>
      <c r="T38" s="1">
        <f t="shared" si="28"/>
        <v>0.1605327308401213</v>
      </c>
      <c r="U38" s="1">
        <f t="shared" si="28"/>
        <v>9.869790118318567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8663293</v>
      </c>
      <c r="AB38" s="2">
        <f t="shared" si="26"/>
        <v>1777525</v>
      </c>
      <c r="AC38" s="1">
        <f t="shared" si="26"/>
        <v>18349</v>
      </c>
      <c r="AD38" s="1">
        <f t="shared" si="26"/>
        <v>356394</v>
      </c>
      <c r="AE38" s="1">
        <f t="shared" si="26"/>
        <v>1137442</v>
      </c>
      <c r="AF38" s="1"/>
      <c r="AG38" s="2">
        <f t="shared" si="21"/>
        <v>11953003</v>
      </c>
      <c r="AJ38" s="9">
        <v>1996</v>
      </c>
      <c r="AK38" s="1">
        <f t="shared" si="29"/>
        <v>50.73128659044546</v>
      </c>
      <c r="AL38" s="1">
        <f t="shared" si="30"/>
        <v>602.9169772577038</v>
      </c>
      <c r="AM38" s="1">
        <f t="shared" si="31"/>
        <v>108.9977655458063</v>
      </c>
      <c r="AN38" s="1">
        <f t="shared" si="32"/>
        <v>7.575885115911043</v>
      </c>
      <c r="AO38" s="1">
        <f t="shared" si="33"/>
        <v>145.9415073471878</v>
      </c>
      <c r="AP38" s="1"/>
      <c r="AQ38" s="1">
        <f t="shared" si="34"/>
        <v>140.70941001186063</v>
      </c>
      <c r="AR38" s="1">
        <f t="shared" si="35"/>
        <v>112.8830136524301</v>
      </c>
    </row>
    <row r="39" spans="1:44" ht="12.75">
      <c r="A39" s="9">
        <v>1997</v>
      </c>
      <c r="B39">
        <v>4673</v>
      </c>
      <c r="C39">
        <v>11263</v>
      </c>
      <c r="D39">
        <v>17</v>
      </c>
      <c r="E39">
        <v>28</v>
      </c>
      <c r="F39">
        <v>1575</v>
      </c>
      <c r="H39" s="2">
        <f t="shared" si="23"/>
        <v>17556</v>
      </c>
      <c r="J39" s="9">
        <v>1997</v>
      </c>
      <c r="K39" s="2">
        <f t="shared" si="24"/>
        <v>4673</v>
      </c>
      <c r="L39" s="2">
        <f t="shared" si="24"/>
        <v>11263</v>
      </c>
      <c r="M39" s="2">
        <f t="shared" si="18"/>
        <v>1620</v>
      </c>
      <c r="N39" s="2">
        <f t="shared" si="25"/>
        <v>17556</v>
      </c>
      <c r="P39" s="9">
        <f t="shared" si="19"/>
        <v>1997</v>
      </c>
      <c r="Q39" s="2">
        <f t="shared" si="27"/>
        <v>26.617680565048985</v>
      </c>
      <c r="R39" s="2">
        <f t="shared" si="28"/>
        <v>64.15470494417863</v>
      </c>
      <c r="S39" s="1">
        <f t="shared" si="28"/>
        <v>0.09683299156983367</v>
      </c>
      <c r="T39" s="1">
        <f t="shared" si="28"/>
        <v>0.1594896331738437</v>
      </c>
      <c r="U39" s="1">
        <f t="shared" si="28"/>
        <v>8.971291866028707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8654910</v>
      </c>
      <c r="AB39" s="2">
        <f t="shared" si="26"/>
        <v>1786663</v>
      </c>
      <c r="AC39" s="1">
        <f t="shared" si="26"/>
        <v>18350</v>
      </c>
      <c r="AD39" s="1">
        <f t="shared" si="26"/>
        <v>368751</v>
      </c>
      <c r="AE39" s="1">
        <f t="shared" si="26"/>
        <v>1182835</v>
      </c>
      <c r="AF39" s="1"/>
      <c r="AG39" s="2">
        <f t="shared" si="21"/>
        <v>12011509</v>
      </c>
      <c r="AJ39" s="9">
        <v>1997</v>
      </c>
      <c r="AK39" s="1">
        <f t="shared" si="29"/>
        <v>53.99247363635208</v>
      </c>
      <c r="AL39" s="1">
        <f t="shared" si="30"/>
        <v>630.3930847619278</v>
      </c>
      <c r="AM39" s="1">
        <f t="shared" si="31"/>
        <v>92.64305177111717</v>
      </c>
      <c r="AN39" s="1">
        <f t="shared" si="32"/>
        <v>7.593199747254922</v>
      </c>
      <c r="AO39" s="1">
        <f t="shared" si="33"/>
        <v>133.15466654267078</v>
      </c>
      <c r="AP39" s="1"/>
      <c r="AQ39" s="1">
        <f t="shared" si="34"/>
        <v>146.1598205521055</v>
      </c>
      <c r="AR39" s="1">
        <f t="shared" si="35"/>
        <v>103.18891980310025</v>
      </c>
    </row>
    <row r="40" spans="1:44" ht="12.75">
      <c r="A40" s="9">
        <v>1998</v>
      </c>
      <c r="B40">
        <v>4708</v>
      </c>
      <c r="C40">
        <v>11281</v>
      </c>
      <c r="D40">
        <v>21</v>
      </c>
      <c r="E40">
        <v>32</v>
      </c>
      <c r="F40">
        <v>1649</v>
      </c>
      <c r="H40" s="2">
        <f t="shared" si="23"/>
        <v>17691</v>
      </c>
      <c r="J40" s="9">
        <v>1998</v>
      </c>
      <c r="K40" s="2">
        <f t="shared" si="24"/>
        <v>4708</v>
      </c>
      <c r="L40" s="2">
        <f t="shared" si="24"/>
        <v>11281</v>
      </c>
      <c r="M40" s="2">
        <f t="shared" si="18"/>
        <v>1702</v>
      </c>
      <c r="N40" s="2">
        <f t="shared" si="25"/>
        <v>17691</v>
      </c>
      <c r="P40" s="9">
        <f t="shared" si="19"/>
        <v>1998</v>
      </c>
      <c r="Q40" s="2">
        <f t="shared" si="27"/>
        <v>26.61240178621898</v>
      </c>
      <c r="R40" s="2">
        <f t="shared" si="28"/>
        <v>63.76688711774349</v>
      </c>
      <c r="S40" s="1">
        <f t="shared" si="28"/>
        <v>0.11870442597931151</v>
      </c>
      <c r="T40" s="1">
        <f t="shared" si="28"/>
        <v>0.18088293482561754</v>
      </c>
      <c r="U40" s="1">
        <f t="shared" si="28"/>
        <v>9.321123735232604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8646844</v>
      </c>
      <c r="AB40" s="2">
        <f t="shared" si="26"/>
        <v>1793860</v>
      </c>
      <c r="AC40" s="1">
        <f t="shared" si="26"/>
        <v>18565</v>
      </c>
      <c r="AD40" s="1">
        <f t="shared" si="26"/>
        <v>381693</v>
      </c>
      <c r="AE40" s="1">
        <f t="shared" si="26"/>
        <v>1228812</v>
      </c>
      <c r="AF40" s="1"/>
      <c r="AG40" s="2">
        <f t="shared" si="21"/>
        <v>12069774</v>
      </c>
      <c r="AJ40" s="9">
        <v>1998</v>
      </c>
      <c r="AK40" s="1">
        <f t="shared" si="29"/>
        <v>54.44761117466674</v>
      </c>
      <c r="AL40" s="1">
        <f t="shared" si="30"/>
        <v>628.8673586567514</v>
      </c>
      <c r="AM40" s="1">
        <f t="shared" si="31"/>
        <v>113.11607864260705</v>
      </c>
      <c r="AN40" s="1">
        <f t="shared" si="32"/>
        <v>8.383701037221012</v>
      </c>
      <c r="AO40" s="1">
        <f t="shared" si="33"/>
        <v>134.19465304700802</v>
      </c>
      <c r="AP40" s="1"/>
      <c r="AQ40" s="1">
        <f t="shared" si="34"/>
        <v>146.57275272925574</v>
      </c>
      <c r="AR40" s="1">
        <f t="shared" si="35"/>
        <v>104.47678736948075</v>
      </c>
    </row>
    <row r="41" spans="1:44" ht="12.75">
      <c r="A41" s="9">
        <v>1999</v>
      </c>
      <c r="B41">
        <v>4780</v>
      </c>
      <c r="C41">
        <v>10898</v>
      </c>
      <c r="D41">
        <v>24</v>
      </c>
      <c r="E41">
        <v>48</v>
      </c>
      <c r="F41">
        <v>1618</v>
      </c>
      <c r="H41" s="2">
        <f t="shared" si="23"/>
        <v>17368</v>
      </c>
      <c r="J41" s="9">
        <v>1999</v>
      </c>
      <c r="K41" s="2">
        <f t="shared" si="24"/>
        <v>4780</v>
      </c>
      <c r="L41" s="2">
        <f t="shared" si="24"/>
        <v>10898</v>
      </c>
      <c r="M41" s="2">
        <f t="shared" si="18"/>
        <v>1690</v>
      </c>
      <c r="N41" s="2">
        <f t="shared" si="25"/>
        <v>17368</v>
      </c>
      <c r="P41" s="9">
        <f t="shared" si="19"/>
        <v>1999</v>
      </c>
      <c r="Q41" s="2">
        <f t="shared" si="27"/>
        <v>27.5218793182865</v>
      </c>
      <c r="R41" s="2">
        <f aca="true" t="shared" si="36" ref="R41:W42">(C41/$H41)*100</f>
        <v>62.747581759557804</v>
      </c>
      <c r="S41" s="1">
        <f t="shared" si="36"/>
        <v>0.1381851681252879</v>
      </c>
      <c r="T41" s="1">
        <f t="shared" si="36"/>
        <v>0.2763703362505758</v>
      </c>
      <c r="U41" s="1">
        <f t="shared" si="36"/>
        <v>9.315983417779824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8637209</v>
      </c>
      <c r="AB41" s="2">
        <f t="shared" si="26"/>
        <v>1803121</v>
      </c>
      <c r="AC41" s="1">
        <f t="shared" si="26"/>
        <v>18689</v>
      </c>
      <c r="AD41" s="1">
        <f t="shared" si="26"/>
        <v>393158</v>
      </c>
      <c r="AE41" s="1">
        <f t="shared" si="26"/>
        <v>1276193</v>
      </c>
      <c r="AF41" s="1"/>
      <c r="AG41" s="2">
        <f t="shared" si="21"/>
        <v>12128370</v>
      </c>
      <c r="AJ41" s="9">
        <v>1999</v>
      </c>
      <c r="AK41" s="1">
        <f t="shared" si="29"/>
        <v>55.3419513178389</v>
      </c>
      <c r="AL41" s="1">
        <f>(C41/AB41)*100000</f>
        <v>604.396488089263</v>
      </c>
      <c r="AM41" s="1">
        <f>(D41/AC41)*100000</f>
        <v>128.41778586334206</v>
      </c>
      <c r="AN41" s="1">
        <f>(E41/AD41)*100000</f>
        <v>12.208832072601854</v>
      </c>
      <c r="AO41" s="1">
        <f>(F41/AE41)*100000</f>
        <v>126.78333136132231</v>
      </c>
      <c r="AP41" s="1"/>
      <c r="AQ41" s="1">
        <f t="shared" si="34"/>
        <v>143.2014359720226</v>
      </c>
      <c r="AR41" s="1">
        <f t="shared" si="35"/>
        <v>100.1161109926305</v>
      </c>
    </row>
    <row r="42" spans="1:23" s="4" customFormat="1" ht="12.75">
      <c r="A42" s="13" t="s">
        <v>13</v>
      </c>
      <c r="B42" s="21">
        <f aca="true" t="shared" si="37" ref="B42:G42">SUM(B25:B41)</f>
        <v>61950</v>
      </c>
      <c r="C42" s="21">
        <f t="shared" si="37"/>
        <v>132218</v>
      </c>
      <c r="D42" s="21">
        <f t="shared" si="37"/>
        <v>243</v>
      </c>
      <c r="E42" s="21">
        <f t="shared" si="37"/>
        <v>312</v>
      </c>
      <c r="F42" s="21">
        <f t="shared" si="37"/>
        <v>19149</v>
      </c>
      <c r="G42" s="21">
        <f t="shared" si="37"/>
        <v>0</v>
      </c>
      <c r="H42" s="21">
        <f t="shared" si="23"/>
        <v>213872</v>
      </c>
      <c r="J42" s="13" t="s">
        <v>13</v>
      </c>
      <c r="K42" s="21">
        <f>B42</f>
        <v>61950</v>
      </c>
      <c r="L42" s="21">
        <f>C42</f>
        <v>132218</v>
      </c>
      <c r="M42" s="21">
        <f t="shared" si="18"/>
        <v>19704</v>
      </c>
      <c r="N42" s="21">
        <f>H42</f>
        <v>213872</v>
      </c>
      <c r="P42" s="13" t="str">
        <f t="shared" si="19"/>
        <v>Total</v>
      </c>
      <c r="Q42" s="21">
        <f t="shared" si="27"/>
        <v>28.96592354305379</v>
      </c>
      <c r="R42" s="21">
        <f t="shared" si="36"/>
        <v>61.82108924964464</v>
      </c>
      <c r="S42" s="23">
        <f t="shared" si="36"/>
        <v>0.1136193611131892</v>
      </c>
      <c r="T42" s="23">
        <f t="shared" si="36"/>
        <v>0.14588164883668736</v>
      </c>
      <c r="U42" s="23">
        <f t="shared" si="36"/>
        <v>8.953486197351687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ILLINOIS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ILLINOIS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ILLINOIS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ILLINOIS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ILLINOIS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9" ref="B47:H56">B4-B25</f>
        <v>766</v>
      </c>
      <c r="C47" s="2">
        <f t="shared" si="39"/>
        <v>1913</v>
      </c>
      <c r="D47">
        <f t="shared" si="39"/>
        <v>3</v>
      </c>
      <c r="E47">
        <f t="shared" si="39"/>
        <v>0</v>
      </c>
      <c r="F47">
        <f t="shared" si="39"/>
        <v>169</v>
      </c>
      <c r="G47">
        <f t="shared" si="39"/>
        <v>0</v>
      </c>
      <c r="H47" s="2">
        <f t="shared" si="39"/>
        <v>2851</v>
      </c>
      <c r="J47" s="9">
        <v>1983</v>
      </c>
      <c r="K47" s="2">
        <f aca="true" t="shared" si="40" ref="K47:N64">K4-K25</f>
        <v>766</v>
      </c>
      <c r="L47" s="2">
        <f t="shared" si="40"/>
        <v>1913</v>
      </c>
      <c r="M47" s="2">
        <f t="shared" si="40"/>
        <v>172</v>
      </c>
      <c r="N47" s="2">
        <f t="shared" si="40"/>
        <v>2851</v>
      </c>
      <c r="P47" s="9">
        <f>A47</f>
        <v>1983</v>
      </c>
      <c r="Q47" s="2">
        <f aca="true" t="shared" si="41" ref="Q47:W50">(B47/$H47)*100</f>
        <v>26.86776569624693</v>
      </c>
      <c r="R47" s="2">
        <f t="shared" si="41"/>
        <v>67.09926341634514</v>
      </c>
      <c r="S47" s="1">
        <f t="shared" si="41"/>
        <v>0.1052262364082778</v>
      </c>
      <c r="T47" s="1">
        <f t="shared" si="41"/>
        <v>0</v>
      </c>
      <c r="U47" s="1">
        <f t="shared" si="41"/>
        <v>5.927744650999649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8807091</v>
      </c>
      <c r="AB47" s="2">
        <f aca="true" t="shared" si="42" ref="AB47:AG47">AB25</f>
        <v>1660089</v>
      </c>
      <c r="AC47" s="1">
        <f t="shared" si="42"/>
        <v>15180</v>
      </c>
      <c r="AD47" s="1">
        <f t="shared" si="42"/>
        <v>203133</v>
      </c>
      <c r="AE47" s="1">
        <f t="shared" si="42"/>
        <v>723349</v>
      </c>
      <c r="AF47" s="1"/>
      <c r="AG47" s="2">
        <f t="shared" si="42"/>
        <v>11408842</v>
      </c>
      <c r="AJ47" s="9">
        <v>1983</v>
      </c>
      <c r="AK47" s="1">
        <f aca="true" t="shared" si="43" ref="AK47:AO50">(B47/AA47)*100000</f>
        <v>8.697537018750005</v>
      </c>
      <c r="AL47" s="1">
        <f t="shared" si="43"/>
        <v>115.23478560486818</v>
      </c>
      <c r="AM47" s="1">
        <f t="shared" si="43"/>
        <v>19.76284584980237</v>
      </c>
      <c r="AN47" s="1">
        <f t="shared" si="43"/>
        <v>0</v>
      </c>
      <c r="AO47" s="1">
        <f t="shared" si="43"/>
        <v>23.363549268748557</v>
      </c>
      <c r="AP47" s="1"/>
      <c r="AQ47" s="1">
        <f>(H47/AG47)*100000</f>
        <v>24.989389808360915</v>
      </c>
      <c r="AR47" s="1">
        <f>(SUM(D47:F47)/SUM(AC47:AE47))*100000</f>
        <v>18.265577245338562</v>
      </c>
    </row>
    <row r="48" spans="1:44" ht="12.75">
      <c r="A48" s="9">
        <v>1984</v>
      </c>
      <c r="B48" s="2">
        <f t="shared" si="39"/>
        <v>847</v>
      </c>
      <c r="C48" s="2">
        <f t="shared" si="39"/>
        <v>1915</v>
      </c>
      <c r="D48">
        <f t="shared" si="39"/>
        <v>3</v>
      </c>
      <c r="E48">
        <f t="shared" si="39"/>
        <v>0</v>
      </c>
      <c r="F48">
        <f t="shared" si="39"/>
        <v>183</v>
      </c>
      <c r="G48">
        <f t="shared" si="39"/>
        <v>0</v>
      </c>
      <c r="H48" s="2">
        <f t="shared" si="39"/>
        <v>2948</v>
      </c>
      <c r="J48" s="9">
        <v>1984</v>
      </c>
      <c r="K48" s="2">
        <f t="shared" si="40"/>
        <v>847</v>
      </c>
      <c r="L48" s="2">
        <f t="shared" si="40"/>
        <v>1915</v>
      </c>
      <c r="M48" s="2">
        <f t="shared" si="40"/>
        <v>186</v>
      </c>
      <c r="N48" s="2">
        <f t="shared" si="40"/>
        <v>2948</v>
      </c>
      <c r="P48" s="9">
        <f aca="true" t="shared" si="44" ref="P48:P64">A48</f>
        <v>1984</v>
      </c>
      <c r="Q48" s="2">
        <f t="shared" si="41"/>
        <v>28.73134328358209</v>
      </c>
      <c r="R48" s="2">
        <f t="shared" si="41"/>
        <v>64.95929443690638</v>
      </c>
      <c r="S48" s="1">
        <f t="shared" si="41"/>
        <v>0.10176390773405698</v>
      </c>
      <c r="T48" s="1">
        <f t="shared" si="41"/>
        <v>0</v>
      </c>
      <c r="U48" s="1">
        <f t="shared" si="41"/>
        <v>6.207598371777476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8768345</v>
      </c>
      <c r="AB48" s="2">
        <f t="shared" si="45"/>
        <v>1664394</v>
      </c>
      <c r="AC48" s="1">
        <f t="shared" si="45"/>
        <v>15634</v>
      </c>
      <c r="AD48" s="1">
        <f t="shared" si="45"/>
        <v>213618</v>
      </c>
      <c r="AE48" s="1">
        <f t="shared" si="45"/>
        <v>750163</v>
      </c>
      <c r="AF48" s="1"/>
      <c r="AG48" s="2">
        <f t="shared" si="45"/>
        <v>11412154</v>
      </c>
      <c r="AJ48" s="9">
        <v>1984</v>
      </c>
      <c r="AK48" s="1">
        <f t="shared" si="43"/>
        <v>9.659747649071745</v>
      </c>
      <c r="AL48" s="1">
        <f t="shared" si="43"/>
        <v>115.05689157735488</v>
      </c>
      <c r="AM48" s="1">
        <f t="shared" si="43"/>
        <v>19.188947166432136</v>
      </c>
      <c r="AN48" s="1">
        <f t="shared" si="43"/>
        <v>0</v>
      </c>
      <c r="AO48" s="1">
        <f t="shared" si="43"/>
        <v>24.39469821892042</v>
      </c>
      <c r="AP48" s="1"/>
      <c r="AQ48" s="1">
        <f>(H48/AG48)*100000</f>
        <v>25.83210846961932</v>
      </c>
      <c r="AR48" s="1">
        <f>(SUM(D48:F48)/SUM(AC48:AE48))*100000</f>
        <v>18.99092825819494</v>
      </c>
    </row>
    <row r="49" spans="1:44" ht="12.75">
      <c r="A49" s="9">
        <v>1985</v>
      </c>
      <c r="B49" s="2">
        <f t="shared" si="39"/>
        <v>943</v>
      </c>
      <c r="C49" s="2">
        <f t="shared" si="39"/>
        <v>2033</v>
      </c>
      <c r="D49">
        <f t="shared" si="39"/>
        <v>3</v>
      </c>
      <c r="E49">
        <f t="shared" si="39"/>
        <v>0</v>
      </c>
      <c r="F49">
        <f t="shared" si="39"/>
        <v>178</v>
      </c>
      <c r="G49">
        <f t="shared" si="39"/>
        <v>0</v>
      </c>
      <c r="H49" s="2">
        <f t="shared" si="39"/>
        <v>3157</v>
      </c>
      <c r="J49" s="9">
        <v>1985</v>
      </c>
      <c r="K49" s="2">
        <f t="shared" si="40"/>
        <v>943</v>
      </c>
      <c r="L49" s="2">
        <f t="shared" si="40"/>
        <v>2033</v>
      </c>
      <c r="M49" s="2">
        <f t="shared" si="40"/>
        <v>181</v>
      </c>
      <c r="N49" s="2">
        <f t="shared" si="40"/>
        <v>3157</v>
      </c>
      <c r="O49" s="2"/>
      <c r="P49" s="9">
        <f t="shared" si="44"/>
        <v>1985</v>
      </c>
      <c r="Q49" s="2">
        <f t="shared" si="41"/>
        <v>29.87012987012987</v>
      </c>
      <c r="R49" s="2">
        <f t="shared" si="41"/>
        <v>64.39657903072538</v>
      </c>
      <c r="S49" s="1">
        <f t="shared" si="41"/>
        <v>0.09502692429521697</v>
      </c>
      <c r="T49" s="1">
        <f t="shared" si="41"/>
        <v>0</v>
      </c>
      <c r="U49" s="1">
        <f t="shared" si="41"/>
        <v>5.638264174849541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8724016</v>
      </c>
      <c r="AB49" s="2">
        <f t="shared" si="45"/>
        <v>1661791</v>
      </c>
      <c r="AC49" s="1">
        <f t="shared" si="45"/>
        <v>16031</v>
      </c>
      <c r="AD49" s="1">
        <f t="shared" si="45"/>
        <v>223758</v>
      </c>
      <c r="AE49" s="1">
        <f t="shared" si="45"/>
        <v>774234</v>
      </c>
      <c r="AF49" s="1"/>
      <c r="AG49" s="2">
        <f t="shared" si="45"/>
        <v>11399830</v>
      </c>
      <c r="AJ49" s="9">
        <v>1985</v>
      </c>
      <c r="AK49" s="1">
        <f t="shared" si="43"/>
        <v>10.809241982132999</v>
      </c>
      <c r="AL49" s="1">
        <f t="shared" si="43"/>
        <v>122.33788725537688</v>
      </c>
      <c r="AM49" s="1">
        <f t="shared" si="43"/>
        <v>18.713742124633523</v>
      </c>
      <c r="AN49" s="1">
        <f t="shared" si="43"/>
        <v>0</v>
      </c>
      <c r="AO49" s="1">
        <f t="shared" si="43"/>
        <v>22.99046541484874</v>
      </c>
      <c r="AP49" s="1"/>
      <c r="AQ49" s="1">
        <f>(H49/AG49)*100000</f>
        <v>27.693395427826555</v>
      </c>
      <c r="AR49" s="1">
        <f>(SUM(D49:F49)/SUM(AC49:AE49))*100000</f>
        <v>17.849693744619202</v>
      </c>
    </row>
    <row r="50" spans="1:44" ht="12.75">
      <c r="A50" s="9">
        <v>1986</v>
      </c>
      <c r="B50" s="2">
        <f t="shared" si="39"/>
        <v>1153</v>
      </c>
      <c r="C50" s="2">
        <f t="shared" si="39"/>
        <v>2139</v>
      </c>
      <c r="D50">
        <f t="shared" si="39"/>
        <v>4</v>
      </c>
      <c r="E50">
        <f t="shared" si="39"/>
        <v>1</v>
      </c>
      <c r="F50">
        <f t="shared" si="39"/>
        <v>209</v>
      </c>
      <c r="G50">
        <f t="shared" si="39"/>
        <v>0</v>
      </c>
      <c r="H50" s="2">
        <f t="shared" si="39"/>
        <v>3506</v>
      </c>
      <c r="J50" s="9">
        <v>1986</v>
      </c>
      <c r="K50" s="2">
        <f t="shared" si="40"/>
        <v>1153</v>
      </c>
      <c r="L50" s="2">
        <f t="shared" si="40"/>
        <v>2139</v>
      </c>
      <c r="M50" s="2">
        <f t="shared" si="40"/>
        <v>214</v>
      </c>
      <c r="N50" s="2">
        <f t="shared" si="40"/>
        <v>3506</v>
      </c>
      <c r="O50" s="2"/>
      <c r="P50" s="9">
        <f t="shared" si="44"/>
        <v>1986</v>
      </c>
      <c r="Q50" s="2">
        <f t="shared" si="41"/>
        <v>32.88648031945237</v>
      </c>
      <c r="R50" s="2">
        <f t="shared" si="41"/>
        <v>61.00969766115231</v>
      </c>
      <c r="S50" s="1">
        <f t="shared" si="41"/>
        <v>0.11409013120365087</v>
      </c>
      <c r="T50" s="1">
        <f t="shared" si="41"/>
        <v>0.028522532800912718</v>
      </c>
      <c r="U50" s="1">
        <f t="shared" si="41"/>
        <v>5.961209355390759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8677246</v>
      </c>
      <c r="AB50" s="2">
        <f t="shared" si="45"/>
        <v>1660466</v>
      </c>
      <c r="AC50" s="1">
        <f t="shared" si="45"/>
        <v>16459</v>
      </c>
      <c r="AD50" s="1">
        <f t="shared" si="45"/>
        <v>234232</v>
      </c>
      <c r="AE50" s="1">
        <f t="shared" si="45"/>
        <v>798862</v>
      </c>
      <c r="AF50" s="1"/>
      <c r="AG50" s="2">
        <f t="shared" si="45"/>
        <v>11387265</v>
      </c>
      <c r="AJ50" s="9">
        <v>1986</v>
      </c>
      <c r="AK50" s="1">
        <f t="shared" si="43"/>
        <v>13.287626050938282</v>
      </c>
      <c r="AL50" s="1">
        <f t="shared" si="43"/>
        <v>128.81925917182286</v>
      </c>
      <c r="AM50" s="1">
        <f t="shared" si="43"/>
        <v>24.30281305061061</v>
      </c>
      <c r="AN50" s="1">
        <f t="shared" si="43"/>
        <v>0.4269271491512689</v>
      </c>
      <c r="AO50" s="1">
        <f t="shared" si="43"/>
        <v>26.16221575190709</v>
      </c>
      <c r="AP50" s="1"/>
      <c r="AQ50" s="1">
        <f>(H50/AG50)*100000</f>
        <v>30.78878027340191</v>
      </c>
      <c r="AR50" s="1">
        <f>(SUM(D50:F50)/SUM(AC50:AE50))*100000</f>
        <v>20.389632538804612</v>
      </c>
    </row>
    <row r="51" spans="1:44" ht="12.75">
      <c r="A51" s="9">
        <v>1987</v>
      </c>
      <c r="B51" s="2">
        <f t="shared" si="39"/>
        <v>1010</v>
      </c>
      <c r="C51" s="2">
        <f t="shared" si="39"/>
        <v>1974</v>
      </c>
      <c r="D51">
        <f t="shared" si="39"/>
        <v>3</v>
      </c>
      <c r="E51">
        <f t="shared" si="39"/>
        <v>0</v>
      </c>
      <c r="F51">
        <f t="shared" si="39"/>
        <v>213</v>
      </c>
      <c r="G51">
        <f t="shared" si="39"/>
        <v>0</v>
      </c>
      <c r="H51" s="2">
        <f t="shared" si="39"/>
        <v>3200</v>
      </c>
      <c r="J51" s="9">
        <v>1987</v>
      </c>
      <c r="K51" s="2">
        <f t="shared" si="40"/>
        <v>1010</v>
      </c>
      <c r="L51" s="2">
        <f t="shared" si="40"/>
        <v>1974</v>
      </c>
      <c r="M51" s="2">
        <f t="shared" si="40"/>
        <v>216</v>
      </c>
      <c r="N51" s="2">
        <f t="shared" si="40"/>
        <v>3200</v>
      </c>
      <c r="O51" s="2"/>
      <c r="P51" s="9">
        <f t="shared" si="44"/>
        <v>1987</v>
      </c>
      <c r="Q51" s="2">
        <f aca="true" t="shared" si="46" ref="Q51:Q64">(B51/$H51)*100</f>
        <v>31.5625</v>
      </c>
      <c r="R51" s="2">
        <f aca="true" t="shared" si="47" ref="R51:R64">(C51/$H51)*100</f>
        <v>61.68749999999999</v>
      </c>
      <c r="S51" s="1">
        <f aca="true" t="shared" si="48" ref="S51:S64">(D51/$H51)*100</f>
        <v>0.09375</v>
      </c>
      <c r="T51" s="1">
        <f aca="true" t="shared" si="49" ref="T51:T64">(E51/$H51)*100</f>
        <v>0</v>
      </c>
      <c r="U51" s="1">
        <f aca="true" t="shared" si="50" ref="U51:U64">(F51/$H51)*100</f>
        <v>6.65625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8640835</v>
      </c>
      <c r="AB51" s="2">
        <f t="shared" si="45"/>
        <v>1663408</v>
      </c>
      <c r="AC51" s="1">
        <f t="shared" si="45"/>
        <v>16931</v>
      </c>
      <c r="AD51" s="1">
        <f t="shared" si="45"/>
        <v>244444</v>
      </c>
      <c r="AE51" s="1">
        <f t="shared" si="45"/>
        <v>825565</v>
      </c>
      <c r="AF51" s="1"/>
      <c r="AG51" s="2">
        <f t="shared" si="45"/>
        <v>11391183</v>
      </c>
      <c r="AJ51" s="9">
        <v>1987</v>
      </c>
      <c r="AK51" s="1">
        <f aca="true" t="shared" si="53" ref="AK51:AK63">(B51/AA51)*100000</f>
        <v>11.688685179152246</v>
      </c>
      <c r="AL51" s="1">
        <f aca="true" t="shared" si="54" ref="AL51:AL62">(C51/AB51)*100000</f>
        <v>118.67202754826235</v>
      </c>
      <c r="AM51" s="1">
        <f aca="true" t="shared" si="55" ref="AM51:AM62">(D51/AC51)*100000</f>
        <v>17.718977024393126</v>
      </c>
      <c r="AN51" s="1">
        <f aca="true" t="shared" si="56" ref="AN51:AN62">(E51/AD51)*100000</f>
        <v>0</v>
      </c>
      <c r="AO51" s="1">
        <f aca="true" t="shared" si="57" ref="AO51:AO62">(F51/AE51)*100000</f>
        <v>25.800512376372545</v>
      </c>
      <c r="AP51" s="1"/>
      <c r="AQ51" s="1">
        <f aca="true" t="shared" si="58" ref="AQ51:AQ63">(H51/AG51)*100000</f>
        <v>28.091902307249388</v>
      </c>
      <c r="AR51" s="1">
        <f aca="true" t="shared" si="59" ref="AR51:AR63">(SUM(D51:F51)/SUM(AC51:AE51))*100000</f>
        <v>19.872302058991295</v>
      </c>
    </row>
    <row r="52" spans="1:44" ht="12.75">
      <c r="A52" s="9">
        <v>1988</v>
      </c>
      <c r="B52" s="2">
        <f t="shared" si="39"/>
        <v>761</v>
      </c>
      <c r="C52" s="2">
        <f t="shared" si="39"/>
        <v>1467</v>
      </c>
      <c r="D52">
        <f t="shared" si="39"/>
        <v>3</v>
      </c>
      <c r="E52">
        <f t="shared" si="39"/>
        <v>0</v>
      </c>
      <c r="F52">
        <f t="shared" si="39"/>
        <v>122</v>
      </c>
      <c r="G52">
        <f t="shared" si="39"/>
        <v>0</v>
      </c>
      <c r="H52" s="2">
        <f t="shared" si="39"/>
        <v>2353</v>
      </c>
      <c r="J52" s="9">
        <v>1988</v>
      </c>
      <c r="K52" s="2">
        <f t="shared" si="40"/>
        <v>761</v>
      </c>
      <c r="L52" s="2">
        <f t="shared" si="40"/>
        <v>1467</v>
      </c>
      <c r="M52" s="2">
        <f t="shared" si="40"/>
        <v>125</v>
      </c>
      <c r="N52" s="2">
        <f t="shared" si="40"/>
        <v>2353</v>
      </c>
      <c r="O52" s="2"/>
      <c r="P52" s="9">
        <f t="shared" si="44"/>
        <v>1988</v>
      </c>
      <c r="Q52" s="2">
        <f t="shared" si="46"/>
        <v>32.34169145771356</v>
      </c>
      <c r="R52" s="2">
        <f t="shared" si="47"/>
        <v>62.345941351466216</v>
      </c>
      <c r="S52" s="1">
        <f t="shared" si="48"/>
        <v>0.1274968125796855</v>
      </c>
      <c r="T52" s="1">
        <f t="shared" si="49"/>
        <v>0</v>
      </c>
      <c r="U52" s="1">
        <f t="shared" si="50"/>
        <v>5.184870378240544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8600252</v>
      </c>
      <c r="AB52" s="2">
        <f t="shared" si="45"/>
        <v>1664112</v>
      </c>
      <c r="AC52" s="1">
        <f t="shared" si="45"/>
        <v>17385</v>
      </c>
      <c r="AD52" s="1">
        <f t="shared" si="45"/>
        <v>254914</v>
      </c>
      <c r="AE52" s="1">
        <f t="shared" si="45"/>
        <v>853536</v>
      </c>
      <c r="AF52" s="1"/>
      <c r="AG52" s="2">
        <f t="shared" si="45"/>
        <v>11390199</v>
      </c>
      <c r="AJ52" s="9">
        <v>1988</v>
      </c>
      <c r="AK52" s="1">
        <f t="shared" si="53"/>
        <v>8.848577925391023</v>
      </c>
      <c r="AL52" s="1">
        <f t="shared" si="54"/>
        <v>88.15512417433442</v>
      </c>
      <c r="AM52" s="1">
        <f t="shared" si="55"/>
        <v>17.25625539257981</v>
      </c>
      <c r="AN52" s="1">
        <f t="shared" si="56"/>
        <v>0</v>
      </c>
      <c r="AO52" s="1">
        <f t="shared" si="57"/>
        <v>14.293480298429122</v>
      </c>
      <c r="AP52" s="1"/>
      <c r="AQ52" s="1">
        <f t="shared" si="58"/>
        <v>20.658111416666205</v>
      </c>
      <c r="AR52" s="1">
        <f t="shared" si="59"/>
        <v>11.102870314033584</v>
      </c>
    </row>
    <row r="53" spans="1:44" ht="12.75">
      <c r="A53" s="9">
        <v>1989</v>
      </c>
      <c r="B53" s="2">
        <f t="shared" si="39"/>
        <v>1035</v>
      </c>
      <c r="C53" s="2">
        <f t="shared" si="39"/>
        <v>2268</v>
      </c>
      <c r="D53">
        <f t="shared" si="39"/>
        <v>2</v>
      </c>
      <c r="E53">
        <f t="shared" si="39"/>
        <v>2</v>
      </c>
      <c r="F53">
        <f t="shared" si="39"/>
        <v>215</v>
      </c>
      <c r="G53">
        <f t="shared" si="39"/>
        <v>0</v>
      </c>
      <c r="H53" s="2">
        <f t="shared" si="39"/>
        <v>3522</v>
      </c>
      <c r="J53" s="9">
        <v>1989</v>
      </c>
      <c r="K53" s="2">
        <f t="shared" si="40"/>
        <v>1035</v>
      </c>
      <c r="L53" s="2">
        <f t="shared" si="40"/>
        <v>2268</v>
      </c>
      <c r="M53" s="2">
        <f t="shared" si="40"/>
        <v>219</v>
      </c>
      <c r="N53" s="2">
        <f t="shared" si="40"/>
        <v>3522</v>
      </c>
      <c r="O53" s="2"/>
      <c r="P53" s="9">
        <f t="shared" si="44"/>
        <v>1989</v>
      </c>
      <c r="Q53" s="2">
        <f t="shared" si="46"/>
        <v>29.38671209540034</v>
      </c>
      <c r="R53" s="2">
        <f t="shared" si="47"/>
        <v>64.39522998296422</v>
      </c>
      <c r="S53" s="1">
        <f t="shared" si="48"/>
        <v>0.05678591709256105</v>
      </c>
      <c r="T53" s="1">
        <f t="shared" si="49"/>
        <v>0.05678591709256105</v>
      </c>
      <c r="U53" s="1">
        <f t="shared" si="50"/>
        <v>6.104486087450312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8573018</v>
      </c>
      <c r="AB53" s="2">
        <f t="shared" si="45"/>
        <v>1670456</v>
      </c>
      <c r="AC53" s="1">
        <f t="shared" si="45"/>
        <v>17856</v>
      </c>
      <c r="AD53" s="1">
        <f t="shared" si="45"/>
        <v>266683</v>
      </c>
      <c r="AE53" s="1">
        <f t="shared" si="45"/>
        <v>881762</v>
      </c>
      <c r="AF53" s="1"/>
      <c r="AG53" s="2">
        <f t="shared" si="45"/>
        <v>11409775</v>
      </c>
      <c r="AJ53" s="9">
        <v>1989</v>
      </c>
      <c r="AK53" s="1">
        <f t="shared" si="53"/>
        <v>12.07276130762819</v>
      </c>
      <c r="AL53" s="1">
        <f t="shared" si="54"/>
        <v>135.771310348791</v>
      </c>
      <c r="AM53" s="1">
        <f t="shared" si="55"/>
        <v>11.200716845878135</v>
      </c>
      <c r="AN53" s="1">
        <f t="shared" si="56"/>
        <v>0.7499540653134996</v>
      </c>
      <c r="AO53" s="1">
        <f t="shared" si="57"/>
        <v>24.382996772371683</v>
      </c>
      <c r="AP53" s="1"/>
      <c r="AQ53" s="1">
        <f t="shared" si="58"/>
        <v>30.868268655604517</v>
      </c>
      <c r="AR53" s="1">
        <f t="shared" si="59"/>
        <v>18.77731391810519</v>
      </c>
    </row>
    <row r="54" spans="1:44" ht="12.75">
      <c r="A54" s="9">
        <v>1990</v>
      </c>
      <c r="B54" s="2">
        <f t="shared" si="39"/>
        <v>1134</v>
      </c>
      <c r="C54" s="2">
        <f t="shared" si="39"/>
        <v>2920</v>
      </c>
      <c r="D54">
        <f t="shared" si="39"/>
        <v>5</v>
      </c>
      <c r="E54">
        <f t="shared" si="39"/>
        <v>1</v>
      </c>
      <c r="F54">
        <f t="shared" si="39"/>
        <v>280</v>
      </c>
      <c r="G54">
        <f t="shared" si="39"/>
        <v>0</v>
      </c>
      <c r="H54" s="2">
        <f t="shared" si="39"/>
        <v>4340</v>
      </c>
      <c r="J54" s="9">
        <v>1990</v>
      </c>
      <c r="K54" s="2">
        <f t="shared" si="40"/>
        <v>1134</v>
      </c>
      <c r="L54" s="2">
        <f t="shared" si="40"/>
        <v>2920</v>
      </c>
      <c r="M54" s="2">
        <f t="shared" si="40"/>
        <v>286</v>
      </c>
      <c r="N54" s="2">
        <f t="shared" si="40"/>
        <v>4340</v>
      </c>
      <c r="O54" s="2"/>
      <c r="P54" s="9">
        <f t="shared" si="44"/>
        <v>1990</v>
      </c>
      <c r="Q54" s="2">
        <f t="shared" si="46"/>
        <v>26.129032258064516</v>
      </c>
      <c r="R54" s="2">
        <f t="shared" si="47"/>
        <v>67.2811059907834</v>
      </c>
      <c r="S54" s="1">
        <f t="shared" si="48"/>
        <v>0.1152073732718894</v>
      </c>
      <c r="T54" s="1">
        <f t="shared" si="49"/>
        <v>0.02304147465437788</v>
      </c>
      <c r="U54" s="1">
        <f t="shared" si="50"/>
        <v>6.451612903225806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8561045</v>
      </c>
      <c r="AB54" s="2">
        <f t="shared" si="45"/>
        <v>1678685</v>
      </c>
      <c r="AC54" s="1">
        <f t="shared" si="45"/>
        <v>18292</v>
      </c>
      <c r="AD54" s="1">
        <f t="shared" si="45"/>
        <v>279527</v>
      </c>
      <c r="AE54" s="1">
        <f t="shared" si="45"/>
        <v>909430</v>
      </c>
      <c r="AF54" s="1"/>
      <c r="AG54" s="2">
        <f t="shared" si="45"/>
        <v>11446979</v>
      </c>
      <c r="AJ54" s="9">
        <v>1990</v>
      </c>
      <c r="AK54" s="1">
        <f t="shared" si="53"/>
        <v>13.2460464814751</v>
      </c>
      <c r="AL54" s="1">
        <f t="shared" si="54"/>
        <v>173.94567771797568</v>
      </c>
      <c r="AM54" s="1">
        <f t="shared" si="55"/>
        <v>27.33435381587579</v>
      </c>
      <c r="AN54" s="1">
        <f t="shared" si="56"/>
        <v>0.3577471943676282</v>
      </c>
      <c r="AO54" s="1">
        <f t="shared" si="57"/>
        <v>30.78851588357543</v>
      </c>
      <c r="AP54" s="1"/>
      <c r="AQ54" s="1">
        <f t="shared" si="58"/>
        <v>37.91393344916593</v>
      </c>
      <c r="AR54" s="1">
        <f t="shared" si="59"/>
        <v>23.69022463468597</v>
      </c>
    </row>
    <row r="55" spans="1:44" ht="12.75">
      <c r="A55" s="9">
        <v>1991</v>
      </c>
      <c r="B55" s="2">
        <f t="shared" si="39"/>
        <v>953</v>
      </c>
      <c r="C55" s="2">
        <f t="shared" si="39"/>
        <v>2648</v>
      </c>
      <c r="D55">
        <f t="shared" si="39"/>
        <v>4</v>
      </c>
      <c r="E55">
        <f t="shared" si="39"/>
        <v>4</v>
      </c>
      <c r="F55">
        <f t="shared" si="39"/>
        <v>252</v>
      </c>
      <c r="G55">
        <f t="shared" si="39"/>
        <v>0</v>
      </c>
      <c r="H55" s="2">
        <f t="shared" si="39"/>
        <v>3861</v>
      </c>
      <c r="J55" s="9">
        <v>1991</v>
      </c>
      <c r="K55" s="2">
        <f t="shared" si="40"/>
        <v>953</v>
      </c>
      <c r="L55" s="2">
        <f t="shared" si="40"/>
        <v>2648</v>
      </c>
      <c r="M55" s="2">
        <f t="shared" si="40"/>
        <v>260</v>
      </c>
      <c r="N55" s="2">
        <f t="shared" si="40"/>
        <v>3861</v>
      </c>
      <c r="O55" s="2"/>
      <c r="P55" s="9">
        <f t="shared" si="44"/>
        <v>1991</v>
      </c>
      <c r="Q55" s="2">
        <f t="shared" si="46"/>
        <v>24.682724682724682</v>
      </c>
      <c r="R55" s="2">
        <f t="shared" si="47"/>
        <v>68.58326858326859</v>
      </c>
      <c r="S55" s="1">
        <f t="shared" si="48"/>
        <v>0.1036001036001036</v>
      </c>
      <c r="T55" s="1">
        <f t="shared" si="49"/>
        <v>0.1036001036001036</v>
      </c>
      <c r="U55" s="1">
        <f t="shared" si="50"/>
        <v>6.526806526806526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8589695</v>
      </c>
      <c r="AB55" s="2">
        <f t="shared" si="45"/>
        <v>1697086</v>
      </c>
      <c r="AC55" s="1">
        <f t="shared" si="45"/>
        <v>18427</v>
      </c>
      <c r="AD55" s="1">
        <f t="shared" si="45"/>
        <v>291489</v>
      </c>
      <c r="AE55" s="1">
        <f t="shared" si="45"/>
        <v>939276</v>
      </c>
      <c r="AF55" s="1"/>
      <c r="AG55" s="2">
        <f t="shared" si="45"/>
        <v>11535973</v>
      </c>
      <c r="AJ55" s="9">
        <v>1991</v>
      </c>
      <c r="AK55" s="1">
        <f t="shared" si="53"/>
        <v>11.094689625184596</v>
      </c>
      <c r="AL55" s="1">
        <f t="shared" si="54"/>
        <v>156.03216336708923</v>
      </c>
      <c r="AM55" s="1">
        <f t="shared" si="55"/>
        <v>21.70727736473653</v>
      </c>
      <c r="AN55" s="1">
        <f t="shared" si="56"/>
        <v>1.3722644765325622</v>
      </c>
      <c r="AO55" s="1">
        <f t="shared" si="57"/>
        <v>26.82917481123759</v>
      </c>
      <c r="AP55" s="1"/>
      <c r="AQ55" s="1">
        <f t="shared" si="58"/>
        <v>33.46921841790025</v>
      </c>
      <c r="AR55" s="1">
        <f t="shared" si="59"/>
        <v>20.813453816547014</v>
      </c>
    </row>
    <row r="56" spans="1:44" ht="12.75">
      <c r="A56" s="9">
        <v>1992</v>
      </c>
      <c r="B56" s="2">
        <f t="shared" si="39"/>
        <v>767</v>
      </c>
      <c r="C56" s="2">
        <f t="shared" si="39"/>
        <v>2721</v>
      </c>
      <c r="D56">
        <f t="shared" si="39"/>
        <v>0</v>
      </c>
      <c r="E56">
        <f t="shared" si="39"/>
        <v>3</v>
      </c>
      <c r="F56">
        <f t="shared" si="39"/>
        <v>235</v>
      </c>
      <c r="G56">
        <f t="shared" si="39"/>
        <v>0</v>
      </c>
      <c r="H56" s="2">
        <f t="shared" si="39"/>
        <v>3726</v>
      </c>
      <c r="J56" s="9">
        <v>1992</v>
      </c>
      <c r="K56" s="2">
        <f t="shared" si="40"/>
        <v>767</v>
      </c>
      <c r="L56" s="2">
        <f t="shared" si="40"/>
        <v>2721</v>
      </c>
      <c r="M56" s="2">
        <f t="shared" si="40"/>
        <v>238</v>
      </c>
      <c r="N56" s="2">
        <f t="shared" si="40"/>
        <v>3726</v>
      </c>
      <c r="O56" s="2"/>
      <c r="P56" s="9">
        <f t="shared" si="44"/>
        <v>1992</v>
      </c>
      <c r="Q56" s="2">
        <f t="shared" si="46"/>
        <v>20.585077831454644</v>
      </c>
      <c r="R56" s="2">
        <f t="shared" si="47"/>
        <v>73.02737520128825</v>
      </c>
      <c r="S56" s="1">
        <f t="shared" si="48"/>
        <v>0</v>
      </c>
      <c r="T56" s="1">
        <f t="shared" si="49"/>
        <v>0.08051529790660225</v>
      </c>
      <c r="U56" s="1">
        <f t="shared" si="50"/>
        <v>6.30703166935051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8619556</v>
      </c>
      <c r="AB56" s="2">
        <f t="shared" si="45"/>
        <v>1718480</v>
      </c>
      <c r="AC56" s="1">
        <f t="shared" si="45"/>
        <v>18417</v>
      </c>
      <c r="AD56" s="1">
        <f t="shared" si="45"/>
        <v>304527</v>
      </c>
      <c r="AE56" s="1">
        <f t="shared" si="45"/>
        <v>974217</v>
      </c>
      <c r="AF56" s="1"/>
      <c r="AG56" s="2">
        <f t="shared" si="45"/>
        <v>11635197</v>
      </c>
      <c r="AJ56" s="9">
        <v>1992</v>
      </c>
      <c r="AK56" s="1">
        <f t="shared" si="53"/>
        <v>8.898370171271003</v>
      </c>
      <c r="AL56" s="1">
        <f t="shared" si="54"/>
        <v>158.33760067035985</v>
      </c>
      <c r="AM56" s="1">
        <f t="shared" si="55"/>
        <v>0</v>
      </c>
      <c r="AN56" s="1">
        <f t="shared" si="56"/>
        <v>0.9851343230649499</v>
      </c>
      <c r="AO56" s="1">
        <f t="shared" si="57"/>
        <v>24.12193587260333</v>
      </c>
      <c r="AP56" s="1"/>
      <c r="AQ56" s="1">
        <f t="shared" si="58"/>
        <v>32.02352310837539</v>
      </c>
      <c r="AR56" s="1">
        <f t="shared" si="59"/>
        <v>18.347760994972866</v>
      </c>
    </row>
    <row r="57" spans="1:44" ht="12.75">
      <c r="A57" s="9">
        <v>1993</v>
      </c>
      <c r="B57" s="2">
        <f aca="true" t="shared" si="60" ref="B57:H64">B14-B35</f>
        <v>783</v>
      </c>
      <c r="C57" s="2">
        <f t="shared" si="60"/>
        <v>2863</v>
      </c>
      <c r="D57">
        <f t="shared" si="60"/>
        <v>4</v>
      </c>
      <c r="E57">
        <f t="shared" si="60"/>
        <v>3</v>
      </c>
      <c r="F57">
        <f t="shared" si="60"/>
        <v>257</v>
      </c>
      <c r="G57">
        <f t="shared" si="60"/>
        <v>0</v>
      </c>
      <c r="H57" s="2">
        <f t="shared" si="60"/>
        <v>3910</v>
      </c>
      <c r="J57" s="9">
        <v>1993</v>
      </c>
      <c r="K57" s="2">
        <f t="shared" si="40"/>
        <v>783</v>
      </c>
      <c r="L57" s="2">
        <f t="shared" si="40"/>
        <v>2863</v>
      </c>
      <c r="M57" s="2">
        <f t="shared" si="40"/>
        <v>264</v>
      </c>
      <c r="N57" s="2">
        <f t="shared" si="40"/>
        <v>3910</v>
      </c>
      <c r="O57" s="2"/>
      <c r="P57" s="9">
        <f t="shared" si="44"/>
        <v>1993</v>
      </c>
      <c r="Q57" s="2">
        <f t="shared" si="46"/>
        <v>20.025575447570333</v>
      </c>
      <c r="R57" s="2">
        <f t="shared" si="47"/>
        <v>73.22250639386189</v>
      </c>
      <c r="S57" s="1">
        <f t="shared" si="48"/>
        <v>0.10230179028132991</v>
      </c>
      <c r="T57" s="1">
        <f t="shared" si="49"/>
        <v>0.07672634271099744</v>
      </c>
      <c r="U57" s="1">
        <f t="shared" si="50"/>
        <v>6.572890025575448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8638847</v>
      </c>
      <c r="AB57" s="2">
        <f t="shared" si="45"/>
        <v>1739232</v>
      </c>
      <c r="AC57" s="1">
        <f t="shared" si="45"/>
        <v>18426</v>
      </c>
      <c r="AD57" s="1">
        <f t="shared" si="45"/>
        <v>318044</v>
      </c>
      <c r="AE57" s="1">
        <f t="shared" si="45"/>
        <v>1011435</v>
      </c>
      <c r="AF57" s="1"/>
      <c r="AG57" s="2">
        <f t="shared" si="45"/>
        <v>11725984</v>
      </c>
      <c r="AJ57" s="9">
        <v>1993</v>
      </c>
      <c r="AK57" s="1">
        <f t="shared" si="53"/>
        <v>9.063709543646276</v>
      </c>
      <c r="AL57" s="1">
        <f t="shared" si="54"/>
        <v>164.61288660742213</v>
      </c>
      <c r="AM57" s="1">
        <f t="shared" si="55"/>
        <v>21.708455443395202</v>
      </c>
      <c r="AN57" s="1">
        <f t="shared" si="56"/>
        <v>0.9432657116625373</v>
      </c>
      <c r="AO57" s="1">
        <f t="shared" si="57"/>
        <v>25.409443019076853</v>
      </c>
      <c r="AP57" s="1"/>
      <c r="AQ57" s="1">
        <f t="shared" si="58"/>
        <v>33.34474957496104</v>
      </c>
      <c r="AR57" s="1">
        <f t="shared" si="59"/>
        <v>19.585950048408456</v>
      </c>
    </row>
    <row r="58" spans="1:44" ht="12.75">
      <c r="A58" s="9">
        <v>1994</v>
      </c>
      <c r="B58" s="2">
        <f t="shared" si="60"/>
        <v>785</v>
      </c>
      <c r="C58" s="2">
        <f t="shared" si="60"/>
        <v>3223</v>
      </c>
      <c r="D58">
        <f t="shared" si="60"/>
        <v>8</v>
      </c>
      <c r="E58">
        <f t="shared" si="60"/>
        <v>2</v>
      </c>
      <c r="F58">
        <f t="shared" si="60"/>
        <v>296</v>
      </c>
      <c r="G58">
        <f t="shared" si="60"/>
        <v>0</v>
      </c>
      <c r="H58" s="2">
        <f t="shared" si="60"/>
        <v>4314</v>
      </c>
      <c r="J58" s="9">
        <v>1994</v>
      </c>
      <c r="K58" s="2">
        <f t="shared" si="40"/>
        <v>785</v>
      </c>
      <c r="L58" s="2">
        <f t="shared" si="40"/>
        <v>3223</v>
      </c>
      <c r="M58" s="2">
        <f t="shared" si="40"/>
        <v>306</v>
      </c>
      <c r="N58" s="2">
        <f t="shared" si="40"/>
        <v>4314</v>
      </c>
      <c r="O58" s="2"/>
      <c r="P58" s="9">
        <f t="shared" si="44"/>
        <v>1994</v>
      </c>
      <c r="Q58" s="2">
        <f t="shared" si="46"/>
        <v>18.196569309225776</v>
      </c>
      <c r="R58" s="2">
        <f t="shared" si="47"/>
        <v>74.71024571163653</v>
      </c>
      <c r="S58" s="1">
        <f t="shared" si="48"/>
        <v>0.18544274455261936</v>
      </c>
      <c r="T58" s="1">
        <f t="shared" si="49"/>
        <v>0.04636068613815484</v>
      </c>
      <c r="U58" s="1">
        <f t="shared" si="50"/>
        <v>6.861381548446917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8648572</v>
      </c>
      <c r="AB58" s="2">
        <f t="shared" si="45"/>
        <v>1754724</v>
      </c>
      <c r="AC58" s="1">
        <f t="shared" si="45"/>
        <v>18380</v>
      </c>
      <c r="AD58" s="1">
        <f t="shared" si="45"/>
        <v>330978</v>
      </c>
      <c r="AE58" s="1">
        <f t="shared" si="45"/>
        <v>1052332</v>
      </c>
      <c r="AF58" s="1"/>
      <c r="AG58" s="2">
        <f t="shared" si="45"/>
        <v>11804986</v>
      </c>
      <c r="AJ58" s="9">
        <v>1994</v>
      </c>
      <c r="AK58" s="1">
        <f t="shared" si="53"/>
        <v>9.076642941748071</v>
      </c>
      <c r="AL58" s="1">
        <f t="shared" si="54"/>
        <v>183.67560938358397</v>
      </c>
      <c r="AM58" s="1">
        <f t="shared" si="55"/>
        <v>43.525571273122964</v>
      </c>
      <c r="AN58" s="1">
        <f t="shared" si="56"/>
        <v>0.6042697701962064</v>
      </c>
      <c r="AO58" s="1">
        <f t="shared" si="57"/>
        <v>28.12800523028854</v>
      </c>
      <c r="AP58" s="1"/>
      <c r="AQ58" s="1">
        <f t="shared" si="58"/>
        <v>36.543880695834794</v>
      </c>
      <c r="AR58" s="1">
        <f t="shared" si="59"/>
        <v>21.8307899749588</v>
      </c>
    </row>
    <row r="59" spans="1:44" ht="12.75">
      <c r="A59" s="9">
        <v>1995</v>
      </c>
      <c r="B59" s="2">
        <f t="shared" si="60"/>
        <v>900</v>
      </c>
      <c r="C59" s="2">
        <f t="shared" si="60"/>
        <v>3524</v>
      </c>
      <c r="D59">
        <f t="shared" si="60"/>
        <v>9</v>
      </c>
      <c r="E59">
        <f t="shared" si="60"/>
        <v>0</v>
      </c>
      <c r="F59">
        <f t="shared" si="60"/>
        <v>277</v>
      </c>
      <c r="G59">
        <f t="shared" si="60"/>
        <v>0</v>
      </c>
      <c r="H59" s="2">
        <f t="shared" si="60"/>
        <v>4710</v>
      </c>
      <c r="J59" s="9">
        <v>1995</v>
      </c>
      <c r="K59" s="2">
        <f t="shared" si="40"/>
        <v>900</v>
      </c>
      <c r="L59" s="2">
        <f t="shared" si="40"/>
        <v>3524</v>
      </c>
      <c r="M59" s="2">
        <f t="shared" si="40"/>
        <v>286</v>
      </c>
      <c r="N59" s="2">
        <f t="shared" si="40"/>
        <v>4710</v>
      </c>
      <c r="O59" s="2"/>
      <c r="P59" s="9">
        <f t="shared" si="44"/>
        <v>1995</v>
      </c>
      <c r="Q59" s="2">
        <f t="shared" si="46"/>
        <v>19.10828025477707</v>
      </c>
      <c r="R59" s="2">
        <f t="shared" si="47"/>
        <v>74.81953290870487</v>
      </c>
      <c r="S59" s="1">
        <f t="shared" si="48"/>
        <v>0.1910828025477707</v>
      </c>
      <c r="T59" s="1">
        <f t="shared" si="49"/>
        <v>0</v>
      </c>
      <c r="U59" s="1">
        <f t="shared" si="50"/>
        <v>5.881104033970276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8661376</v>
      </c>
      <c r="AB59" s="2">
        <f t="shared" si="45"/>
        <v>1768580</v>
      </c>
      <c r="AC59" s="1">
        <f t="shared" si="45"/>
        <v>18348</v>
      </c>
      <c r="AD59" s="1">
        <f t="shared" si="45"/>
        <v>343545</v>
      </c>
      <c r="AE59" s="1">
        <f t="shared" si="45"/>
        <v>1093086</v>
      </c>
      <c r="AF59" s="1"/>
      <c r="AG59" s="2">
        <f t="shared" si="45"/>
        <v>11884935</v>
      </c>
      <c r="AJ59" s="9">
        <v>1995</v>
      </c>
      <c r="AK59" s="1">
        <f t="shared" si="53"/>
        <v>10.390958665228249</v>
      </c>
      <c r="AL59" s="1">
        <f t="shared" si="54"/>
        <v>199.25590021373077</v>
      </c>
      <c r="AM59" s="1">
        <f t="shared" si="55"/>
        <v>49.05166775670373</v>
      </c>
      <c r="AN59" s="1">
        <f t="shared" si="56"/>
        <v>0</v>
      </c>
      <c r="AO59" s="1">
        <f t="shared" si="57"/>
        <v>25.341098504600737</v>
      </c>
      <c r="AP59" s="1"/>
      <c r="AQ59" s="1">
        <f t="shared" si="58"/>
        <v>39.630002183436424</v>
      </c>
      <c r="AR59" s="1">
        <f t="shared" si="59"/>
        <v>19.656641092414393</v>
      </c>
    </row>
    <row r="60" spans="1:44" ht="12.75">
      <c r="A60" s="9">
        <v>1996</v>
      </c>
      <c r="B60" s="2">
        <f t="shared" si="60"/>
        <v>1063</v>
      </c>
      <c r="C60" s="2">
        <f t="shared" si="60"/>
        <v>3663</v>
      </c>
      <c r="D60">
        <f t="shared" si="60"/>
        <v>11</v>
      </c>
      <c r="E60">
        <f t="shared" si="60"/>
        <v>4</v>
      </c>
      <c r="F60">
        <f t="shared" si="60"/>
        <v>281</v>
      </c>
      <c r="G60">
        <f t="shared" si="60"/>
        <v>0</v>
      </c>
      <c r="H60" s="2">
        <f t="shared" si="60"/>
        <v>5022</v>
      </c>
      <c r="J60" s="9">
        <v>1996</v>
      </c>
      <c r="K60" s="2">
        <f t="shared" si="40"/>
        <v>1063</v>
      </c>
      <c r="L60" s="2">
        <f t="shared" si="40"/>
        <v>3663</v>
      </c>
      <c r="M60" s="2">
        <f t="shared" si="40"/>
        <v>296</v>
      </c>
      <c r="N60" s="2">
        <f t="shared" si="40"/>
        <v>5022</v>
      </c>
      <c r="O60" s="2"/>
      <c r="P60" s="9">
        <f t="shared" si="44"/>
        <v>1996</v>
      </c>
      <c r="Q60" s="2">
        <f t="shared" si="46"/>
        <v>21.166865790521705</v>
      </c>
      <c r="R60" s="2">
        <f t="shared" si="47"/>
        <v>72.93906810035843</v>
      </c>
      <c r="S60" s="1">
        <f t="shared" si="48"/>
        <v>0.21903624054161688</v>
      </c>
      <c r="T60" s="1">
        <f t="shared" si="49"/>
        <v>0.07964954201513341</v>
      </c>
      <c r="U60" s="1">
        <f t="shared" si="50"/>
        <v>5.595380326563122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8663293</v>
      </c>
      <c r="AB60" s="2">
        <f t="shared" si="45"/>
        <v>1777525</v>
      </c>
      <c r="AC60" s="1">
        <f t="shared" si="45"/>
        <v>18349</v>
      </c>
      <c r="AD60" s="1">
        <f t="shared" si="45"/>
        <v>356394</v>
      </c>
      <c r="AE60" s="1">
        <f t="shared" si="45"/>
        <v>1137442</v>
      </c>
      <c r="AF60" s="1"/>
      <c r="AG60" s="2">
        <f t="shared" si="45"/>
        <v>11953003</v>
      </c>
      <c r="AJ60" s="9">
        <v>1996</v>
      </c>
      <c r="AK60" s="1">
        <f t="shared" si="53"/>
        <v>12.270161011522987</v>
      </c>
      <c r="AL60" s="1">
        <f t="shared" si="54"/>
        <v>206.07305101194075</v>
      </c>
      <c r="AM60" s="1">
        <f t="shared" si="55"/>
        <v>59.94877105019347</v>
      </c>
      <c r="AN60" s="1">
        <f t="shared" si="56"/>
        <v>1.1223533505053396</v>
      </c>
      <c r="AO60" s="1">
        <f t="shared" si="57"/>
        <v>24.704556364192637</v>
      </c>
      <c r="AP60" s="1"/>
      <c r="AQ60" s="1">
        <f t="shared" si="58"/>
        <v>42.01454647003769</v>
      </c>
      <c r="AR60" s="1">
        <f t="shared" si="59"/>
        <v>19.574324570075753</v>
      </c>
    </row>
    <row r="61" spans="1:44" ht="12.75">
      <c r="A61" s="9">
        <v>1997</v>
      </c>
      <c r="B61" s="2">
        <f t="shared" si="60"/>
        <v>1273</v>
      </c>
      <c r="C61" s="2">
        <f t="shared" si="60"/>
        <v>4260</v>
      </c>
      <c r="D61">
        <f t="shared" si="60"/>
        <v>8</v>
      </c>
      <c r="E61">
        <f t="shared" si="60"/>
        <v>1</v>
      </c>
      <c r="F61">
        <f t="shared" si="60"/>
        <v>376</v>
      </c>
      <c r="G61">
        <f t="shared" si="60"/>
        <v>0</v>
      </c>
      <c r="H61" s="2">
        <f t="shared" si="60"/>
        <v>5918</v>
      </c>
      <c r="J61" s="9">
        <v>1997</v>
      </c>
      <c r="K61" s="2">
        <f t="shared" si="40"/>
        <v>1273</v>
      </c>
      <c r="L61" s="2">
        <f t="shared" si="40"/>
        <v>4260</v>
      </c>
      <c r="M61" s="2">
        <f t="shared" si="40"/>
        <v>385</v>
      </c>
      <c r="N61" s="2">
        <f t="shared" si="40"/>
        <v>5918</v>
      </c>
      <c r="O61" s="2"/>
      <c r="P61" s="9">
        <f t="shared" si="44"/>
        <v>1997</v>
      </c>
      <c r="Q61" s="2">
        <f t="shared" si="46"/>
        <v>21.510645488340653</v>
      </c>
      <c r="R61" s="2">
        <f t="shared" si="47"/>
        <v>71.9837783034809</v>
      </c>
      <c r="S61" s="1">
        <f t="shared" si="48"/>
        <v>0.13518080432578572</v>
      </c>
      <c r="T61" s="1">
        <f t="shared" si="49"/>
        <v>0.016897600540723215</v>
      </c>
      <c r="U61" s="1">
        <f t="shared" si="50"/>
        <v>6.353497803311929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8654910</v>
      </c>
      <c r="AB61" s="2">
        <f t="shared" si="45"/>
        <v>1786663</v>
      </c>
      <c r="AC61" s="1">
        <f t="shared" si="45"/>
        <v>18350</v>
      </c>
      <c r="AD61" s="1">
        <f t="shared" si="45"/>
        <v>368751</v>
      </c>
      <c r="AE61" s="1">
        <f t="shared" si="45"/>
        <v>1182835</v>
      </c>
      <c r="AF61" s="1"/>
      <c r="AG61" s="2">
        <f t="shared" si="45"/>
        <v>12011509</v>
      </c>
      <c r="AJ61" s="9">
        <v>1997</v>
      </c>
      <c r="AK61" s="1">
        <f t="shared" si="53"/>
        <v>14.708414067852814</v>
      </c>
      <c r="AL61" s="1">
        <f t="shared" si="54"/>
        <v>238.43332514301804</v>
      </c>
      <c r="AM61" s="1">
        <f t="shared" si="55"/>
        <v>43.596730245231605</v>
      </c>
      <c r="AN61" s="1">
        <f t="shared" si="56"/>
        <v>0.2711857052591044</v>
      </c>
      <c r="AO61" s="1">
        <f t="shared" si="57"/>
        <v>31.78803467939315</v>
      </c>
      <c r="AP61" s="1"/>
      <c r="AQ61" s="1">
        <f t="shared" si="58"/>
        <v>49.269413193629546</v>
      </c>
      <c r="AR61" s="1">
        <f t="shared" si="59"/>
        <v>24.523292669255305</v>
      </c>
    </row>
    <row r="62" spans="1:44" ht="12.75">
      <c r="A62" s="9">
        <v>1998</v>
      </c>
      <c r="B62" s="2">
        <f t="shared" si="60"/>
        <v>1367</v>
      </c>
      <c r="C62" s="2">
        <f t="shared" si="60"/>
        <v>4742</v>
      </c>
      <c r="D62">
        <f t="shared" si="60"/>
        <v>9</v>
      </c>
      <c r="E62">
        <f t="shared" si="60"/>
        <v>3</v>
      </c>
      <c r="F62">
        <f t="shared" si="60"/>
        <v>339</v>
      </c>
      <c r="G62">
        <f t="shared" si="60"/>
        <v>0</v>
      </c>
      <c r="H62" s="2">
        <f t="shared" si="60"/>
        <v>6460</v>
      </c>
      <c r="J62" s="9">
        <v>1998</v>
      </c>
      <c r="K62" s="2">
        <f t="shared" si="40"/>
        <v>1367</v>
      </c>
      <c r="L62" s="2">
        <f t="shared" si="40"/>
        <v>4742</v>
      </c>
      <c r="M62" s="2">
        <f t="shared" si="40"/>
        <v>351</v>
      </c>
      <c r="N62" s="2">
        <f t="shared" si="40"/>
        <v>6460</v>
      </c>
      <c r="O62" s="2"/>
      <c r="P62" s="9">
        <f t="shared" si="44"/>
        <v>1998</v>
      </c>
      <c r="Q62" s="2">
        <f t="shared" si="46"/>
        <v>21.160990712074305</v>
      </c>
      <c r="R62" s="2">
        <f t="shared" si="47"/>
        <v>73.40557275541796</v>
      </c>
      <c r="S62" s="1">
        <f t="shared" si="48"/>
        <v>0.1393188854489164</v>
      </c>
      <c r="T62" s="1">
        <f t="shared" si="49"/>
        <v>0.04643962848297213</v>
      </c>
      <c r="U62" s="1">
        <f t="shared" si="50"/>
        <v>5.247678018575852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8646844</v>
      </c>
      <c r="AB62" s="2">
        <f t="shared" si="45"/>
        <v>1793860</v>
      </c>
      <c r="AC62" s="1">
        <f t="shared" si="45"/>
        <v>18565</v>
      </c>
      <c r="AD62" s="1">
        <f t="shared" si="45"/>
        <v>381693</v>
      </c>
      <c r="AE62" s="1">
        <f t="shared" si="45"/>
        <v>1228812</v>
      </c>
      <c r="AF62" s="1"/>
      <c r="AG62" s="2">
        <f t="shared" si="45"/>
        <v>12069774</v>
      </c>
      <c r="AJ62" s="9">
        <v>1998</v>
      </c>
      <c r="AK62" s="1">
        <f t="shared" si="53"/>
        <v>15.809236294768358</v>
      </c>
      <c r="AL62" s="1">
        <f t="shared" si="54"/>
        <v>264.3461585630986</v>
      </c>
      <c r="AM62" s="1">
        <f t="shared" si="55"/>
        <v>48.47831941826016</v>
      </c>
      <c r="AN62" s="1">
        <f t="shared" si="56"/>
        <v>0.7859719722394699</v>
      </c>
      <c r="AO62" s="1">
        <f t="shared" si="57"/>
        <v>27.587621214636577</v>
      </c>
      <c r="AP62" s="1"/>
      <c r="AQ62" s="1">
        <f t="shared" si="58"/>
        <v>53.52212891475847</v>
      </c>
      <c r="AR62" s="1">
        <f t="shared" si="59"/>
        <v>21.546035468089155</v>
      </c>
    </row>
    <row r="63" spans="1:44" ht="12.75">
      <c r="A63" s="9">
        <v>1999</v>
      </c>
      <c r="B63" s="2">
        <f t="shared" si="60"/>
        <v>1612</v>
      </c>
      <c r="C63" s="2">
        <f t="shared" si="60"/>
        <v>4957</v>
      </c>
      <c r="D63">
        <f t="shared" si="60"/>
        <v>9</v>
      </c>
      <c r="E63">
        <f t="shared" si="60"/>
        <v>6</v>
      </c>
      <c r="F63">
        <f t="shared" si="60"/>
        <v>430</v>
      </c>
      <c r="G63">
        <f t="shared" si="60"/>
        <v>0</v>
      </c>
      <c r="H63" s="2">
        <f t="shared" si="60"/>
        <v>7014</v>
      </c>
      <c r="J63" s="9">
        <v>1999</v>
      </c>
      <c r="K63" s="2">
        <f t="shared" si="40"/>
        <v>1612</v>
      </c>
      <c r="L63" s="2">
        <f t="shared" si="40"/>
        <v>4957</v>
      </c>
      <c r="M63" s="2">
        <f t="shared" si="40"/>
        <v>445</v>
      </c>
      <c r="N63" s="2">
        <f t="shared" si="40"/>
        <v>7014</v>
      </c>
      <c r="O63" s="2"/>
      <c r="P63" s="9">
        <f t="shared" si="44"/>
        <v>1999</v>
      </c>
      <c r="Q63" s="2">
        <f t="shared" si="46"/>
        <v>22.98260621613915</v>
      </c>
      <c r="R63" s="2">
        <f t="shared" si="47"/>
        <v>70.67293983461647</v>
      </c>
      <c r="S63" s="1">
        <f t="shared" si="48"/>
        <v>0.1283147989734816</v>
      </c>
      <c r="T63" s="1">
        <f t="shared" si="49"/>
        <v>0.0855431993156544</v>
      </c>
      <c r="U63" s="1">
        <f t="shared" si="50"/>
        <v>6.130595950955232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8637209</v>
      </c>
      <c r="AB63" s="2">
        <f t="shared" si="45"/>
        <v>1803121</v>
      </c>
      <c r="AC63" s="1">
        <f t="shared" si="45"/>
        <v>18689</v>
      </c>
      <c r="AD63" s="1">
        <f t="shared" si="45"/>
        <v>393158</v>
      </c>
      <c r="AE63" s="1">
        <f t="shared" si="45"/>
        <v>1276193</v>
      </c>
      <c r="AF63" s="1"/>
      <c r="AG63" s="2">
        <f t="shared" si="45"/>
        <v>12128370</v>
      </c>
      <c r="AJ63" s="9">
        <v>1999</v>
      </c>
      <c r="AK63" s="1">
        <f t="shared" si="53"/>
        <v>18.66343630216659</v>
      </c>
      <c r="AL63" s="1">
        <f>(C63/AB63)*100000</f>
        <v>274.9122216423634</v>
      </c>
      <c r="AM63" s="1">
        <f>(D63/AC63)*100000</f>
        <v>48.15666969875328</v>
      </c>
      <c r="AN63" s="1">
        <f>(E63/AD63)*100000</f>
        <v>1.5261040090752318</v>
      </c>
      <c r="AO63" s="1">
        <f>(F63/AE63)*100000</f>
        <v>33.6939632171623</v>
      </c>
      <c r="AP63" s="1"/>
      <c r="AQ63" s="1">
        <f t="shared" si="58"/>
        <v>57.831349142547595</v>
      </c>
      <c r="AR63" s="1">
        <f t="shared" si="59"/>
        <v>26.36193455131395</v>
      </c>
    </row>
    <row r="64" spans="1:23" s="4" customFormat="1" ht="12.75">
      <c r="A64" s="13" t="s">
        <v>13</v>
      </c>
      <c r="B64" s="21">
        <f t="shared" si="60"/>
        <v>17152</v>
      </c>
      <c r="C64" s="21">
        <f t="shared" si="60"/>
        <v>49230</v>
      </c>
      <c r="D64" s="4">
        <f t="shared" si="60"/>
        <v>88</v>
      </c>
      <c r="E64" s="4">
        <f t="shared" si="60"/>
        <v>30</v>
      </c>
      <c r="F64" s="4">
        <f t="shared" si="60"/>
        <v>4312</v>
      </c>
      <c r="G64" s="4">
        <f t="shared" si="60"/>
        <v>0</v>
      </c>
      <c r="H64" s="21">
        <f t="shared" si="60"/>
        <v>70812</v>
      </c>
      <c r="J64" s="13" t="s">
        <v>13</v>
      </c>
      <c r="K64" s="21">
        <f t="shared" si="40"/>
        <v>17152</v>
      </c>
      <c r="L64" s="21">
        <f t="shared" si="40"/>
        <v>49230</v>
      </c>
      <c r="M64" s="21">
        <f t="shared" si="40"/>
        <v>4430</v>
      </c>
      <c r="N64" s="21">
        <f t="shared" si="40"/>
        <v>70812</v>
      </c>
      <c r="O64" s="21"/>
      <c r="P64" s="13" t="str">
        <f t="shared" si="44"/>
        <v>Total</v>
      </c>
      <c r="Q64" s="21">
        <f t="shared" si="46"/>
        <v>24.221883296616394</v>
      </c>
      <c r="R64" s="21">
        <f t="shared" si="47"/>
        <v>69.52211489578038</v>
      </c>
      <c r="S64" s="23">
        <f t="shared" si="48"/>
        <v>0.12427272213749081</v>
      </c>
      <c r="T64" s="23">
        <f t="shared" si="49"/>
        <v>0.04236570072869005</v>
      </c>
      <c r="U64" s="23">
        <f t="shared" si="50"/>
        <v>6.08936338473705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ILLINOIS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ILLINOIS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ILLINOIS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ILLINOIS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766</v>
      </c>
      <c r="C69">
        <v>1913</v>
      </c>
      <c r="D69">
        <v>3</v>
      </c>
      <c r="E69">
        <v>0</v>
      </c>
      <c r="F69">
        <v>169</v>
      </c>
      <c r="H69" s="2">
        <f>SUM(B69:G69)</f>
        <v>2851</v>
      </c>
      <c r="J69" s="9">
        <v>1983</v>
      </c>
      <c r="K69" s="2">
        <f>B69</f>
        <v>766</v>
      </c>
      <c r="L69" s="2">
        <f>C69</f>
        <v>1913</v>
      </c>
      <c r="M69" s="2">
        <f aca="true" t="shared" si="61" ref="M69:M86">N69-K69-L69</f>
        <v>172</v>
      </c>
      <c r="N69" s="2">
        <f>H69</f>
        <v>2851</v>
      </c>
      <c r="O69" s="2"/>
      <c r="Z69" s="9">
        <v>1983</v>
      </c>
      <c r="AA69" s="2">
        <f>AA47</f>
        <v>8807091</v>
      </c>
      <c r="AB69" s="2">
        <f aca="true" t="shared" si="62" ref="AB69:AG69">AB47</f>
        <v>1660089</v>
      </c>
      <c r="AC69" s="1">
        <f t="shared" si="62"/>
        <v>15180</v>
      </c>
      <c r="AD69" s="1">
        <f t="shared" si="62"/>
        <v>203133</v>
      </c>
      <c r="AE69" s="1">
        <f t="shared" si="62"/>
        <v>723349</v>
      </c>
      <c r="AF69" s="1"/>
      <c r="AG69" s="2">
        <f t="shared" si="62"/>
        <v>11408842</v>
      </c>
      <c r="AJ69" s="9">
        <v>1983</v>
      </c>
      <c r="AK69" s="1">
        <f aca="true" t="shared" si="63" ref="AK69:AO72">(B69/AA69)*100000</f>
        <v>8.697537018750005</v>
      </c>
      <c r="AL69" s="1">
        <f t="shared" si="63"/>
        <v>115.23478560486818</v>
      </c>
      <c r="AM69" s="1">
        <f t="shared" si="63"/>
        <v>19.76284584980237</v>
      </c>
      <c r="AN69" s="1">
        <f t="shared" si="63"/>
        <v>0</v>
      </c>
      <c r="AO69" s="1">
        <f t="shared" si="63"/>
        <v>23.363549268748557</v>
      </c>
      <c r="AP69" s="1"/>
      <c r="AQ69" s="1">
        <f>(H69/AG69)*100000</f>
        <v>24.989389808360915</v>
      </c>
      <c r="AR69" s="1">
        <f>(SUM(D69:F69)/SUM(AC69:AE69))*100000</f>
        <v>18.265577245338562</v>
      </c>
    </row>
    <row r="70" spans="1:44" ht="12.75">
      <c r="A70" s="9">
        <v>1984</v>
      </c>
      <c r="B70">
        <v>845</v>
      </c>
      <c r="C70">
        <v>1909</v>
      </c>
      <c r="D70">
        <v>3</v>
      </c>
      <c r="E70">
        <v>0</v>
      </c>
      <c r="F70">
        <v>183</v>
      </c>
      <c r="H70" s="2">
        <f>SUM(B70:G70)</f>
        <v>2940</v>
      </c>
      <c r="J70" s="9">
        <v>1984</v>
      </c>
      <c r="K70" s="2">
        <f aca="true" t="shared" si="64" ref="K70:K85">B70</f>
        <v>845</v>
      </c>
      <c r="L70" s="2">
        <f aca="true" t="shared" si="65" ref="L70:L85">C70</f>
        <v>1909</v>
      </c>
      <c r="M70" s="2">
        <f>N70-K70-L70</f>
        <v>186</v>
      </c>
      <c r="N70" s="2">
        <f>H70</f>
        <v>2940</v>
      </c>
      <c r="O70" s="2"/>
      <c r="Z70" s="9">
        <v>1984</v>
      </c>
      <c r="AA70" s="2">
        <f aca="true" t="shared" si="66" ref="AA70:AG85">AA48</f>
        <v>8768345</v>
      </c>
      <c r="AB70" s="2">
        <f t="shared" si="66"/>
        <v>1664394</v>
      </c>
      <c r="AC70" s="1">
        <f t="shared" si="66"/>
        <v>15634</v>
      </c>
      <c r="AD70" s="1">
        <f t="shared" si="66"/>
        <v>213618</v>
      </c>
      <c r="AE70" s="1">
        <f t="shared" si="66"/>
        <v>750163</v>
      </c>
      <c r="AF70" s="1"/>
      <c r="AG70" s="2">
        <f t="shared" si="66"/>
        <v>11412154</v>
      </c>
      <c r="AJ70" s="9">
        <v>1984</v>
      </c>
      <c r="AK70" s="1">
        <f t="shared" si="63"/>
        <v>9.636938327586334</v>
      </c>
      <c r="AL70" s="1">
        <f t="shared" si="63"/>
        <v>114.69640001105508</v>
      </c>
      <c r="AM70" s="1">
        <f t="shared" si="63"/>
        <v>19.188947166432136</v>
      </c>
      <c r="AN70" s="1">
        <f t="shared" si="63"/>
        <v>0</v>
      </c>
      <c r="AO70" s="1">
        <f t="shared" si="63"/>
        <v>24.39469821892042</v>
      </c>
      <c r="AP70" s="1"/>
      <c r="AQ70" s="1">
        <f>(H70/AG70)*100000</f>
        <v>25.762007768209227</v>
      </c>
      <c r="AR70" s="1">
        <f>(SUM(D70:F70)/SUM(AC70:AE70))*100000</f>
        <v>18.99092825819494</v>
      </c>
    </row>
    <row r="71" spans="1:44" ht="12.75">
      <c r="A71" s="9">
        <v>1985</v>
      </c>
      <c r="B71">
        <v>936</v>
      </c>
      <c r="C71">
        <v>2016</v>
      </c>
      <c r="D71">
        <v>3</v>
      </c>
      <c r="E71">
        <v>0</v>
      </c>
      <c r="F71">
        <v>175</v>
      </c>
      <c r="H71" s="2">
        <f>SUM(B71:G71)</f>
        <v>3130</v>
      </c>
      <c r="J71" s="9">
        <v>1985</v>
      </c>
      <c r="K71" s="2">
        <f t="shared" si="64"/>
        <v>936</v>
      </c>
      <c r="L71" s="2">
        <f t="shared" si="65"/>
        <v>2016</v>
      </c>
      <c r="M71" s="2">
        <f>N71-K71-L71</f>
        <v>178</v>
      </c>
      <c r="N71" s="2">
        <f>H71</f>
        <v>3130</v>
      </c>
      <c r="Z71" s="9">
        <v>1985</v>
      </c>
      <c r="AA71" s="2">
        <f t="shared" si="66"/>
        <v>8724016</v>
      </c>
      <c r="AB71" s="2">
        <f t="shared" si="66"/>
        <v>1661791</v>
      </c>
      <c r="AC71" s="1">
        <f t="shared" si="66"/>
        <v>16031</v>
      </c>
      <c r="AD71" s="1">
        <f t="shared" si="66"/>
        <v>223758</v>
      </c>
      <c r="AE71" s="1">
        <f t="shared" si="66"/>
        <v>774234</v>
      </c>
      <c r="AF71" s="1"/>
      <c r="AG71" s="2">
        <f t="shared" si="66"/>
        <v>11399830</v>
      </c>
      <c r="AJ71" s="9">
        <v>1985</v>
      </c>
      <c r="AK71" s="1">
        <f t="shared" si="63"/>
        <v>10.729003706549827</v>
      </c>
      <c r="AL71" s="1">
        <f t="shared" si="63"/>
        <v>121.31489459264132</v>
      </c>
      <c r="AM71" s="1">
        <f t="shared" si="63"/>
        <v>18.713742124633523</v>
      </c>
      <c r="AN71" s="1">
        <f t="shared" si="63"/>
        <v>0</v>
      </c>
      <c r="AO71" s="1">
        <f t="shared" si="63"/>
        <v>22.602985660665897</v>
      </c>
      <c r="AP71" s="1"/>
      <c r="AQ71" s="1">
        <f>(H71/AG71)*100000</f>
        <v>27.456549790654776</v>
      </c>
      <c r="AR71" s="1">
        <f>(SUM(D71:F71)/SUM(AC71:AE71))*100000</f>
        <v>17.55384246708408</v>
      </c>
    </row>
    <row r="72" spans="1:44" ht="12.75">
      <c r="A72" s="9">
        <v>1986</v>
      </c>
      <c r="B72">
        <v>1142</v>
      </c>
      <c r="C72">
        <v>2123</v>
      </c>
      <c r="D72">
        <v>4</v>
      </c>
      <c r="E72">
        <v>1</v>
      </c>
      <c r="F72">
        <v>208</v>
      </c>
      <c r="H72" s="2">
        <f>SUM(B72:G72)</f>
        <v>3478</v>
      </c>
      <c r="J72" s="9">
        <v>1986</v>
      </c>
      <c r="K72" s="2">
        <f t="shared" si="64"/>
        <v>1142</v>
      </c>
      <c r="L72" s="2">
        <f t="shared" si="65"/>
        <v>2123</v>
      </c>
      <c r="M72" s="2">
        <f t="shared" si="61"/>
        <v>213</v>
      </c>
      <c r="N72" s="2">
        <f aca="true" t="shared" si="67" ref="N72:N85">H72</f>
        <v>3478</v>
      </c>
      <c r="Z72" s="9">
        <v>1986</v>
      </c>
      <c r="AA72" s="2">
        <f t="shared" si="66"/>
        <v>8677246</v>
      </c>
      <c r="AB72" s="2">
        <f t="shared" si="66"/>
        <v>1660466</v>
      </c>
      <c r="AC72" s="1">
        <f t="shared" si="66"/>
        <v>16459</v>
      </c>
      <c r="AD72" s="1">
        <f t="shared" si="66"/>
        <v>234232</v>
      </c>
      <c r="AE72" s="1">
        <f t="shared" si="66"/>
        <v>798862</v>
      </c>
      <c r="AF72" s="1"/>
      <c r="AG72" s="2">
        <f t="shared" si="66"/>
        <v>11387265</v>
      </c>
      <c r="AJ72" s="9">
        <v>1986</v>
      </c>
      <c r="AK72" s="1">
        <f t="shared" si="63"/>
        <v>13.160857719142687</v>
      </c>
      <c r="AL72" s="1">
        <f t="shared" si="63"/>
        <v>127.8556742504815</v>
      </c>
      <c r="AM72" s="1">
        <f t="shared" si="63"/>
        <v>24.30281305061061</v>
      </c>
      <c r="AN72" s="1">
        <f t="shared" si="63"/>
        <v>0.4269271491512689</v>
      </c>
      <c r="AO72" s="1">
        <f t="shared" si="63"/>
        <v>26.037037686108487</v>
      </c>
      <c r="AP72" s="1"/>
      <c r="AQ72" s="1">
        <f>(H72/AG72)*100000</f>
        <v>30.542891554732414</v>
      </c>
      <c r="AR72" s="1">
        <f>(SUM(D72:F72)/SUM(AC72:AE72))*100000</f>
        <v>20.29435388208123</v>
      </c>
    </row>
    <row r="73" spans="1:44" ht="12.75">
      <c r="A73" s="9">
        <v>1987</v>
      </c>
      <c r="B73">
        <v>1004</v>
      </c>
      <c r="C73">
        <v>1940</v>
      </c>
      <c r="D73">
        <v>3</v>
      </c>
      <c r="E73">
        <v>0</v>
      </c>
      <c r="F73">
        <v>211</v>
      </c>
      <c r="H73" s="2">
        <f aca="true" t="shared" si="68" ref="H73:H86">SUM(B73:G73)</f>
        <v>3158</v>
      </c>
      <c r="J73" s="9">
        <v>1987</v>
      </c>
      <c r="K73" s="2">
        <f t="shared" si="64"/>
        <v>1004</v>
      </c>
      <c r="L73" s="2">
        <f t="shared" si="65"/>
        <v>1940</v>
      </c>
      <c r="M73" s="2">
        <f t="shared" si="61"/>
        <v>214</v>
      </c>
      <c r="N73" s="2">
        <f t="shared" si="67"/>
        <v>3158</v>
      </c>
      <c r="Z73" s="9">
        <v>1987</v>
      </c>
      <c r="AA73" s="2">
        <f t="shared" si="66"/>
        <v>8640835</v>
      </c>
      <c r="AB73" s="2">
        <f t="shared" si="66"/>
        <v>1663408</v>
      </c>
      <c r="AC73" s="1">
        <f t="shared" si="66"/>
        <v>16931</v>
      </c>
      <c r="AD73" s="1">
        <f t="shared" si="66"/>
        <v>244444</v>
      </c>
      <c r="AE73" s="1">
        <f t="shared" si="66"/>
        <v>825565</v>
      </c>
      <c r="AF73" s="1"/>
      <c r="AG73" s="2">
        <f t="shared" si="66"/>
        <v>11391183</v>
      </c>
      <c r="AJ73" s="9">
        <v>1987</v>
      </c>
      <c r="AK73" s="1">
        <f aca="true" t="shared" si="69" ref="AK73:AK85">(B73/AA73)*100000</f>
        <v>11.61924744541471</v>
      </c>
      <c r="AL73" s="1">
        <f aca="true" t="shared" si="70" ref="AL73:AL84">(C73/AB73)*100000</f>
        <v>116.62803112645844</v>
      </c>
      <c r="AM73" s="1">
        <f aca="true" t="shared" si="71" ref="AM73:AM84">(D73/AC73)*100000</f>
        <v>17.718977024393126</v>
      </c>
      <c r="AN73" s="1">
        <f aca="true" t="shared" si="72" ref="AN73:AN84">(E73/AD73)*100000</f>
        <v>0</v>
      </c>
      <c r="AO73" s="1">
        <f aca="true" t="shared" si="73" ref="AO73:AO84">(F73/AE73)*100000</f>
        <v>25.55825404420003</v>
      </c>
      <c r="AP73" s="1"/>
      <c r="AQ73" s="1">
        <f aca="true" t="shared" si="74" ref="AQ73:AQ85">(H73/AG73)*100000</f>
        <v>27.72319608946674</v>
      </c>
      <c r="AR73" s="1">
        <f aca="true" t="shared" si="75" ref="AR73:AR85">(SUM(D73:F73)/SUM(AC73:AE73))*100000</f>
        <v>19.688299262148785</v>
      </c>
    </row>
    <row r="74" spans="1:44" ht="12.75">
      <c r="A74" s="9">
        <v>1988</v>
      </c>
      <c r="B74">
        <v>648</v>
      </c>
      <c r="C74">
        <v>1304</v>
      </c>
      <c r="D74">
        <v>2</v>
      </c>
      <c r="E74">
        <v>0</v>
      </c>
      <c r="F74">
        <v>108</v>
      </c>
      <c r="H74" s="2">
        <f t="shared" si="68"/>
        <v>2062</v>
      </c>
      <c r="J74" s="9">
        <v>1988</v>
      </c>
      <c r="K74" s="2">
        <f t="shared" si="64"/>
        <v>648</v>
      </c>
      <c r="L74" s="2">
        <f t="shared" si="65"/>
        <v>1304</v>
      </c>
      <c r="M74" s="2">
        <f t="shared" si="61"/>
        <v>110</v>
      </c>
      <c r="N74" s="2">
        <f t="shared" si="67"/>
        <v>2062</v>
      </c>
      <c r="Z74" s="9">
        <v>1988</v>
      </c>
      <c r="AA74" s="2">
        <f t="shared" si="66"/>
        <v>8600252</v>
      </c>
      <c r="AB74" s="2">
        <f t="shared" si="66"/>
        <v>1664112</v>
      </c>
      <c r="AC74" s="1">
        <f t="shared" si="66"/>
        <v>17385</v>
      </c>
      <c r="AD74" s="1">
        <f t="shared" si="66"/>
        <v>254914</v>
      </c>
      <c r="AE74" s="1">
        <f t="shared" si="66"/>
        <v>853536</v>
      </c>
      <c r="AF74" s="1"/>
      <c r="AG74" s="2">
        <f t="shared" si="66"/>
        <v>11390199</v>
      </c>
      <c r="AJ74" s="9">
        <v>1988</v>
      </c>
      <c r="AK74" s="1">
        <f t="shared" si="69"/>
        <v>7.5346629377836845</v>
      </c>
      <c r="AL74" s="1">
        <f t="shared" si="70"/>
        <v>78.36011037718615</v>
      </c>
      <c r="AM74" s="1">
        <f t="shared" si="71"/>
        <v>11.504170261719873</v>
      </c>
      <c r="AN74" s="1">
        <f t="shared" si="72"/>
        <v>0</v>
      </c>
      <c r="AO74" s="1">
        <f t="shared" si="73"/>
        <v>12.653244854347092</v>
      </c>
      <c r="AP74" s="1"/>
      <c r="AQ74" s="1">
        <f t="shared" si="74"/>
        <v>18.103283357911483</v>
      </c>
      <c r="AR74" s="1">
        <f t="shared" si="75"/>
        <v>9.770525876349554</v>
      </c>
    </row>
    <row r="75" spans="1:44" ht="12.75">
      <c r="A75" s="9">
        <v>1989</v>
      </c>
      <c r="B75">
        <v>1035</v>
      </c>
      <c r="C75">
        <v>2268</v>
      </c>
      <c r="D75">
        <v>2</v>
      </c>
      <c r="E75">
        <v>2</v>
      </c>
      <c r="F75">
        <v>215</v>
      </c>
      <c r="H75" s="2">
        <f t="shared" si="68"/>
        <v>3522</v>
      </c>
      <c r="J75" s="9">
        <v>1989</v>
      </c>
      <c r="K75" s="2">
        <f t="shared" si="64"/>
        <v>1035</v>
      </c>
      <c r="L75" s="2">
        <f t="shared" si="65"/>
        <v>2268</v>
      </c>
      <c r="M75" s="2">
        <f t="shared" si="61"/>
        <v>219</v>
      </c>
      <c r="N75" s="2">
        <f t="shared" si="67"/>
        <v>3522</v>
      </c>
      <c r="Z75" s="9">
        <v>1989</v>
      </c>
      <c r="AA75" s="2">
        <f t="shared" si="66"/>
        <v>8573018</v>
      </c>
      <c r="AB75" s="2">
        <f t="shared" si="66"/>
        <v>1670456</v>
      </c>
      <c r="AC75" s="1">
        <f t="shared" si="66"/>
        <v>17856</v>
      </c>
      <c r="AD75" s="1">
        <f t="shared" si="66"/>
        <v>266683</v>
      </c>
      <c r="AE75" s="1">
        <f t="shared" si="66"/>
        <v>881762</v>
      </c>
      <c r="AF75" s="1"/>
      <c r="AG75" s="2">
        <f t="shared" si="66"/>
        <v>11409775</v>
      </c>
      <c r="AJ75" s="9">
        <v>1989</v>
      </c>
      <c r="AK75" s="1">
        <f t="shared" si="69"/>
        <v>12.07276130762819</v>
      </c>
      <c r="AL75" s="1">
        <f t="shared" si="70"/>
        <v>135.771310348791</v>
      </c>
      <c r="AM75" s="1">
        <f t="shared" si="71"/>
        <v>11.200716845878135</v>
      </c>
      <c r="AN75" s="1">
        <f t="shared" si="72"/>
        <v>0.7499540653134996</v>
      </c>
      <c r="AO75" s="1">
        <f t="shared" si="73"/>
        <v>24.382996772371683</v>
      </c>
      <c r="AP75" s="1"/>
      <c r="AQ75" s="1">
        <f t="shared" si="74"/>
        <v>30.868268655604517</v>
      </c>
      <c r="AR75" s="1">
        <f t="shared" si="75"/>
        <v>18.77731391810519</v>
      </c>
    </row>
    <row r="76" spans="1:44" ht="12.75">
      <c r="A76" s="9">
        <v>1990</v>
      </c>
      <c r="B76">
        <v>1134</v>
      </c>
      <c r="C76">
        <v>2920</v>
      </c>
      <c r="D76">
        <v>5</v>
      </c>
      <c r="E76">
        <v>1</v>
      </c>
      <c r="F76">
        <v>280</v>
      </c>
      <c r="H76" s="2">
        <f t="shared" si="68"/>
        <v>4340</v>
      </c>
      <c r="J76" s="9">
        <v>1990</v>
      </c>
      <c r="K76" s="2">
        <f t="shared" si="64"/>
        <v>1134</v>
      </c>
      <c r="L76" s="2">
        <f t="shared" si="65"/>
        <v>2920</v>
      </c>
      <c r="M76" s="2">
        <f t="shared" si="61"/>
        <v>286</v>
      </c>
      <c r="N76" s="2">
        <f t="shared" si="67"/>
        <v>4340</v>
      </c>
      <c r="Z76" s="9">
        <v>1990</v>
      </c>
      <c r="AA76" s="2">
        <f t="shared" si="66"/>
        <v>8561045</v>
      </c>
      <c r="AB76" s="2">
        <f t="shared" si="66"/>
        <v>1678685</v>
      </c>
      <c r="AC76" s="1">
        <f t="shared" si="66"/>
        <v>18292</v>
      </c>
      <c r="AD76" s="1">
        <f t="shared" si="66"/>
        <v>279527</v>
      </c>
      <c r="AE76" s="1">
        <f t="shared" si="66"/>
        <v>909430</v>
      </c>
      <c r="AF76" s="1"/>
      <c r="AG76" s="2">
        <f t="shared" si="66"/>
        <v>11446979</v>
      </c>
      <c r="AJ76" s="9">
        <v>1990</v>
      </c>
      <c r="AK76" s="1">
        <f t="shared" si="69"/>
        <v>13.2460464814751</v>
      </c>
      <c r="AL76" s="1">
        <f t="shared" si="70"/>
        <v>173.94567771797568</v>
      </c>
      <c r="AM76" s="1">
        <f t="shared" si="71"/>
        <v>27.33435381587579</v>
      </c>
      <c r="AN76" s="1">
        <f t="shared" si="72"/>
        <v>0.3577471943676282</v>
      </c>
      <c r="AO76" s="1">
        <f t="shared" si="73"/>
        <v>30.78851588357543</v>
      </c>
      <c r="AP76" s="1"/>
      <c r="AQ76" s="1">
        <f t="shared" si="74"/>
        <v>37.91393344916593</v>
      </c>
      <c r="AR76" s="1">
        <f t="shared" si="75"/>
        <v>23.69022463468597</v>
      </c>
    </row>
    <row r="77" spans="1:44" ht="12.75">
      <c r="A77" s="9">
        <v>1991</v>
      </c>
      <c r="B77">
        <v>936</v>
      </c>
      <c r="C77">
        <v>2598</v>
      </c>
      <c r="D77">
        <v>4</v>
      </c>
      <c r="E77">
        <v>4</v>
      </c>
      <c r="F77">
        <v>245</v>
      </c>
      <c r="H77" s="2">
        <f t="shared" si="68"/>
        <v>3787</v>
      </c>
      <c r="J77" s="9">
        <v>1991</v>
      </c>
      <c r="K77" s="2">
        <f t="shared" si="64"/>
        <v>936</v>
      </c>
      <c r="L77" s="2">
        <f t="shared" si="65"/>
        <v>2598</v>
      </c>
      <c r="M77" s="2">
        <f t="shared" si="61"/>
        <v>253</v>
      </c>
      <c r="N77" s="2">
        <f t="shared" si="67"/>
        <v>3787</v>
      </c>
      <c r="Z77" s="9">
        <v>1991</v>
      </c>
      <c r="AA77" s="2">
        <f t="shared" si="66"/>
        <v>8589695</v>
      </c>
      <c r="AB77" s="2">
        <f t="shared" si="66"/>
        <v>1697086</v>
      </c>
      <c r="AC77" s="1">
        <f t="shared" si="66"/>
        <v>18427</v>
      </c>
      <c r="AD77" s="1">
        <f t="shared" si="66"/>
        <v>291489</v>
      </c>
      <c r="AE77" s="1">
        <f t="shared" si="66"/>
        <v>939276</v>
      </c>
      <c r="AF77" s="1"/>
      <c r="AG77" s="2">
        <f t="shared" si="66"/>
        <v>11535973</v>
      </c>
      <c r="AJ77" s="9">
        <v>1991</v>
      </c>
      <c r="AK77" s="1">
        <f t="shared" si="69"/>
        <v>10.89677805789379</v>
      </c>
      <c r="AL77" s="1">
        <f t="shared" si="70"/>
        <v>153.08593671740854</v>
      </c>
      <c r="AM77" s="1">
        <f t="shared" si="71"/>
        <v>21.70727736473653</v>
      </c>
      <c r="AN77" s="1">
        <f t="shared" si="72"/>
        <v>1.3722644765325622</v>
      </c>
      <c r="AO77" s="1">
        <f t="shared" si="73"/>
        <v>26.083919955369883</v>
      </c>
      <c r="AP77" s="1"/>
      <c r="AQ77" s="1">
        <f t="shared" si="74"/>
        <v>32.82774673623109</v>
      </c>
      <c r="AR77" s="1">
        <f t="shared" si="75"/>
        <v>20.253091598409213</v>
      </c>
    </row>
    <row r="78" spans="1:44" ht="12.75">
      <c r="A78" s="9">
        <v>1992</v>
      </c>
      <c r="B78">
        <v>733</v>
      </c>
      <c r="C78">
        <v>2674</v>
      </c>
      <c r="D78">
        <v>0</v>
      </c>
      <c r="E78">
        <v>2</v>
      </c>
      <c r="F78">
        <v>225</v>
      </c>
      <c r="H78" s="2">
        <f t="shared" si="68"/>
        <v>3634</v>
      </c>
      <c r="J78" s="9">
        <v>1992</v>
      </c>
      <c r="K78" s="2">
        <f t="shared" si="64"/>
        <v>733</v>
      </c>
      <c r="L78" s="2">
        <f t="shared" si="65"/>
        <v>2674</v>
      </c>
      <c r="M78" s="2">
        <f t="shared" si="61"/>
        <v>227</v>
      </c>
      <c r="N78" s="2">
        <f t="shared" si="67"/>
        <v>3634</v>
      </c>
      <c r="Z78" s="9">
        <v>1992</v>
      </c>
      <c r="AA78" s="2">
        <f t="shared" si="66"/>
        <v>8619556</v>
      </c>
      <c r="AB78" s="2">
        <f t="shared" si="66"/>
        <v>1718480</v>
      </c>
      <c r="AC78" s="1">
        <f t="shared" si="66"/>
        <v>18417</v>
      </c>
      <c r="AD78" s="1">
        <f t="shared" si="66"/>
        <v>304527</v>
      </c>
      <c r="AE78" s="1">
        <f t="shared" si="66"/>
        <v>974217</v>
      </c>
      <c r="AF78" s="1"/>
      <c r="AG78" s="2">
        <f t="shared" si="66"/>
        <v>11635197</v>
      </c>
      <c r="AJ78" s="9">
        <v>1992</v>
      </c>
      <c r="AK78" s="1">
        <f t="shared" si="69"/>
        <v>8.503918299272026</v>
      </c>
      <c r="AL78" s="1">
        <f t="shared" si="70"/>
        <v>155.6026255760905</v>
      </c>
      <c r="AM78" s="1">
        <f t="shared" si="71"/>
        <v>0</v>
      </c>
      <c r="AN78" s="1">
        <f t="shared" si="72"/>
        <v>0.6567562153766333</v>
      </c>
      <c r="AO78" s="1">
        <f t="shared" si="73"/>
        <v>23.09547051632234</v>
      </c>
      <c r="AP78" s="1"/>
      <c r="AQ78" s="1">
        <f t="shared" si="74"/>
        <v>31.232818834094516</v>
      </c>
      <c r="AR78" s="1">
        <f t="shared" si="75"/>
        <v>17.499755234701013</v>
      </c>
    </row>
    <row r="79" spans="1:44" ht="12.75">
      <c r="A79" s="9">
        <v>1993</v>
      </c>
      <c r="B79">
        <v>750</v>
      </c>
      <c r="C79">
        <v>2738</v>
      </c>
      <c r="D79">
        <v>4</v>
      </c>
      <c r="E79">
        <v>1</v>
      </c>
      <c r="F79">
        <v>241</v>
      </c>
      <c r="H79" s="2">
        <f t="shared" si="68"/>
        <v>3734</v>
      </c>
      <c r="J79" s="9">
        <v>1993</v>
      </c>
      <c r="K79" s="2">
        <f t="shared" si="64"/>
        <v>750</v>
      </c>
      <c r="L79" s="2">
        <f t="shared" si="65"/>
        <v>2738</v>
      </c>
      <c r="M79" s="2">
        <f t="shared" si="61"/>
        <v>246</v>
      </c>
      <c r="N79" s="2">
        <f t="shared" si="67"/>
        <v>3734</v>
      </c>
      <c r="Z79" s="9">
        <v>1993</v>
      </c>
      <c r="AA79" s="2">
        <f t="shared" si="66"/>
        <v>8638847</v>
      </c>
      <c r="AB79" s="2">
        <f t="shared" si="66"/>
        <v>1739232</v>
      </c>
      <c r="AC79" s="1">
        <f t="shared" si="66"/>
        <v>18426</v>
      </c>
      <c r="AD79" s="1">
        <f t="shared" si="66"/>
        <v>318044</v>
      </c>
      <c r="AE79" s="1">
        <f t="shared" si="66"/>
        <v>1011435</v>
      </c>
      <c r="AF79" s="1"/>
      <c r="AG79" s="2">
        <f t="shared" si="66"/>
        <v>11725984</v>
      </c>
      <c r="AJ79" s="9">
        <v>1993</v>
      </c>
      <c r="AK79" s="1">
        <f t="shared" si="69"/>
        <v>8.681714122266548</v>
      </c>
      <c r="AL79" s="1">
        <f t="shared" si="70"/>
        <v>157.42580633291016</v>
      </c>
      <c r="AM79" s="1">
        <f t="shared" si="71"/>
        <v>21.708455443395202</v>
      </c>
      <c r="AN79" s="1">
        <f t="shared" si="72"/>
        <v>0.3144219038875124</v>
      </c>
      <c r="AO79" s="1">
        <f t="shared" si="73"/>
        <v>23.827532169640165</v>
      </c>
      <c r="AP79" s="1"/>
      <c r="AQ79" s="1">
        <f t="shared" si="74"/>
        <v>31.84380944064055</v>
      </c>
      <c r="AR79" s="1">
        <f t="shared" si="75"/>
        <v>18.2505443632897</v>
      </c>
    </row>
    <row r="80" spans="1:44" ht="12.75">
      <c r="A80" s="9">
        <v>1994</v>
      </c>
      <c r="B80">
        <v>753</v>
      </c>
      <c r="C80">
        <v>3125</v>
      </c>
      <c r="D80">
        <v>8</v>
      </c>
      <c r="E80">
        <v>2</v>
      </c>
      <c r="F80">
        <v>284</v>
      </c>
      <c r="H80" s="2">
        <f t="shared" si="68"/>
        <v>4172</v>
      </c>
      <c r="J80" s="9">
        <v>1994</v>
      </c>
      <c r="K80" s="2">
        <f t="shared" si="64"/>
        <v>753</v>
      </c>
      <c r="L80" s="2">
        <f t="shared" si="65"/>
        <v>3125</v>
      </c>
      <c r="M80" s="2">
        <f t="shared" si="61"/>
        <v>294</v>
      </c>
      <c r="N80" s="2">
        <f t="shared" si="67"/>
        <v>4172</v>
      </c>
      <c r="Z80" s="9">
        <v>1994</v>
      </c>
      <c r="AA80" s="2">
        <f t="shared" si="66"/>
        <v>8648572</v>
      </c>
      <c r="AB80" s="2">
        <f t="shared" si="66"/>
        <v>1754724</v>
      </c>
      <c r="AC80" s="1">
        <f t="shared" si="66"/>
        <v>18380</v>
      </c>
      <c r="AD80" s="1">
        <f t="shared" si="66"/>
        <v>330978</v>
      </c>
      <c r="AE80" s="1">
        <f t="shared" si="66"/>
        <v>1052332</v>
      </c>
      <c r="AF80" s="1"/>
      <c r="AG80" s="2">
        <f t="shared" si="66"/>
        <v>11804986</v>
      </c>
      <c r="AJ80" s="9">
        <v>1994</v>
      </c>
      <c r="AK80" s="1">
        <f t="shared" si="69"/>
        <v>8.706639662594009</v>
      </c>
      <c r="AL80" s="1">
        <f t="shared" si="70"/>
        <v>178.09068548672042</v>
      </c>
      <c r="AM80" s="1">
        <f t="shared" si="71"/>
        <v>43.525571273122964</v>
      </c>
      <c r="AN80" s="1">
        <f t="shared" si="72"/>
        <v>0.6042697701962064</v>
      </c>
      <c r="AO80" s="1">
        <f t="shared" si="73"/>
        <v>26.98768069392549</v>
      </c>
      <c r="AP80" s="1"/>
      <c r="AQ80" s="1">
        <f t="shared" si="74"/>
        <v>35.34099913375585</v>
      </c>
      <c r="AR80" s="1">
        <f t="shared" si="75"/>
        <v>20.9746805641761</v>
      </c>
    </row>
    <row r="81" spans="1:44" ht="12.75">
      <c r="A81" s="9">
        <v>1995</v>
      </c>
      <c r="B81">
        <v>869</v>
      </c>
      <c r="C81">
        <v>3442</v>
      </c>
      <c r="D81">
        <v>9</v>
      </c>
      <c r="E81">
        <v>0</v>
      </c>
      <c r="F81">
        <v>267</v>
      </c>
      <c r="H81" s="2">
        <f t="shared" si="68"/>
        <v>4587</v>
      </c>
      <c r="J81" s="9">
        <v>1995</v>
      </c>
      <c r="K81" s="2">
        <f t="shared" si="64"/>
        <v>869</v>
      </c>
      <c r="L81" s="2">
        <f t="shared" si="65"/>
        <v>3442</v>
      </c>
      <c r="M81" s="2">
        <f t="shared" si="61"/>
        <v>276</v>
      </c>
      <c r="N81" s="2">
        <f t="shared" si="67"/>
        <v>4587</v>
      </c>
      <c r="Z81" s="9">
        <v>1995</v>
      </c>
      <c r="AA81" s="2">
        <f t="shared" si="66"/>
        <v>8661376</v>
      </c>
      <c r="AB81" s="2">
        <f t="shared" si="66"/>
        <v>1768580</v>
      </c>
      <c r="AC81" s="1">
        <f t="shared" si="66"/>
        <v>18348</v>
      </c>
      <c r="AD81" s="1">
        <f t="shared" si="66"/>
        <v>343545</v>
      </c>
      <c r="AE81" s="1">
        <f t="shared" si="66"/>
        <v>1093086</v>
      </c>
      <c r="AF81" s="1"/>
      <c r="AG81" s="2">
        <f t="shared" si="66"/>
        <v>11884935</v>
      </c>
      <c r="AJ81" s="9">
        <v>1995</v>
      </c>
      <c r="AK81" s="1">
        <f t="shared" si="69"/>
        <v>10.033047866759278</v>
      </c>
      <c r="AL81" s="1">
        <f t="shared" si="70"/>
        <v>194.61941218378587</v>
      </c>
      <c r="AM81" s="1">
        <f t="shared" si="71"/>
        <v>49.05166775670373</v>
      </c>
      <c r="AN81" s="1">
        <f t="shared" si="72"/>
        <v>0</v>
      </c>
      <c r="AO81" s="1">
        <f t="shared" si="73"/>
        <v>24.426257403351613</v>
      </c>
      <c r="AP81" s="1"/>
      <c r="AQ81" s="1">
        <f t="shared" si="74"/>
        <v>38.59507855953777</v>
      </c>
      <c r="AR81" s="1">
        <f t="shared" si="75"/>
        <v>18.969345949322978</v>
      </c>
    </row>
    <row r="82" spans="1:44" ht="12.75">
      <c r="A82" s="9">
        <v>1996</v>
      </c>
      <c r="B82">
        <v>1038</v>
      </c>
      <c r="C82">
        <v>3620</v>
      </c>
      <c r="D82">
        <v>10</v>
      </c>
      <c r="E82">
        <v>4</v>
      </c>
      <c r="F82">
        <v>275</v>
      </c>
      <c r="H82" s="2">
        <f t="shared" si="68"/>
        <v>4947</v>
      </c>
      <c r="J82" s="9">
        <v>1996</v>
      </c>
      <c r="K82" s="2">
        <f t="shared" si="64"/>
        <v>1038</v>
      </c>
      <c r="L82" s="2">
        <f t="shared" si="65"/>
        <v>3620</v>
      </c>
      <c r="M82" s="2">
        <f t="shared" si="61"/>
        <v>289</v>
      </c>
      <c r="N82" s="2">
        <f t="shared" si="67"/>
        <v>4947</v>
      </c>
      <c r="Z82" s="9">
        <v>1996</v>
      </c>
      <c r="AA82" s="2">
        <f t="shared" si="66"/>
        <v>8663293</v>
      </c>
      <c r="AB82" s="2">
        <f t="shared" si="66"/>
        <v>1777525</v>
      </c>
      <c r="AC82" s="1">
        <f t="shared" si="66"/>
        <v>18349</v>
      </c>
      <c r="AD82" s="1">
        <f t="shared" si="66"/>
        <v>356394</v>
      </c>
      <c r="AE82" s="1">
        <f t="shared" si="66"/>
        <v>1137442</v>
      </c>
      <c r="AF82" s="1"/>
      <c r="AG82" s="2">
        <f t="shared" si="66"/>
        <v>11953003</v>
      </c>
      <c r="AJ82" s="9">
        <v>1996</v>
      </c>
      <c r="AK82" s="1">
        <f t="shared" si="69"/>
        <v>11.981587140132511</v>
      </c>
      <c r="AL82" s="1">
        <f t="shared" si="70"/>
        <v>203.65395704701763</v>
      </c>
      <c r="AM82" s="1">
        <f t="shared" si="71"/>
        <v>54.49888277290315</v>
      </c>
      <c r="AN82" s="1">
        <f t="shared" si="72"/>
        <v>1.1223533505053396</v>
      </c>
      <c r="AO82" s="1">
        <f t="shared" si="73"/>
        <v>24.177056940046175</v>
      </c>
      <c r="AP82" s="1"/>
      <c r="AQ82" s="1">
        <f t="shared" si="74"/>
        <v>41.38708908547919</v>
      </c>
      <c r="AR82" s="1">
        <f t="shared" si="75"/>
        <v>19.11141824578342</v>
      </c>
    </row>
    <row r="83" spans="1:44" ht="12.75">
      <c r="A83" s="9">
        <v>1997</v>
      </c>
      <c r="B83">
        <v>1239</v>
      </c>
      <c r="C83">
        <v>4200</v>
      </c>
      <c r="D83">
        <v>7</v>
      </c>
      <c r="E83">
        <v>1</v>
      </c>
      <c r="F83">
        <v>357</v>
      </c>
      <c r="H83" s="2">
        <f t="shared" si="68"/>
        <v>5804</v>
      </c>
      <c r="J83" s="9">
        <v>1997</v>
      </c>
      <c r="K83" s="2">
        <f t="shared" si="64"/>
        <v>1239</v>
      </c>
      <c r="L83" s="2">
        <f t="shared" si="65"/>
        <v>4200</v>
      </c>
      <c r="M83" s="2">
        <f t="shared" si="61"/>
        <v>365</v>
      </c>
      <c r="N83" s="2">
        <f t="shared" si="67"/>
        <v>5804</v>
      </c>
      <c r="Z83" s="9">
        <v>1997</v>
      </c>
      <c r="AA83" s="2">
        <f t="shared" si="66"/>
        <v>8654910</v>
      </c>
      <c r="AB83" s="2">
        <f t="shared" si="66"/>
        <v>1786663</v>
      </c>
      <c r="AC83" s="1">
        <f t="shared" si="66"/>
        <v>18350</v>
      </c>
      <c r="AD83" s="1">
        <f t="shared" si="66"/>
        <v>368751</v>
      </c>
      <c r="AE83" s="1">
        <f t="shared" si="66"/>
        <v>1182835</v>
      </c>
      <c r="AF83" s="1"/>
      <c r="AG83" s="2">
        <f t="shared" si="66"/>
        <v>12011509</v>
      </c>
      <c r="AJ83" s="9">
        <v>1997</v>
      </c>
      <c r="AK83" s="1">
        <f t="shared" si="69"/>
        <v>14.315573472167822</v>
      </c>
      <c r="AL83" s="1">
        <f t="shared" si="70"/>
        <v>235.07510929593323</v>
      </c>
      <c r="AM83" s="1">
        <f t="shared" si="71"/>
        <v>38.14713896457766</v>
      </c>
      <c r="AN83" s="1">
        <f t="shared" si="72"/>
        <v>0.2711857052591044</v>
      </c>
      <c r="AO83" s="1">
        <f t="shared" si="73"/>
        <v>30.18172441633871</v>
      </c>
      <c r="AP83" s="1"/>
      <c r="AQ83" s="1">
        <f t="shared" si="74"/>
        <v>48.3203234497847</v>
      </c>
      <c r="AR83" s="1">
        <f t="shared" si="75"/>
        <v>23.24935538773555</v>
      </c>
    </row>
    <row r="84" spans="1:44" ht="12.75">
      <c r="A84" s="9">
        <v>1998</v>
      </c>
      <c r="B84">
        <v>1350</v>
      </c>
      <c r="C84">
        <v>4714</v>
      </c>
      <c r="D84">
        <v>9</v>
      </c>
      <c r="E84">
        <v>3</v>
      </c>
      <c r="F84">
        <v>335</v>
      </c>
      <c r="H84" s="2">
        <f t="shared" si="68"/>
        <v>6411</v>
      </c>
      <c r="J84" s="9">
        <v>1998</v>
      </c>
      <c r="K84" s="2">
        <f t="shared" si="64"/>
        <v>1350</v>
      </c>
      <c r="L84" s="2">
        <f t="shared" si="65"/>
        <v>4714</v>
      </c>
      <c r="M84" s="2">
        <f t="shared" si="61"/>
        <v>347</v>
      </c>
      <c r="N84" s="2">
        <f t="shared" si="67"/>
        <v>6411</v>
      </c>
      <c r="Z84" s="9">
        <v>1998</v>
      </c>
      <c r="AA84" s="2">
        <f t="shared" si="66"/>
        <v>8646844</v>
      </c>
      <c r="AB84" s="2">
        <f t="shared" si="66"/>
        <v>1793860</v>
      </c>
      <c r="AC84" s="1">
        <f t="shared" si="66"/>
        <v>18565</v>
      </c>
      <c r="AD84" s="1">
        <f t="shared" si="66"/>
        <v>381693</v>
      </c>
      <c r="AE84" s="1">
        <f t="shared" si="66"/>
        <v>1228812</v>
      </c>
      <c r="AF84" s="1"/>
      <c r="AG84" s="2">
        <f t="shared" si="66"/>
        <v>12069774</v>
      </c>
      <c r="AJ84" s="9">
        <v>1998</v>
      </c>
      <c r="AK84" s="1">
        <f t="shared" si="69"/>
        <v>15.612632770985575</v>
      </c>
      <c r="AL84" s="1">
        <f t="shared" si="70"/>
        <v>262.7852786728061</v>
      </c>
      <c r="AM84" s="1">
        <f t="shared" si="71"/>
        <v>48.47831941826016</v>
      </c>
      <c r="AN84" s="1">
        <f t="shared" si="72"/>
        <v>0.7859719722394699</v>
      </c>
      <c r="AO84" s="1">
        <f t="shared" si="73"/>
        <v>27.26210356018659</v>
      </c>
      <c r="AP84" s="1"/>
      <c r="AQ84" s="1">
        <f t="shared" si="74"/>
        <v>53.11615611029668</v>
      </c>
      <c r="AR84" s="1">
        <f t="shared" si="75"/>
        <v>21.300496602355945</v>
      </c>
    </row>
    <row r="85" spans="1:44" ht="12.75">
      <c r="A85" s="9">
        <v>1999</v>
      </c>
      <c r="B85">
        <v>1582</v>
      </c>
      <c r="C85">
        <v>4925</v>
      </c>
      <c r="D85">
        <v>9</v>
      </c>
      <c r="E85">
        <v>6</v>
      </c>
      <c r="F85">
        <v>412</v>
      </c>
      <c r="H85" s="2">
        <f t="shared" si="68"/>
        <v>6934</v>
      </c>
      <c r="J85" s="9">
        <v>1999</v>
      </c>
      <c r="K85" s="2">
        <f t="shared" si="64"/>
        <v>1582</v>
      </c>
      <c r="L85" s="2">
        <f t="shared" si="65"/>
        <v>4925</v>
      </c>
      <c r="M85" s="2">
        <f t="shared" si="61"/>
        <v>427</v>
      </c>
      <c r="N85" s="2">
        <f t="shared" si="67"/>
        <v>6934</v>
      </c>
      <c r="Z85" s="9">
        <v>1999</v>
      </c>
      <c r="AA85" s="2">
        <f t="shared" si="66"/>
        <v>8637209</v>
      </c>
      <c r="AB85" s="2">
        <f t="shared" si="66"/>
        <v>1803121</v>
      </c>
      <c r="AC85" s="1">
        <f t="shared" si="66"/>
        <v>18689</v>
      </c>
      <c r="AD85" s="1">
        <f t="shared" si="66"/>
        <v>393158</v>
      </c>
      <c r="AE85" s="1">
        <f t="shared" si="66"/>
        <v>1276193</v>
      </c>
      <c r="AF85" s="1"/>
      <c r="AG85" s="2">
        <f t="shared" si="66"/>
        <v>12128370</v>
      </c>
      <c r="AJ85" s="9">
        <v>1999</v>
      </c>
      <c r="AK85" s="1">
        <f t="shared" si="69"/>
        <v>18.316101879669695</v>
      </c>
      <c r="AL85" s="1">
        <f>(C85/AB85)*100000</f>
        <v>273.1375209983135</v>
      </c>
      <c r="AM85" s="1">
        <f>(D85/AC85)*100000</f>
        <v>48.15666969875328</v>
      </c>
      <c r="AN85" s="1">
        <f>(E85/AD85)*100000</f>
        <v>1.5261040090752318</v>
      </c>
      <c r="AO85" s="1">
        <f>(F85/AE85)*100000</f>
        <v>32.28351824528108</v>
      </c>
      <c r="AP85" s="1"/>
      <c r="AQ85" s="1">
        <f t="shared" si="74"/>
        <v>57.17173865902838</v>
      </c>
      <c r="AR85" s="1">
        <f t="shared" si="75"/>
        <v>25.295609108788888</v>
      </c>
    </row>
    <row r="86" spans="1:14" s="4" customFormat="1" ht="12.75">
      <c r="A86" s="13" t="s">
        <v>13</v>
      </c>
      <c r="B86" s="21">
        <f aca="true" t="shared" si="76" ref="B86:G86">SUM(B69:B85)</f>
        <v>16760</v>
      </c>
      <c r="C86" s="21">
        <f t="shared" si="76"/>
        <v>48429</v>
      </c>
      <c r="D86" s="4">
        <f t="shared" si="76"/>
        <v>85</v>
      </c>
      <c r="E86" s="4">
        <f t="shared" si="76"/>
        <v>27</v>
      </c>
      <c r="F86" s="4">
        <f t="shared" si="76"/>
        <v>4190</v>
      </c>
      <c r="G86" s="4">
        <f t="shared" si="76"/>
        <v>0</v>
      </c>
      <c r="H86" s="21">
        <f t="shared" si="68"/>
        <v>69491</v>
      </c>
      <c r="J86" s="13" t="s">
        <v>13</v>
      </c>
      <c r="K86" s="21">
        <f>B86</f>
        <v>16760</v>
      </c>
      <c r="L86" s="21">
        <f>C86</f>
        <v>48429</v>
      </c>
      <c r="M86" s="21">
        <f t="shared" si="61"/>
        <v>4302</v>
      </c>
      <c r="N86" s="21">
        <f>H86</f>
        <v>69491</v>
      </c>
    </row>
    <row r="88" spans="1:44" s="27" customFormat="1" ht="29.25" customHeight="1">
      <c r="A88" s="31" t="str">
        <f>CONCATENATE("Other &amp; Not Known Admissions, All Races: ",$A$1)</f>
        <v>Other &amp; Not Known Admissions, All Races: ILLINOIS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ILLINOIS</v>
      </c>
      <c r="K88" s="31"/>
      <c r="L88" s="31"/>
      <c r="M88" s="31"/>
      <c r="N88" s="31"/>
      <c r="Z88" s="30" t="str">
        <f>CONCATENATE("Total Population, By Race: ",$A$1)</f>
        <v>Total Population, By Race: ILLINOIS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ILLINOIS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0</v>
      </c>
      <c r="C90">
        <v>0</v>
      </c>
      <c r="D90">
        <v>0</v>
      </c>
      <c r="E90">
        <v>0</v>
      </c>
      <c r="F90">
        <v>0</v>
      </c>
      <c r="G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8807091</v>
      </c>
      <c r="AB90" s="2">
        <f aca="true" t="shared" si="77" ref="AB90:AG90">AB69</f>
        <v>1660089</v>
      </c>
      <c r="AC90" s="1">
        <f t="shared" si="77"/>
        <v>15180</v>
      </c>
      <c r="AD90" s="1">
        <f t="shared" si="77"/>
        <v>203133</v>
      </c>
      <c r="AE90" s="1">
        <f t="shared" si="77"/>
        <v>723349</v>
      </c>
      <c r="AF90" s="1"/>
      <c r="AG90" s="2">
        <f t="shared" si="77"/>
        <v>11408842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>
        <v>2</v>
      </c>
      <c r="C91">
        <v>6</v>
      </c>
      <c r="D91">
        <v>0</v>
      </c>
      <c r="E91">
        <v>0</v>
      </c>
      <c r="F91">
        <v>0</v>
      </c>
      <c r="G91" s="2"/>
      <c r="H91" s="2">
        <f aca="true" t="shared" si="78" ref="H91:H107">SUM(B91:G91)</f>
        <v>8</v>
      </c>
      <c r="J91" s="9">
        <v>1984</v>
      </c>
      <c r="K91" s="2">
        <f aca="true" t="shared" si="79" ref="K91:K106">B91</f>
        <v>2</v>
      </c>
      <c r="L91" s="2">
        <f aca="true" t="shared" si="80" ref="L91:L106">C91</f>
        <v>6</v>
      </c>
      <c r="M91" s="2">
        <f aca="true" t="shared" si="81" ref="M91:M107">N91-K91-L91</f>
        <v>0</v>
      </c>
      <c r="N91" s="2">
        <f aca="true" t="shared" si="82" ref="N91:N106">H91</f>
        <v>8</v>
      </c>
      <c r="Z91" s="9">
        <v>1984</v>
      </c>
      <c r="AA91" s="2">
        <f aca="true" t="shared" si="83" ref="AA91:AG106">AA70</f>
        <v>8768345</v>
      </c>
      <c r="AB91" s="2">
        <f t="shared" si="83"/>
        <v>1664394</v>
      </c>
      <c r="AC91" s="1">
        <f t="shared" si="83"/>
        <v>15634</v>
      </c>
      <c r="AD91" s="1">
        <f t="shared" si="83"/>
        <v>213618</v>
      </c>
      <c r="AE91" s="1">
        <f t="shared" si="83"/>
        <v>750163</v>
      </c>
      <c r="AF91" s="1"/>
      <c r="AG91" s="2">
        <f t="shared" si="83"/>
        <v>11412154</v>
      </c>
      <c r="AJ91" s="9">
        <v>1984</v>
      </c>
      <c r="AK91" s="1">
        <f aca="true" t="shared" si="84" ref="AK91:AO93">(B91/AA91)*100000</f>
        <v>0.02280932148541144</v>
      </c>
      <c r="AL91" s="1">
        <f t="shared" si="84"/>
        <v>0.36049156629980644</v>
      </c>
      <c r="AM91" s="1">
        <f t="shared" si="84"/>
        <v>0</v>
      </c>
      <c r="AN91" s="1">
        <f t="shared" si="84"/>
        <v>0</v>
      </c>
      <c r="AO91" s="1">
        <f t="shared" si="84"/>
        <v>0</v>
      </c>
      <c r="AP91" s="1"/>
      <c r="AQ91" s="1">
        <f>(H91/AG91)*100000</f>
        <v>0.07010070141009314</v>
      </c>
      <c r="AR91" s="1">
        <f>(SUM(D91:F91)/SUM(AC91:AE91))*100000</f>
        <v>0</v>
      </c>
    </row>
    <row r="92" spans="1:44" ht="12.75">
      <c r="A92" s="9">
        <v>1985</v>
      </c>
      <c r="B92">
        <v>7</v>
      </c>
      <c r="C92">
        <v>17</v>
      </c>
      <c r="D92">
        <v>0</v>
      </c>
      <c r="E92">
        <v>0</v>
      </c>
      <c r="F92">
        <v>3</v>
      </c>
      <c r="G92" s="2"/>
      <c r="H92" s="2">
        <f t="shared" si="78"/>
        <v>27</v>
      </c>
      <c r="J92" s="9">
        <v>1985</v>
      </c>
      <c r="K92" s="2">
        <f t="shared" si="79"/>
        <v>7</v>
      </c>
      <c r="L92" s="2">
        <f t="shared" si="80"/>
        <v>17</v>
      </c>
      <c r="M92" s="2">
        <f t="shared" si="81"/>
        <v>3</v>
      </c>
      <c r="N92" s="2">
        <f t="shared" si="82"/>
        <v>27</v>
      </c>
      <c r="Z92" s="9">
        <v>1985</v>
      </c>
      <c r="AA92" s="2">
        <f t="shared" si="83"/>
        <v>8724016</v>
      </c>
      <c r="AB92" s="2">
        <f t="shared" si="83"/>
        <v>1661791</v>
      </c>
      <c r="AC92" s="1">
        <f t="shared" si="83"/>
        <v>16031</v>
      </c>
      <c r="AD92" s="1">
        <f t="shared" si="83"/>
        <v>223758</v>
      </c>
      <c r="AE92" s="1">
        <f t="shared" si="83"/>
        <v>774234</v>
      </c>
      <c r="AF92" s="1"/>
      <c r="AG92" s="2">
        <f t="shared" si="83"/>
        <v>11399830</v>
      </c>
      <c r="AJ92" s="9">
        <v>1985</v>
      </c>
      <c r="AK92" s="1">
        <f t="shared" si="84"/>
        <v>0.08023827558317179</v>
      </c>
      <c r="AL92" s="1">
        <f t="shared" si="84"/>
        <v>1.0229926627355668</v>
      </c>
      <c r="AM92" s="1">
        <f t="shared" si="84"/>
        <v>0</v>
      </c>
      <c r="AN92" s="1">
        <f t="shared" si="84"/>
        <v>0</v>
      </c>
      <c r="AO92" s="1">
        <f t="shared" si="84"/>
        <v>0.38747975418284397</v>
      </c>
      <c r="AP92" s="1"/>
      <c r="AQ92" s="1">
        <f>(H92/AG92)*100000</f>
        <v>0.23684563717178236</v>
      </c>
      <c r="AR92" s="1">
        <f>(SUM(D92:F92)/SUM(AC92:AE92))*100000</f>
        <v>0.2958512775351249</v>
      </c>
    </row>
    <row r="93" spans="1:44" ht="12.75">
      <c r="A93" s="9">
        <v>1986</v>
      </c>
      <c r="B93">
        <v>11</v>
      </c>
      <c r="C93">
        <v>16</v>
      </c>
      <c r="D93">
        <v>0</v>
      </c>
      <c r="E93">
        <v>0</v>
      </c>
      <c r="F93">
        <v>1</v>
      </c>
      <c r="G93" s="2"/>
      <c r="H93" s="2">
        <f t="shared" si="78"/>
        <v>28</v>
      </c>
      <c r="J93" s="9">
        <v>1986</v>
      </c>
      <c r="K93" s="2">
        <f t="shared" si="79"/>
        <v>11</v>
      </c>
      <c r="L93" s="2">
        <f t="shared" si="80"/>
        <v>16</v>
      </c>
      <c r="M93" s="2">
        <f t="shared" si="81"/>
        <v>1</v>
      </c>
      <c r="N93" s="2">
        <f t="shared" si="82"/>
        <v>28</v>
      </c>
      <c r="Z93" s="9">
        <v>1986</v>
      </c>
      <c r="AA93" s="2">
        <f t="shared" si="83"/>
        <v>8677246</v>
      </c>
      <c r="AB93" s="2">
        <f t="shared" si="83"/>
        <v>1660466</v>
      </c>
      <c r="AC93" s="1">
        <f t="shared" si="83"/>
        <v>16459</v>
      </c>
      <c r="AD93" s="1">
        <f t="shared" si="83"/>
        <v>234232</v>
      </c>
      <c r="AE93" s="1">
        <f t="shared" si="83"/>
        <v>798862</v>
      </c>
      <c r="AF93" s="1"/>
      <c r="AG93" s="2">
        <f t="shared" si="83"/>
        <v>11387265</v>
      </c>
      <c r="AJ93" s="9">
        <v>1986</v>
      </c>
      <c r="AK93" s="1">
        <f t="shared" si="84"/>
        <v>0.12676833179559505</v>
      </c>
      <c r="AL93" s="1">
        <f t="shared" si="84"/>
        <v>0.9635849213413584</v>
      </c>
      <c r="AM93" s="1">
        <f t="shared" si="84"/>
        <v>0</v>
      </c>
      <c r="AN93" s="1">
        <f t="shared" si="84"/>
        <v>0</v>
      </c>
      <c r="AO93" s="1">
        <f t="shared" si="84"/>
        <v>0.12517806579859853</v>
      </c>
      <c r="AP93" s="1"/>
      <c r="AQ93" s="1">
        <f>(H93/AG93)*100000</f>
        <v>0.24588871866949616</v>
      </c>
      <c r="AR93" s="1">
        <f>(SUM(D93:F93)/SUM(AC93:AE93))*100000</f>
        <v>0.09527865672338605</v>
      </c>
    </row>
    <row r="94" spans="1:44" ht="12.75">
      <c r="A94" s="9">
        <v>1987</v>
      </c>
      <c r="B94">
        <v>6</v>
      </c>
      <c r="C94">
        <v>34</v>
      </c>
      <c r="D94">
        <v>0</v>
      </c>
      <c r="E94">
        <v>0</v>
      </c>
      <c r="F94">
        <v>2</v>
      </c>
      <c r="H94" s="2">
        <f t="shared" si="78"/>
        <v>42</v>
      </c>
      <c r="J94" s="9">
        <v>1987</v>
      </c>
      <c r="K94" s="2">
        <f t="shared" si="79"/>
        <v>6</v>
      </c>
      <c r="L94" s="2">
        <f t="shared" si="80"/>
        <v>34</v>
      </c>
      <c r="M94" s="2">
        <f t="shared" si="81"/>
        <v>2</v>
      </c>
      <c r="N94" s="2">
        <f t="shared" si="82"/>
        <v>42</v>
      </c>
      <c r="Z94" s="9">
        <v>1987</v>
      </c>
      <c r="AA94" s="2">
        <f t="shared" si="83"/>
        <v>8640835</v>
      </c>
      <c r="AB94" s="2">
        <f t="shared" si="83"/>
        <v>1663408</v>
      </c>
      <c r="AC94" s="1">
        <f t="shared" si="83"/>
        <v>16931</v>
      </c>
      <c r="AD94" s="1">
        <f t="shared" si="83"/>
        <v>244444</v>
      </c>
      <c r="AE94" s="1">
        <f t="shared" si="83"/>
        <v>825565</v>
      </c>
      <c r="AF94" s="1"/>
      <c r="AG94" s="2">
        <f t="shared" si="83"/>
        <v>11391183</v>
      </c>
      <c r="AJ94" s="9">
        <v>1987</v>
      </c>
      <c r="AK94" s="1">
        <f aca="true" t="shared" si="85" ref="AK94:AK106">(B94/AA94)*100000</f>
        <v>0.0694377337375381</v>
      </c>
      <c r="AL94" s="1">
        <f aca="true" t="shared" si="86" ref="AL94:AL105">(C94/AB94)*100000</f>
        <v>2.043996421803911</v>
      </c>
      <c r="AM94" s="1">
        <f aca="true" t="shared" si="87" ref="AM94:AM105">(D94/AC94)*100000</f>
        <v>0</v>
      </c>
      <c r="AN94" s="1">
        <f aca="true" t="shared" si="88" ref="AN94:AN105">(E94/AD94)*100000</f>
        <v>0</v>
      </c>
      <c r="AO94" s="1">
        <f aca="true" t="shared" si="89" ref="AO94:AO105">(F94/AE94)*100000</f>
        <v>0.24225833217251214</v>
      </c>
      <c r="AP94" s="1"/>
      <c r="AQ94" s="1">
        <f aca="true" t="shared" si="90" ref="AQ94:AQ106">(H94/AG94)*100000</f>
        <v>0.36870621778264817</v>
      </c>
      <c r="AR94" s="1">
        <f aca="true" t="shared" si="91" ref="AR94:AR106">(SUM(D94:F94)/SUM(AC94:AE94))*100000</f>
        <v>0.184002796842512</v>
      </c>
    </row>
    <row r="95" spans="1:44" ht="12.75">
      <c r="A95" s="9">
        <v>1988</v>
      </c>
      <c r="B95">
        <v>113</v>
      </c>
      <c r="C95">
        <v>163</v>
      </c>
      <c r="D95">
        <v>1</v>
      </c>
      <c r="E95">
        <v>0</v>
      </c>
      <c r="F95">
        <v>14</v>
      </c>
      <c r="H95" s="2">
        <f t="shared" si="78"/>
        <v>291</v>
      </c>
      <c r="J95" s="9">
        <v>1988</v>
      </c>
      <c r="K95" s="2">
        <f t="shared" si="79"/>
        <v>113</v>
      </c>
      <c r="L95" s="2">
        <f t="shared" si="80"/>
        <v>163</v>
      </c>
      <c r="M95" s="2">
        <f t="shared" si="81"/>
        <v>15</v>
      </c>
      <c r="N95" s="2">
        <f t="shared" si="82"/>
        <v>291</v>
      </c>
      <c r="Z95" s="9">
        <v>1988</v>
      </c>
      <c r="AA95" s="2">
        <f t="shared" si="83"/>
        <v>8600252</v>
      </c>
      <c r="AB95" s="2">
        <f t="shared" si="83"/>
        <v>1664112</v>
      </c>
      <c r="AC95" s="1">
        <f t="shared" si="83"/>
        <v>17385</v>
      </c>
      <c r="AD95" s="1">
        <f t="shared" si="83"/>
        <v>254914</v>
      </c>
      <c r="AE95" s="1">
        <f t="shared" si="83"/>
        <v>853536</v>
      </c>
      <c r="AF95" s="1"/>
      <c r="AG95" s="2">
        <f t="shared" si="83"/>
        <v>11390199</v>
      </c>
      <c r="AJ95" s="9">
        <v>1988</v>
      </c>
      <c r="AK95" s="1">
        <f t="shared" si="85"/>
        <v>1.31391498760734</v>
      </c>
      <c r="AL95" s="1">
        <f t="shared" si="86"/>
        <v>9.795013797148268</v>
      </c>
      <c r="AM95" s="1">
        <f t="shared" si="87"/>
        <v>5.752085130859936</v>
      </c>
      <c r="AN95" s="1">
        <f t="shared" si="88"/>
        <v>0</v>
      </c>
      <c r="AO95" s="1">
        <f t="shared" si="89"/>
        <v>1.6402354440820304</v>
      </c>
      <c r="AP95" s="1"/>
      <c r="AQ95" s="1">
        <f t="shared" si="90"/>
        <v>2.5548280587547243</v>
      </c>
      <c r="AR95" s="1">
        <f t="shared" si="91"/>
        <v>1.33234443768403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/>
      <c r="J96" s="9">
        <v>1989</v>
      </c>
      <c r="K96" s="2"/>
      <c r="L96" s="2"/>
      <c r="M96" s="2"/>
      <c r="N96" s="2"/>
      <c r="Z96" s="9">
        <v>1989</v>
      </c>
      <c r="AA96" s="2">
        <f t="shared" si="83"/>
        <v>8573018</v>
      </c>
      <c r="AB96" s="2">
        <f t="shared" si="83"/>
        <v>1670456</v>
      </c>
      <c r="AC96" s="1">
        <f t="shared" si="83"/>
        <v>17856</v>
      </c>
      <c r="AD96" s="1">
        <f t="shared" si="83"/>
        <v>266683</v>
      </c>
      <c r="AE96" s="1">
        <f t="shared" si="83"/>
        <v>881762</v>
      </c>
      <c r="AF96" s="1"/>
      <c r="AG96" s="2">
        <f t="shared" si="83"/>
        <v>11409775</v>
      </c>
      <c r="AJ96" s="9">
        <v>1989</v>
      </c>
      <c r="AK96" s="1"/>
      <c r="AL96" s="1"/>
      <c r="AM96" s="1"/>
      <c r="AN96" s="1"/>
      <c r="AO96" s="1"/>
      <c r="AP96" s="1"/>
      <c r="AQ96" s="1"/>
      <c r="AR96" s="1"/>
    </row>
    <row r="97" spans="1:44" ht="12.75">
      <c r="A97" s="9">
        <v>1990</v>
      </c>
      <c r="B97">
        <v>0</v>
      </c>
      <c r="C97">
        <v>0</v>
      </c>
      <c r="D97">
        <v>0</v>
      </c>
      <c r="E97">
        <v>0</v>
      </c>
      <c r="F97">
        <v>0</v>
      </c>
      <c r="H97" s="2"/>
      <c r="J97" s="9">
        <v>1990</v>
      </c>
      <c r="K97" s="2"/>
      <c r="L97" s="2"/>
      <c r="M97" s="2"/>
      <c r="N97" s="2"/>
      <c r="Z97" s="9">
        <v>1990</v>
      </c>
      <c r="AA97" s="2">
        <f t="shared" si="83"/>
        <v>8561045</v>
      </c>
      <c r="AB97" s="2">
        <f t="shared" si="83"/>
        <v>1678685</v>
      </c>
      <c r="AC97" s="1">
        <f t="shared" si="83"/>
        <v>18292</v>
      </c>
      <c r="AD97" s="1">
        <f t="shared" si="83"/>
        <v>279527</v>
      </c>
      <c r="AE97" s="1">
        <f t="shared" si="83"/>
        <v>909430</v>
      </c>
      <c r="AF97" s="1"/>
      <c r="AG97" s="2">
        <f t="shared" si="83"/>
        <v>11446979</v>
      </c>
      <c r="AJ97" s="9">
        <v>1990</v>
      </c>
      <c r="AK97" s="1"/>
      <c r="AL97" s="1"/>
      <c r="AM97" s="1"/>
      <c r="AN97" s="1"/>
      <c r="AO97" s="1"/>
      <c r="AP97" s="1"/>
      <c r="AQ97" s="1"/>
      <c r="AR97" s="1"/>
    </row>
    <row r="98" spans="1:44" ht="12.75">
      <c r="A98" s="9">
        <v>1991</v>
      </c>
      <c r="B98">
        <v>17</v>
      </c>
      <c r="C98">
        <v>50</v>
      </c>
      <c r="D98">
        <v>0</v>
      </c>
      <c r="E98">
        <v>0</v>
      </c>
      <c r="F98">
        <v>7</v>
      </c>
      <c r="H98" s="2">
        <f t="shared" si="78"/>
        <v>74</v>
      </c>
      <c r="J98" s="9">
        <v>1991</v>
      </c>
      <c r="K98" s="2">
        <f t="shared" si="79"/>
        <v>17</v>
      </c>
      <c r="L98" s="2">
        <f t="shared" si="80"/>
        <v>50</v>
      </c>
      <c r="M98" s="2">
        <f t="shared" si="81"/>
        <v>7</v>
      </c>
      <c r="N98" s="2">
        <f t="shared" si="82"/>
        <v>74</v>
      </c>
      <c r="Z98" s="9">
        <v>1991</v>
      </c>
      <c r="AA98" s="2">
        <f t="shared" si="83"/>
        <v>8589695</v>
      </c>
      <c r="AB98" s="2">
        <f t="shared" si="83"/>
        <v>1697086</v>
      </c>
      <c r="AC98" s="1">
        <f t="shared" si="83"/>
        <v>18427</v>
      </c>
      <c r="AD98" s="1">
        <f t="shared" si="83"/>
        <v>291489</v>
      </c>
      <c r="AE98" s="1">
        <f t="shared" si="83"/>
        <v>939276</v>
      </c>
      <c r="AF98" s="1"/>
      <c r="AG98" s="2">
        <f t="shared" si="83"/>
        <v>11535973</v>
      </c>
      <c r="AJ98" s="9">
        <v>1991</v>
      </c>
      <c r="AK98" s="1">
        <f t="shared" si="85"/>
        <v>0.19791156729080603</v>
      </c>
      <c r="AL98" s="1">
        <f t="shared" si="86"/>
        <v>2.9462266496806877</v>
      </c>
      <c r="AM98" s="1">
        <f t="shared" si="87"/>
        <v>0</v>
      </c>
      <c r="AN98" s="1">
        <f t="shared" si="88"/>
        <v>0</v>
      </c>
      <c r="AO98" s="1">
        <f t="shared" si="89"/>
        <v>0.7452548558677108</v>
      </c>
      <c r="AP98" s="1"/>
      <c r="AQ98" s="1">
        <f t="shared" si="90"/>
        <v>0.6414716816691578</v>
      </c>
      <c r="AR98" s="1">
        <f t="shared" si="91"/>
        <v>0.5603622181378043</v>
      </c>
    </row>
    <row r="99" spans="1:44" ht="12.75">
      <c r="A99" s="9">
        <v>1992</v>
      </c>
      <c r="B99">
        <v>34</v>
      </c>
      <c r="C99">
        <v>47</v>
      </c>
      <c r="D99">
        <v>0</v>
      </c>
      <c r="E99">
        <v>1</v>
      </c>
      <c r="F99">
        <v>10</v>
      </c>
      <c r="H99" s="2">
        <f t="shared" si="78"/>
        <v>92</v>
      </c>
      <c r="J99" s="9">
        <v>1992</v>
      </c>
      <c r="K99" s="2">
        <f t="shared" si="79"/>
        <v>34</v>
      </c>
      <c r="L99" s="2">
        <f t="shared" si="80"/>
        <v>47</v>
      </c>
      <c r="M99" s="2">
        <f t="shared" si="81"/>
        <v>11</v>
      </c>
      <c r="N99" s="2">
        <f t="shared" si="82"/>
        <v>92</v>
      </c>
      <c r="Z99" s="9">
        <v>1992</v>
      </c>
      <c r="AA99" s="2">
        <f t="shared" si="83"/>
        <v>8619556</v>
      </c>
      <c r="AB99" s="2">
        <f t="shared" si="83"/>
        <v>1718480</v>
      </c>
      <c r="AC99" s="1">
        <f t="shared" si="83"/>
        <v>18417</v>
      </c>
      <c r="AD99" s="1">
        <f t="shared" si="83"/>
        <v>304527</v>
      </c>
      <c r="AE99" s="1">
        <f t="shared" si="83"/>
        <v>974217</v>
      </c>
      <c r="AF99" s="1"/>
      <c r="AG99" s="2">
        <f t="shared" si="83"/>
        <v>11635197</v>
      </c>
      <c r="AJ99" s="9">
        <v>1992</v>
      </c>
      <c r="AK99" s="1">
        <f t="shared" si="85"/>
        <v>0.39445187199897536</v>
      </c>
      <c r="AL99" s="1">
        <f t="shared" si="86"/>
        <v>2.734975094269354</v>
      </c>
      <c r="AM99" s="1">
        <f t="shared" si="87"/>
        <v>0</v>
      </c>
      <c r="AN99" s="1">
        <f t="shared" si="88"/>
        <v>0.32837810768831666</v>
      </c>
      <c r="AO99" s="1">
        <f t="shared" si="89"/>
        <v>1.026465356280993</v>
      </c>
      <c r="AP99" s="1"/>
      <c r="AQ99" s="1">
        <f t="shared" si="90"/>
        <v>0.7907042742808739</v>
      </c>
      <c r="AR99" s="1">
        <f t="shared" si="91"/>
        <v>0.8480057602718553</v>
      </c>
    </row>
    <row r="100" spans="1:44" ht="12.75">
      <c r="A100" s="9">
        <v>1993</v>
      </c>
      <c r="B100">
        <v>33</v>
      </c>
      <c r="C100">
        <v>125</v>
      </c>
      <c r="D100">
        <v>0</v>
      </c>
      <c r="E100">
        <v>2</v>
      </c>
      <c r="F100">
        <v>16</v>
      </c>
      <c r="H100" s="2">
        <f t="shared" si="78"/>
        <v>176</v>
      </c>
      <c r="J100" s="9">
        <v>1993</v>
      </c>
      <c r="K100" s="2">
        <f t="shared" si="79"/>
        <v>33</v>
      </c>
      <c r="L100" s="2">
        <f t="shared" si="80"/>
        <v>125</v>
      </c>
      <c r="M100" s="2">
        <f t="shared" si="81"/>
        <v>18</v>
      </c>
      <c r="N100" s="2">
        <f t="shared" si="82"/>
        <v>176</v>
      </c>
      <c r="Z100" s="9">
        <v>1993</v>
      </c>
      <c r="AA100" s="2">
        <f t="shared" si="83"/>
        <v>8638847</v>
      </c>
      <c r="AB100" s="2">
        <f t="shared" si="83"/>
        <v>1739232</v>
      </c>
      <c r="AC100" s="1">
        <f t="shared" si="83"/>
        <v>18426</v>
      </c>
      <c r="AD100" s="1">
        <f t="shared" si="83"/>
        <v>318044</v>
      </c>
      <c r="AE100" s="1">
        <f t="shared" si="83"/>
        <v>1011435</v>
      </c>
      <c r="AF100" s="1"/>
      <c r="AG100" s="2">
        <f t="shared" si="83"/>
        <v>11725984</v>
      </c>
      <c r="AJ100" s="9">
        <v>1993</v>
      </c>
      <c r="AK100" s="1">
        <f t="shared" si="85"/>
        <v>0.38199542137972814</v>
      </c>
      <c r="AL100" s="1">
        <f t="shared" si="86"/>
        <v>7.187080274511969</v>
      </c>
      <c r="AM100" s="1">
        <f t="shared" si="87"/>
        <v>0</v>
      </c>
      <c r="AN100" s="1">
        <f t="shared" si="88"/>
        <v>0.6288438077750248</v>
      </c>
      <c r="AO100" s="1">
        <f t="shared" si="89"/>
        <v>1.5819108494366916</v>
      </c>
      <c r="AP100" s="1"/>
      <c r="AQ100" s="1">
        <f t="shared" si="90"/>
        <v>1.500940134320497</v>
      </c>
      <c r="AR100" s="1">
        <f t="shared" si="91"/>
        <v>1.3354056851187583</v>
      </c>
    </row>
    <row r="101" spans="1:44" ht="12.75">
      <c r="A101" s="9">
        <v>1994</v>
      </c>
      <c r="B101">
        <v>32</v>
      </c>
      <c r="C101">
        <v>98</v>
      </c>
      <c r="D101">
        <v>0</v>
      </c>
      <c r="E101">
        <v>0</v>
      </c>
      <c r="F101">
        <v>12</v>
      </c>
      <c r="H101" s="2">
        <f t="shared" si="78"/>
        <v>142</v>
      </c>
      <c r="J101" s="9">
        <v>1994</v>
      </c>
      <c r="K101" s="2">
        <f t="shared" si="79"/>
        <v>32</v>
      </c>
      <c r="L101" s="2">
        <f t="shared" si="80"/>
        <v>98</v>
      </c>
      <c r="M101" s="2">
        <f t="shared" si="81"/>
        <v>12</v>
      </c>
      <c r="N101" s="2">
        <f t="shared" si="82"/>
        <v>142</v>
      </c>
      <c r="Z101" s="9">
        <v>1994</v>
      </c>
      <c r="AA101" s="2">
        <f t="shared" si="83"/>
        <v>8648572</v>
      </c>
      <c r="AB101" s="2">
        <f t="shared" si="83"/>
        <v>1754724</v>
      </c>
      <c r="AC101" s="1">
        <f t="shared" si="83"/>
        <v>18380</v>
      </c>
      <c r="AD101" s="1">
        <f t="shared" si="83"/>
        <v>330978</v>
      </c>
      <c r="AE101" s="1">
        <f t="shared" si="83"/>
        <v>1052332</v>
      </c>
      <c r="AF101" s="1"/>
      <c r="AG101" s="2">
        <f t="shared" si="83"/>
        <v>11804986</v>
      </c>
      <c r="AJ101" s="9">
        <v>1994</v>
      </c>
      <c r="AK101" s="1">
        <f t="shared" si="85"/>
        <v>0.3700032791540615</v>
      </c>
      <c r="AL101" s="1">
        <f t="shared" si="86"/>
        <v>5.584923896863552</v>
      </c>
      <c r="AM101" s="1">
        <f t="shared" si="87"/>
        <v>0</v>
      </c>
      <c r="AN101" s="1">
        <f t="shared" si="88"/>
        <v>0</v>
      </c>
      <c r="AO101" s="1">
        <f t="shared" si="89"/>
        <v>1.140324536363049</v>
      </c>
      <c r="AP101" s="1"/>
      <c r="AQ101" s="1">
        <f t="shared" si="90"/>
        <v>1.2028815620789386</v>
      </c>
      <c r="AR101" s="1">
        <f t="shared" si="91"/>
        <v>0.8561094107826981</v>
      </c>
    </row>
    <row r="102" spans="1:44" ht="12.75">
      <c r="A102" s="9">
        <v>1995</v>
      </c>
      <c r="B102">
        <v>31</v>
      </c>
      <c r="C102">
        <v>82</v>
      </c>
      <c r="D102">
        <v>0</v>
      </c>
      <c r="E102">
        <v>0</v>
      </c>
      <c r="F102">
        <v>10</v>
      </c>
      <c r="H102" s="2">
        <f t="shared" si="78"/>
        <v>123</v>
      </c>
      <c r="J102" s="9">
        <v>1995</v>
      </c>
      <c r="K102" s="2">
        <f t="shared" si="79"/>
        <v>31</v>
      </c>
      <c r="L102" s="2">
        <f t="shared" si="80"/>
        <v>82</v>
      </c>
      <c r="M102" s="2">
        <f t="shared" si="81"/>
        <v>10</v>
      </c>
      <c r="N102" s="2">
        <f t="shared" si="82"/>
        <v>123</v>
      </c>
      <c r="Z102" s="9">
        <v>1995</v>
      </c>
      <c r="AA102" s="2">
        <f t="shared" si="83"/>
        <v>8661376</v>
      </c>
      <c r="AB102" s="2">
        <f t="shared" si="83"/>
        <v>1768580</v>
      </c>
      <c r="AC102" s="1">
        <f t="shared" si="83"/>
        <v>18348</v>
      </c>
      <c r="AD102" s="1">
        <f t="shared" si="83"/>
        <v>343545</v>
      </c>
      <c r="AE102" s="1">
        <f t="shared" si="83"/>
        <v>1093086</v>
      </c>
      <c r="AF102" s="1"/>
      <c r="AG102" s="2">
        <f t="shared" si="83"/>
        <v>11884935</v>
      </c>
      <c r="AJ102" s="9">
        <v>1995</v>
      </c>
      <c r="AK102" s="1">
        <f t="shared" si="85"/>
        <v>0.35791079846897306</v>
      </c>
      <c r="AL102" s="1">
        <f t="shared" si="86"/>
        <v>4.636488029944927</v>
      </c>
      <c r="AM102" s="1">
        <f t="shared" si="87"/>
        <v>0</v>
      </c>
      <c r="AN102" s="1">
        <f t="shared" si="88"/>
        <v>0</v>
      </c>
      <c r="AO102" s="1">
        <f t="shared" si="89"/>
        <v>0.9148411012491241</v>
      </c>
      <c r="AP102" s="1"/>
      <c r="AQ102" s="1">
        <f t="shared" si="90"/>
        <v>1.0349236238986583</v>
      </c>
      <c r="AR102" s="1">
        <f t="shared" si="91"/>
        <v>0.6872951430914124</v>
      </c>
    </row>
    <row r="103" spans="1:44" ht="12.75">
      <c r="A103" s="9">
        <v>1996</v>
      </c>
      <c r="B103">
        <v>25</v>
      </c>
      <c r="C103">
        <v>43</v>
      </c>
      <c r="D103">
        <v>1</v>
      </c>
      <c r="E103">
        <v>0</v>
      </c>
      <c r="F103">
        <v>6</v>
      </c>
      <c r="H103" s="2">
        <f t="shared" si="78"/>
        <v>75</v>
      </c>
      <c r="J103" s="9">
        <v>1996</v>
      </c>
      <c r="K103" s="2">
        <f t="shared" si="79"/>
        <v>25</v>
      </c>
      <c r="L103" s="2">
        <f t="shared" si="80"/>
        <v>43</v>
      </c>
      <c r="M103" s="2">
        <f t="shared" si="81"/>
        <v>7</v>
      </c>
      <c r="N103" s="2">
        <f t="shared" si="82"/>
        <v>75</v>
      </c>
      <c r="Z103" s="9">
        <v>1996</v>
      </c>
      <c r="AA103" s="2">
        <f t="shared" si="83"/>
        <v>8663293</v>
      </c>
      <c r="AB103" s="2">
        <f t="shared" si="83"/>
        <v>1777525</v>
      </c>
      <c r="AC103" s="1">
        <f t="shared" si="83"/>
        <v>18349</v>
      </c>
      <c r="AD103" s="1">
        <f t="shared" si="83"/>
        <v>356394</v>
      </c>
      <c r="AE103" s="1">
        <f t="shared" si="83"/>
        <v>1137442</v>
      </c>
      <c r="AF103" s="1"/>
      <c r="AG103" s="2">
        <f t="shared" si="83"/>
        <v>11953003</v>
      </c>
      <c r="AJ103" s="9">
        <v>1996</v>
      </c>
      <c r="AK103" s="1">
        <f t="shared" si="85"/>
        <v>0.2885738713904747</v>
      </c>
      <c r="AL103" s="1">
        <f t="shared" si="86"/>
        <v>2.4190939649231376</v>
      </c>
      <c r="AM103" s="1">
        <f t="shared" si="87"/>
        <v>5.449888277290316</v>
      </c>
      <c r="AN103" s="1">
        <f t="shared" si="88"/>
        <v>0</v>
      </c>
      <c r="AO103" s="1">
        <f t="shared" si="89"/>
        <v>0.527499424146462</v>
      </c>
      <c r="AP103" s="1"/>
      <c r="AQ103" s="1">
        <f t="shared" si="90"/>
        <v>0.6274573845585081</v>
      </c>
      <c r="AR103" s="1">
        <f t="shared" si="91"/>
        <v>0.46290632429233197</v>
      </c>
    </row>
    <row r="104" spans="1:44" ht="12.75">
      <c r="A104" s="9">
        <v>1997</v>
      </c>
      <c r="B104">
        <v>34</v>
      </c>
      <c r="C104">
        <v>60</v>
      </c>
      <c r="D104">
        <v>1</v>
      </c>
      <c r="E104">
        <v>0</v>
      </c>
      <c r="F104">
        <v>19</v>
      </c>
      <c r="H104" s="2">
        <f t="shared" si="78"/>
        <v>114</v>
      </c>
      <c r="J104" s="9">
        <v>1997</v>
      </c>
      <c r="K104" s="2">
        <f t="shared" si="79"/>
        <v>34</v>
      </c>
      <c r="L104" s="2">
        <f t="shared" si="80"/>
        <v>60</v>
      </c>
      <c r="M104" s="2">
        <f t="shared" si="81"/>
        <v>20</v>
      </c>
      <c r="N104" s="2">
        <f t="shared" si="82"/>
        <v>114</v>
      </c>
      <c r="Z104" s="9">
        <v>1997</v>
      </c>
      <c r="AA104" s="2">
        <f t="shared" si="83"/>
        <v>8654910</v>
      </c>
      <c r="AB104" s="2">
        <f t="shared" si="83"/>
        <v>1786663</v>
      </c>
      <c r="AC104" s="1">
        <f t="shared" si="83"/>
        <v>18350</v>
      </c>
      <c r="AD104" s="1">
        <f t="shared" si="83"/>
        <v>368751</v>
      </c>
      <c r="AE104" s="1">
        <f t="shared" si="83"/>
        <v>1182835</v>
      </c>
      <c r="AF104" s="1"/>
      <c r="AG104" s="2">
        <f t="shared" si="83"/>
        <v>12011509</v>
      </c>
      <c r="AJ104" s="9">
        <v>1997</v>
      </c>
      <c r="AK104" s="1">
        <f t="shared" si="85"/>
        <v>0.3928405956849927</v>
      </c>
      <c r="AL104" s="1">
        <f t="shared" si="86"/>
        <v>3.358215847084761</v>
      </c>
      <c r="AM104" s="1">
        <f t="shared" si="87"/>
        <v>5.449591280653951</v>
      </c>
      <c r="AN104" s="1">
        <f t="shared" si="88"/>
        <v>0</v>
      </c>
      <c r="AO104" s="1">
        <f t="shared" si="89"/>
        <v>1.6063102630544412</v>
      </c>
      <c r="AP104" s="1"/>
      <c r="AQ104" s="1">
        <f t="shared" si="90"/>
        <v>0.9490897438448409</v>
      </c>
      <c r="AR104" s="1">
        <f t="shared" si="91"/>
        <v>1.2739372815197563</v>
      </c>
    </row>
    <row r="105" spans="1:44" ht="12.75">
      <c r="A105" s="9">
        <v>1998</v>
      </c>
      <c r="B105">
        <v>17</v>
      </c>
      <c r="C105">
        <v>28</v>
      </c>
      <c r="D105">
        <v>0</v>
      </c>
      <c r="E105">
        <v>0</v>
      </c>
      <c r="F105">
        <v>4</v>
      </c>
      <c r="H105" s="2">
        <f t="shared" si="78"/>
        <v>49</v>
      </c>
      <c r="J105" s="9">
        <v>1998</v>
      </c>
      <c r="K105" s="2">
        <f t="shared" si="79"/>
        <v>17</v>
      </c>
      <c r="L105" s="2">
        <f t="shared" si="80"/>
        <v>28</v>
      </c>
      <c r="M105" s="2">
        <f t="shared" si="81"/>
        <v>4</v>
      </c>
      <c r="N105" s="2">
        <f t="shared" si="82"/>
        <v>49</v>
      </c>
      <c r="Z105" s="9">
        <v>1998</v>
      </c>
      <c r="AA105" s="2">
        <f t="shared" si="83"/>
        <v>8646844</v>
      </c>
      <c r="AB105" s="2">
        <f t="shared" si="83"/>
        <v>1793860</v>
      </c>
      <c r="AC105" s="1">
        <f t="shared" si="83"/>
        <v>18565</v>
      </c>
      <c r="AD105" s="1">
        <f t="shared" si="83"/>
        <v>381693</v>
      </c>
      <c r="AE105" s="1">
        <f t="shared" si="83"/>
        <v>1228812</v>
      </c>
      <c r="AF105" s="1"/>
      <c r="AG105" s="2">
        <f t="shared" si="83"/>
        <v>12069774</v>
      </c>
      <c r="AJ105" s="9">
        <v>1998</v>
      </c>
      <c r="AK105" s="1">
        <f t="shared" si="85"/>
        <v>0.19660352378278131</v>
      </c>
      <c r="AL105" s="1">
        <f t="shared" si="86"/>
        <v>1.560879890292442</v>
      </c>
      <c r="AM105" s="1">
        <f t="shared" si="87"/>
        <v>0</v>
      </c>
      <c r="AN105" s="1">
        <f t="shared" si="88"/>
        <v>0</v>
      </c>
      <c r="AO105" s="1">
        <f t="shared" si="89"/>
        <v>0.3255176544499891</v>
      </c>
      <c r="AP105" s="1"/>
      <c r="AQ105" s="1">
        <f t="shared" si="90"/>
        <v>0.4059728044617903</v>
      </c>
      <c r="AR105" s="1">
        <f t="shared" si="91"/>
        <v>0.24553886573320977</v>
      </c>
    </row>
    <row r="106" spans="1:44" ht="12.75">
      <c r="A106" s="9">
        <v>1999</v>
      </c>
      <c r="B106">
        <v>30</v>
      </c>
      <c r="C106">
        <v>32</v>
      </c>
      <c r="D106">
        <v>0</v>
      </c>
      <c r="E106">
        <v>0</v>
      </c>
      <c r="F106">
        <v>18</v>
      </c>
      <c r="H106" s="2">
        <f t="shared" si="78"/>
        <v>80</v>
      </c>
      <c r="J106" s="9">
        <v>1999</v>
      </c>
      <c r="K106" s="2">
        <f t="shared" si="79"/>
        <v>30</v>
      </c>
      <c r="L106" s="2">
        <f t="shared" si="80"/>
        <v>32</v>
      </c>
      <c r="M106" s="2">
        <f t="shared" si="81"/>
        <v>18</v>
      </c>
      <c r="N106" s="2">
        <f t="shared" si="82"/>
        <v>80</v>
      </c>
      <c r="Z106" s="9">
        <v>1999</v>
      </c>
      <c r="AA106" s="2">
        <f t="shared" si="83"/>
        <v>8637209</v>
      </c>
      <c r="AB106" s="2">
        <f t="shared" si="83"/>
        <v>1803121</v>
      </c>
      <c r="AC106" s="1">
        <f t="shared" si="83"/>
        <v>18689</v>
      </c>
      <c r="AD106" s="1">
        <f t="shared" si="83"/>
        <v>393158</v>
      </c>
      <c r="AE106" s="1">
        <f t="shared" si="83"/>
        <v>1276193</v>
      </c>
      <c r="AF106" s="1"/>
      <c r="AG106" s="2">
        <f t="shared" si="83"/>
        <v>12128370</v>
      </c>
      <c r="AJ106" s="9">
        <v>1999</v>
      </c>
      <c r="AK106" s="1">
        <f t="shared" si="85"/>
        <v>0.34733442249689683</v>
      </c>
      <c r="AL106" s="1">
        <f>(C106/AB106)*100000</f>
        <v>1.7747006440499558</v>
      </c>
      <c r="AM106" s="1">
        <f>(D106/AC106)*100000</f>
        <v>0</v>
      </c>
      <c r="AN106" s="1">
        <f>(E106/AD106)*100000</f>
        <v>0</v>
      </c>
      <c r="AO106" s="1">
        <f>(F106/AE106)*100000</f>
        <v>1.4104449718812122</v>
      </c>
      <c r="AP106" s="1"/>
      <c r="AQ106" s="1">
        <f t="shared" si="90"/>
        <v>0.6596104835192198</v>
      </c>
      <c r="AR106" s="1">
        <f t="shared" si="91"/>
        <v>1.0663254425250586</v>
      </c>
    </row>
    <row r="107" spans="1:14" s="4" customFormat="1" ht="12.75">
      <c r="A107" s="13" t="s">
        <v>13</v>
      </c>
      <c r="B107" s="21">
        <f aca="true" t="shared" si="92" ref="B107:G107">SUM(B90:B106)</f>
        <v>392</v>
      </c>
      <c r="C107" s="21">
        <f t="shared" si="92"/>
        <v>801</v>
      </c>
      <c r="D107" s="4">
        <f t="shared" si="92"/>
        <v>3</v>
      </c>
      <c r="E107" s="4">
        <f t="shared" si="92"/>
        <v>3</v>
      </c>
      <c r="F107" s="4">
        <f t="shared" si="92"/>
        <v>122</v>
      </c>
      <c r="G107" s="4">
        <f t="shared" si="92"/>
        <v>0</v>
      </c>
      <c r="H107" s="21">
        <f t="shared" si="78"/>
        <v>1321</v>
      </c>
      <c r="J107" s="13" t="s">
        <v>13</v>
      </c>
      <c r="K107" s="21">
        <f>B107</f>
        <v>392</v>
      </c>
      <c r="L107" s="21">
        <f>C107</f>
        <v>801</v>
      </c>
      <c r="M107" s="21">
        <f t="shared" si="81"/>
        <v>128</v>
      </c>
      <c r="N107" s="21">
        <f>H107</f>
        <v>1321</v>
      </c>
    </row>
    <row r="109" spans="26:33" ht="12.75">
      <c r="Z109" s="30" t="str">
        <f>CONCATENATE("Percent of Total Population, By Race: ",$A$1)</f>
        <v>Percent of Total Population, By Race: ILLINOIS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93" ref="AA111:AE120">(AA90/$AG90)*100</f>
        <v>77.19531044430276</v>
      </c>
      <c r="AB111" s="2">
        <f t="shared" si="93"/>
        <v>14.550898329558775</v>
      </c>
      <c r="AC111" s="1">
        <f t="shared" si="93"/>
        <v>0.1330546956474636</v>
      </c>
      <c r="AD111" s="1">
        <f t="shared" si="93"/>
        <v>1.7804874499971164</v>
      </c>
      <c r="AE111" s="1">
        <f t="shared" si="93"/>
        <v>6.340249080493883</v>
      </c>
      <c r="AF111" s="1">
        <f>100-AA111-AB111</f>
        <v>8.253791226138462</v>
      </c>
      <c r="AG111" s="26">
        <f>AB111/AA111</f>
        <v>0.18849458918955192</v>
      </c>
    </row>
    <row r="112" spans="26:33" ht="12.75">
      <c r="Z112" s="9">
        <v>1984</v>
      </c>
      <c r="AA112" s="2">
        <f t="shared" si="93"/>
        <v>76.83339183821039</v>
      </c>
      <c r="AB112" s="2">
        <f t="shared" si="93"/>
        <v>14.58439835284382</v>
      </c>
      <c r="AC112" s="1">
        <f t="shared" si="93"/>
        <v>0.1369942957306745</v>
      </c>
      <c r="AD112" s="1">
        <f t="shared" si="93"/>
        <v>1.8718464542276592</v>
      </c>
      <c r="AE112" s="1">
        <f t="shared" si="93"/>
        <v>6.573369058987462</v>
      </c>
      <c r="AF112" s="1">
        <f aca="true" t="shared" si="94" ref="AF112:AF127">100-AA112-AB112</f>
        <v>8.582209808945791</v>
      </c>
      <c r="AG112" s="26">
        <f aca="true" t="shared" si="95" ref="AG112:AG127">AB112/AA112</f>
        <v>0.18981848912194949</v>
      </c>
    </row>
    <row r="113" spans="26:33" ht="12.75">
      <c r="Z113" s="9">
        <v>1985</v>
      </c>
      <c r="AA113" s="2">
        <f t="shared" si="93"/>
        <v>76.52759734136386</v>
      </c>
      <c r="AB113" s="2">
        <f t="shared" si="93"/>
        <v>14.577331416345682</v>
      </c>
      <c r="AC113" s="1">
        <f t="shared" si="93"/>
        <v>0.1406249040555868</v>
      </c>
      <c r="AD113" s="1">
        <f t="shared" si="93"/>
        <v>1.9628187437882847</v>
      </c>
      <c r="AE113" s="1">
        <f t="shared" si="93"/>
        <v>6.791627594446584</v>
      </c>
      <c r="AF113" s="1">
        <f t="shared" si="94"/>
        <v>8.89507124229046</v>
      </c>
      <c r="AG113" s="26">
        <f t="shared" si="95"/>
        <v>0.19048463459947804</v>
      </c>
    </row>
    <row r="114" spans="26:33" ht="12.75">
      <c r="Z114" s="9">
        <v>1986</v>
      </c>
      <c r="AA114" s="2">
        <f t="shared" si="93"/>
        <v>76.20131787571466</v>
      </c>
      <c r="AB114" s="2">
        <f t="shared" si="93"/>
        <v>14.581780611937987</v>
      </c>
      <c r="AC114" s="1">
        <f t="shared" si="93"/>
        <v>0.14453865787790132</v>
      </c>
      <c r="AD114" s="1">
        <f t="shared" si="93"/>
        <v>2.056964512549765</v>
      </c>
      <c r="AE114" s="1">
        <f t="shared" si="93"/>
        <v>7.0153983419196795</v>
      </c>
      <c r="AF114" s="1">
        <f t="shared" si="94"/>
        <v>9.216901512347349</v>
      </c>
      <c r="AG114" s="26">
        <f t="shared" si="95"/>
        <v>0.1913586407484587</v>
      </c>
    </row>
    <row r="115" spans="26:33" ht="12.75">
      <c r="Z115" s="9">
        <v>1987</v>
      </c>
      <c r="AA115" s="2">
        <f t="shared" si="93"/>
        <v>75.85546646033164</v>
      </c>
      <c r="AB115" s="2">
        <f t="shared" si="93"/>
        <v>14.60259219784284</v>
      </c>
      <c r="AC115" s="1">
        <f t="shared" si="93"/>
        <v>0.14863249936376233</v>
      </c>
      <c r="AD115" s="1">
        <f t="shared" si="93"/>
        <v>2.1459053023728965</v>
      </c>
      <c r="AE115" s="1">
        <f t="shared" si="93"/>
        <v>7.247403540088857</v>
      </c>
      <c r="AF115" s="1">
        <f t="shared" si="94"/>
        <v>9.541941341825519</v>
      </c>
      <c r="AG115" s="26">
        <f t="shared" si="95"/>
        <v>0.1925054696681513</v>
      </c>
    </row>
    <row r="116" spans="26:33" ht="12.75">
      <c r="Z116" s="9">
        <v>1988</v>
      </c>
      <c r="AA116" s="2">
        <f t="shared" si="93"/>
        <v>75.50572206859599</v>
      </c>
      <c r="AB116" s="2">
        <f t="shared" si="93"/>
        <v>14.610034469108047</v>
      </c>
      <c r="AC116" s="1">
        <f t="shared" si="93"/>
        <v>0.15263122268539822</v>
      </c>
      <c r="AD116" s="1">
        <f t="shared" si="93"/>
        <v>2.238011820513408</v>
      </c>
      <c r="AE116" s="1">
        <f t="shared" si="93"/>
        <v>7.493600419097156</v>
      </c>
      <c r="AF116" s="1">
        <f t="shared" si="94"/>
        <v>9.884243462295967</v>
      </c>
      <c r="AG116" s="26">
        <f t="shared" si="95"/>
        <v>0.19349572547409077</v>
      </c>
    </row>
    <row r="117" spans="26:33" ht="12.75">
      <c r="Z117" s="9">
        <v>1989</v>
      </c>
      <c r="AA117" s="2">
        <f t="shared" si="93"/>
        <v>75.13748518266135</v>
      </c>
      <c r="AB117" s="2">
        <f t="shared" si="93"/>
        <v>14.640569161092134</v>
      </c>
      <c r="AC117" s="1">
        <f t="shared" si="93"/>
        <v>0.1564973892999643</v>
      </c>
      <c r="AD117" s="1">
        <f t="shared" si="93"/>
        <v>2.3373204116645594</v>
      </c>
      <c r="AE117" s="1">
        <f t="shared" si="93"/>
        <v>7.728127855281984</v>
      </c>
      <c r="AF117" s="1">
        <f t="shared" si="94"/>
        <v>10.221945656246515</v>
      </c>
      <c r="AG117" s="26">
        <f t="shared" si="95"/>
        <v>0.19485040157386818</v>
      </c>
    </row>
    <row r="118" spans="26:33" ht="12.75">
      <c r="Z118" s="9">
        <v>1990</v>
      </c>
      <c r="AA118" s="2">
        <f t="shared" si="93"/>
        <v>74.78868442057944</v>
      </c>
      <c r="AB118" s="2">
        <f t="shared" si="93"/>
        <v>14.664873588044497</v>
      </c>
      <c r="AC118" s="1">
        <f t="shared" si="93"/>
        <v>0.15979761996593164</v>
      </c>
      <c r="AD118" s="1">
        <f t="shared" si="93"/>
        <v>2.441928127936637</v>
      </c>
      <c r="AE118" s="1">
        <f t="shared" si="93"/>
        <v>7.944716243473496</v>
      </c>
      <c r="AF118" s="1">
        <f t="shared" si="94"/>
        <v>10.54644199137606</v>
      </c>
      <c r="AG118" s="26">
        <f t="shared" si="95"/>
        <v>0.19608412290789265</v>
      </c>
    </row>
    <row r="119" spans="26:33" ht="12.75">
      <c r="Z119" s="9">
        <v>1991</v>
      </c>
      <c r="AA119" s="2">
        <f t="shared" si="93"/>
        <v>74.46008238750213</v>
      </c>
      <c r="AB119" s="2">
        <f t="shared" si="93"/>
        <v>14.711251491313304</v>
      </c>
      <c r="AC119" s="1">
        <f t="shared" si="93"/>
        <v>0.15973511727185907</v>
      </c>
      <c r="AD119" s="1">
        <f t="shared" si="93"/>
        <v>2.526782959703529</v>
      </c>
      <c r="AE119" s="1">
        <f t="shared" si="93"/>
        <v>8.142148044209188</v>
      </c>
      <c r="AF119" s="1">
        <f t="shared" si="94"/>
        <v>10.82866612118457</v>
      </c>
      <c r="AG119" s="26">
        <f t="shared" si="95"/>
        <v>0.19757232358075577</v>
      </c>
    </row>
    <row r="120" spans="26:33" ht="12.75">
      <c r="Z120" s="9">
        <v>1992</v>
      </c>
      <c r="AA120" s="2">
        <f t="shared" si="93"/>
        <v>74.08173664786251</v>
      </c>
      <c r="AB120" s="2">
        <f t="shared" si="93"/>
        <v>14.769668274632567</v>
      </c>
      <c r="AC120" s="1">
        <f t="shared" si="93"/>
        <v>0.15828696325468317</v>
      </c>
      <c r="AD120" s="1">
        <f t="shared" si="93"/>
        <v>2.617291310151431</v>
      </c>
      <c r="AE120" s="1">
        <f t="shared" si="93"/>
        <v>8.373016804098803</v>
      </c>
      <c r="AF120" s="1">
        <f t="shared" si="94"/>
        <v>11.14859507750492</v>
      </c>
      <c r="AG120" s="26">
        <f t="shared" si="95"/>
        <v>0.1993698979390586</v>
      </c>
    </row>
    <row r="121" spans="26:33" ht="12.75">
      <c r="Z121" s="9">
        <v>1993</v>
      </c>
      <c r="AA121" s="2">
        <f aca="true" t="shared" si="96" ref="AA121:AE127">(AA100/$AG100)*100</f>
        <v>73.67268282133081</v>
      </c>
      <c r="AB121" s="2">
        <f t="shared" si="96"/>
        <v>14.832290407355153</v>
      </c>
      <c r="AC121" s="1">
        <f t="shared" si="96"/>
        <v>0.15713819838062204</v>
      </c>
      <c r="AD121" s="1">
        <f t="shared" si="96"/>
        <v>2.712301159544478</v>
      </c>
      <c r="AE121" s="1">
        <f t="shared" si="96"/>
        <v>8.625587413388931</v>
      </c>
      <c r="AF121" s="1">
        <f t="shared" si="94"/>
        <v>11.495026771314038</v>
      </c>
      <c r="AG121" s="26">
        <f t="shared" si="95"/>
        <v>0.20132686688397192</v>
      </c>
    </row>
    <row r="122" spans="26:33" ht="12.75">
      <c r="Z122" s="9">
        <v>1994</v>
      </c>
      <c r="AA122" s="2">
        <f t="shared" si="96"/>
        <v>73.26202674022655</v>
      </c>
      <c r="AB122" s="2">
        <f t="shared" si="96"/>
        <v>14.864261592516925</v>
      </c>
      <c r="AC122" s="1">
        <f t="shared" si="96"/>
        <v>0.1556969233169781</v>
      </c>
      <c r="AD122" s="1">
        <f t="shared" si="96"/>
        <v>2.8037136172800206</v>
      </c>
      <c r="AE122" s="1">
        <f t="shared" si="96"/>
        <v>8.914301126659533</v>
      </c>
      <c r="AF122" s="1">
        <f t="shared" si="94"/>
        <v>11.87371166725653</v>
      </c>
      <c r="AG122" s="26">
        <f t="shared" si="95"/>
        <v>0.20289176062822858</v>
      </c>
    </row>
    <row r="123" spans="26:33" ht="12.75">
      <c r="Z123" s="9">
        <v>1995</v>
      </c>
      <c r="AA123" s="2">
        <f t="shared" si="96"/>
        <v>72.87693201519403</v>
      </c>
      <c r="AB123" s="2">
        <f t="shared" si="96"/>
        <v>14.880855469550317</v>
      </c>
      <c r="AC123" s="1">
        <f t="shared" si="96"/>
        <v>0.15438031423815107</v>
      </c>
      <c r="AD123" s="1">
        <f t="shared" si="96"/>
        <v>2.8905921656281675</v>
      </c>
      <c r="AE123" s="1">
        <f t="shared" si="96"/>
        <v>9.19724003538934</v>
      </c>
      <c r="AF123" s="1">
        <f t="shared" si="94"/>
        <v>12.242212515255654</v>
      </c>
      <c r="AG123" s="26">
        <f t="shared" si="95"/>
        <v>0.20419157417943753</v>
      </c>
    </row>
    <row r="124" spans="26:33" ht="12.75">
      <c r="Z124" s="9">
        <v>1996</v>
      </c>
      <c r="AA124" s="2">
        <f t="shared" si="96"/>
        <v>72.47796223258707</v>
      </c>
      <c r="AB124" s="2">
        <f t="shared" si="96"/>
        <v>14.87094916649816</v>
      </c>
      <c r="AC124" s="1">
        <f t="shared" si="96"/>
        <v>0.15350954065685418</v>
      </c>
      <c r="AD124" s="1">
        <f t="shared" si="96"/>
        <v>2.9816272948312657</v>
      </c>
      <c r="AE124" s="1">
        <f t="shared" si="96"/>
        <v>9.515951765426646</v>
      </c>
      <c r="AF124" s="1">
        <f t="shared" si="94"/>
        <v>12.651088600914765</v>
      </c>
      <c r="AG124" s="26">
        <f t="shared" si="95"/>
        <v>0.20517890829734145</v>
      </c>
    </row>
    <row r="125" spans="26:33" ht="12.75">
      <c r="Z125" s="9">
        <v>1997</v>
      </c>
      <c r="AA125" s="2">
        <f t="shared" si="96"/>
        <v>72.05514311315923</v>
      </c>
      <c r="AB125" s="2">
        <f t="shared" si="96"/>
        <v>14.874592359711006</v>
      </c>
      <c r="AC125" s="1">
        <f t="shared" si="96"/>
        <v>0.1527701473644985</v>
      </c>
      <c r="AD125" s="1">
        <f t="shared" si="96"/>
        <v>3.0699806327414816</v>
      </c>
      <c r="AE125" s="1">
        <f t="shared" si="96"/>
        <v>9.847513747023791</v>
      </c>
      <c r="AF125" s="1">
        <f t="shared" si="94"/>
        <v>13.070264527129762</v>
      </c>
      <c r="AG125" s="26">
        <f t="shared" si="95"/>
        <v>0.20643345800245175</v>
      </c>
    </row>
    <row r="126" spans="26:33" ht="12.75">
      <c r="Z126" s="9">
        <v>1998</v>
      </c>
      <c r="AA126" s="2">
        <f t="shared" si="96"/>
        <v>71.64047976374702</v>
      </c>
      <c r="AB126" s="2">
        <f t="shared" si="96"/>
        <v>14.8624158165679</v>
      </c>
      <c r="AC126" s="1">
        <f t="shared" si="96"/>
        <v>0.15381398193537013</v>
      </c>
      <c r="AD126" s="1">
        <f t="shared" si="96"/>
        <v>3.162387299049676</v>
      </c>
      <c r="AE126" s="1">
        <f t="shared" si="96"/>
        <v>10.180903138700028</v>
      </c>
      <c r="AF126" s="1">
        <f t="shared" si="94"/>
        <v>13.497104419685076</v>
      </c>
      <c r="AG126" s="26">
        <f t="shared" si="95"/>
        <v>0.2074583512782236</v>
      </c>
    </row>
    <row r="127" spans="26:33" ht="12.75">
      <c r="Z127" s="9">
        <v>1999</v>
      </c>
      <c r="AA127" s="2">
        <f t="shared" si="96"/>
        <v>71.21492005933196</v>
      </c>
      <c r="AB127" s="2">
        <f t="shared" si="96"/>
        <v>14.86696893317074</v>
      </c>
      <c r="AC127" s="1">
        <f t="shared" si="96"/>
        <v>0.15409325408113375</v>
      </c>
      <c r="AD127" s="1">
        <f t="shared" si="96"/>
        <v>3.241639230993118</v>
      </c>
      <c r="AE127" s="1">
        <f t="shared" si="96"/>
        <v>10.522378522423047</v>
      </c>
      <c r="AF127" s="1">
        <f t="shared" si="94"/>
        <v>13.9181110074973</v>
      </c>
      <c r="AG127" s="26">
        <f t="shared" si="95"/>
        <v>0.20876199707567575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3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39</v>
      </c>
    </row>
    <row r="2" spans="1:14" ht="28.5" customHeight="1">
      <c r="A2" s="31" t="str">
        <f>CONCATENATE("New Admissions for Violent Offenses, BW Only: ",$A$1)</f>
        <v>New Admissions for Violent Offenses, BW Only: ILLINOIS</v>
      </c>
      <c r="B2" s="31"/>
      <c r="C2" s="31"/>
      <c r="D2" s="31"/>
      <c r="F2" s="31" t="str">
        <f>CONCATENATE("Total Population, BW Only: ",$A$1)</f>
        <v>Total Population, BW Only: ILLINOIS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ILLINOIS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555</v>
      </c>
      <c r="C4">
        <v>1026</v>
      </c>
      <c r="D4">
        <v>1581</v>
      </c>
      <c r="F4" s="9">
        <v>1983</v>
      </c>
      <c r="G4" s="2">
        <v>8807091</v>
      </c>
      <c r="H4" s="2">
        <v>1660089</v>
      </c>
      <c r="I4" s="1">
        <f>G4+H4</f>
        <v>10467180</v>
      </c>
      <c r="J4" s="1"/>
      <c r="K4" s="9">
        <f>F4</f>
        <v>1983</v>
      </c>
      <c r="L4" s="1">
        <f aca="true" t="shared" si="0" ref="L4:N7">(B4/G4)*100000</f>
        <v>6.3017402681543775</v>
      </c>
      <c r="M4" s="1">
        <f t="shared" si="0"/>
        <v>61.80391533225026</v>
      </c>
      <c r="N4" s="1">
        <f t="shared" si="0"/>
        <v>15.10435475457573</v>
      </c>
      <c r="P4" s="6"/>
      <c r="Q4" s="6"/>
      <c r="R4" s="6"/>
      <c r="S4" s="6"/>
    </row>
    <row r="5" spans="1:19" ht="12.75">
      <c r="A5" s="9">
        <v>1984</v>
      </c>
      <c r="B5">
        <v>493</v>
      </c>
      <c r="C5">
        <v>821</v>
      </c>
      <c r="D5">
        <v>1314</v>
      </c>
      <c r="F5" s="9">
        <v>1984</v>
      </c>
      <c r="G5" s="2">
        <v>8768345</v>
      </c>
      <c r="H5" s="2">
        <v>1664394</v>
      </c>
      <c r="I5" s="1">
        <f aca="true" t="shared" si="1" ref="I5:I20">G5+H5</f>
        <v>10432739</v>
      </c>
      <c r="K5" s="9">
        <f aca="true" t="shared" si="2" ref="K5:K20">F5</f>
        <v>1984</v>
      </c>
      <c r="L5" s="1">
        <f t="shared" si="0"/>
        <v>5.622497746153921</v>
      </c>
      <c r="M5" s="1">
        <f t="shared" si="0"/>
        <v>49.32726265535685</v>
      </c>
      <c r="N5" s="1">
        <f t="shared" si="0"/>
        <v>12.594966671743634</v>
      </c>
      <c r="P5" s="6"/>
      <c r="Q5" s="6"/>
      <c r="R5" s="6"/>
      <c r="S5" s="6"/>
    </row>
    <row r="6" spans="1:19" ht="12.75">
      <c r="A6" s="9">
        <v>1985</v>
      </c>
      <c r="B6">
        <v>577</v>
      </c>
      <c r="C6">
        <v>995</v>
      </c>
      <c r="D6">
        <v>1572</v>
      </c>
      <c r="F6" s="9">
        <v>1985</v>
      </c>
      <c r="G6" s="2">
        <v>8724016</v>
      </c>
      <c r="H6" s="2">
        <v>1661791</v>
      </c>
      <c r="I6" s="1">
        <f t="shared" si="1"/>
        <v>10385807</v>
      </c>
      <c r="K6" s="9">
        <f t="shared" si="2"/>
        <v>1985</v>
      </c>
      <c r="L6" s="1">
        <f t="shared" si="0"/>
        <v>6.6139264302128735</v>
      </c>
      <c r="M6" s="1">
        <f t="shared" si="0"/>
        <v>59.87515878952287</v>
      </c>
      <c r="N6" s="1">
        <f t="shared" si="0"/>
        <v>15.136040945109032</v>
      </c>
      <c r="P6" s="6"/>
      <c r="Q6" s="6"/>
      <c r="R6" s="6"/>
      <c r="S6" s="6"/>
    </row>
    <row r="7" spans="1:19" ht="12.75">
      <c r="A7" s="9">
        <v>1986</v>
      </c>
      <c r="B7">
        <v>615</v>
      </c>
      <c r="C7">
        <v>959</v>
      </c>
      <c r="D7">
        <v>1574</v>
      </c>
      <c r="F7" s="9">
        <v>1986</v>
      </c>
      <c r="G7" s="2">
        <v>8677246</v>
      </c>
      <c r="H7" s="2">
        <v>1660466</v>
      </c>
      <c r="I7" s="1">
        <f t="shared" si="1"/>
        <v>10337712</v>
      </c>
      <c r="K7" s="9">
        <f t="shared" si="2"/>
        <v>1986</v>
      </c>
      <c r="L7" s="1">
        <f t="shared" si="0"/>
        <v>7.0875021867537225</v>
      </c>
      <c r="M7" s="1">
        <f t="shared" si="0"/>
        <v>57.75487122289766</v>
      </c>
      <c r="N7" s="1">
        <f t="shared" si="0"/>
        <v>15.225806251905645</v>
      </c>
      <c r="P7" s="6"/>
      <c r="Q7" s="6"/>
      <c r="R7" s="6"/>
      <c r="S7" s="6"/>
    </row>
    <row r="8" spans="1:19" ht="12.75">
      <c r="A8" s="9">
        <v>1987</v>
      </c>
      <c r="B8">
        <v>642</v>
      </c>
      <c r="C8">
        <v>910</v>
      </c>
      <c r="D8">
        <v>1552</v>
      </c>
      <c r="F8" s="9">
        <v>1987</v>
      </c>
      <c r="G8" s="2">
        <v>8640835</v>
      </c>
      <c r="H8" s="2">
        <v>1663408</v>
      </c>
      <c r="I8" s="1">
        <f t="shared" si="1"/>
        <v>10304243</v>
      </c>
      <c r="K8" s="9">
        <f t="shared" si="2"/>
        <v>1987</v>
      </c>
      <c r="L8" s="1">
        <f aca="true" t="shared" si="3" ref="L8:L20">(B8/G8)*100000</f>
        <v>7.429837509916576</v>
      </c>
      <c r="M8" s="1">
        <f aca="true" t="shared" si="4" ref="M8:N19">(C8/H8)*100000</f>
        <v>54.7069630541635</v>
      </c>
      <c r="N8" s="1">
        <f t="shared" si="4"/>
        <v>15.061756598713753</v>
      </c>
      <c r="P8" s="6"/>
      <c r="Q8" s="6"/>
      <c r="R8" s="6"/>
      <c r="S8" s="6"/>
    </row>
    <row r="9" spans="1:19" ht="12.75">
      <c r="A9" s="9">
        <v>1988</v>
      </c>
      <c r="B9">
        <v>645</v>
      </c>
      <c r="C9">
        <v>999</v>
      </c>
      <c r="D9">
        <v>1644</v>
      </c>
      <c r="F9" s="9">
        <v>1988</v>
      </c>
      <c r="G9" s="2">
        <v>8600252</v>
      </c>
      <c r="H9" s="2">
        <v>1664112</v>
      </c>
      <c r="I9" s="1">
        <f t="shared" si="1"/>
        <v>10264364</v>
      </c>
      <c r="K9" s="9">
        <f t="shared" si="2"/>
        <v>1988</v>
      </c>
      <c r="L9" s="1">
        <f t="shared" si="3"/>
        <v>7.499780238997649</v>
      </c>
      <c r="M9" s="1">
        <f t="shared" si="4"/>
        <v>60.03201707577375</v>
      </c>
      <c r="N9" s="1">
        <f t="shared" si="4"/>
        <v>16.01657930291638</v>
      </c>
      <c r="P9" s="6"/>
      <c r="Q9" s="6"/>
      <c r="R9" s="6"/>
      <c r="S9" s="6"/>
    </row>
    <row r="10" spans="1:19" ht="12.75">
      <c r="A10" s="9">
        <v>1989</v>
      </c>
      <c r="B10">
        <v>759</v>
      </c>
      <c r="C10">
        <v>1089</v>
      </c>
      <c r="D10">
        <v>1848</v>
      </c>
      <c r="F10" s="9">
        <v>1989</v>
      </c>
      <c r="G10" s="2">
        <v>8573018</v>
      </c>
      <c r="H10" s="2">
        <v>1670456</v>
      </c>
      <c r="I10" s="1">
        <f t="shared" si="1"/>
        <v>10243474</v>
      </c>
      <c r="K10" s="9">
        <f t="shared" si="2"/>
        <v>1989</v>
      </c>
      <c r="L10" s="1">
        <f t="shared" si="3"/>
        <v>8.853358292260673</v>
      </c>
      <c r="M10" s="1">
        <f t="shared" si="4"/>
        <v>65.19177996906234</v>
      </c>
      <c r="N10" s="1">
        <f t="shared" si="4"/>
        <v>18.040754533081255</v>
      </c>
      <c r="P10" s="6"/>
      <c r="Q10" s="6"/>
      <c r="R10" s="6"/>
      <c r="S10" s="6"/>
    </row>
    <row r="11" spans="1:19" ht="12.75">
      <c r="A11" s="9">
        <v>1990</v>
      </c>
      <c r="B11">
        <v>788</v>
      </c>
      <c r="C11">
        <v>1388</v>
      </c>
      <c r="D11">
        <v>2176</v>
      </c>
      <c r="F11" s="9">
        <v>1990</v>
      </c>
      <c r="G11" s="2">
        <v>8561045</v>
      </c>
      <c r="H11" s="2">
        <v>1678685</v>
      </c>
      <c r="I11" s="1">
        <f t="shared" si="1"/>
        <v>10239730</v>
      </c>
      <c r="K11" s="9">
        <f t="shared" si="2"/>
        <v>1990</v>
      </c>
      <c r="L11" s="1">
        <f t="shared" si="3"/>
        <v>9.204483798414795</v>
      </c>
      <c r="M11" s="1">
        <f t="shared" si="4"/>
        <v>82.68376735361309</v>
      </c>
      <c r="N11" s="1">
        <f t="shared" si="4"/>
        <v>21.250560317508373</v>
      </c>
      <c r="P11" s="6"/>
      <c r="Q11" s="6"/>
      <c r="R11" s="6"/>
      <c r="S11" s="6"/>
    </row>
    <row r="12" spans="1:19" ht="12.75">
      <c r="A12" s="9">
        <v>1991</v>
      </c>
      <c r="B12">
        <v>853</v>
      </c>
      <c r="C12">
        <v>1546</v>
      </c>
      <c r="D12">
        <v>2399</v>
      </c>
      <c r="F12" s="9">
        <v>1991</v>
      </c>
      <c r="G12" s="2">
        <v>8589695</v>
      </c>
      <c r="H12" s="2">
        <v>1697086</v>
      </c>
      <c r="I12" s="1">
        <f t="shared" si="1"/>
        <v>10286781</v>
      </c>
      <c r="K12" s="9">
        <f t="shared" si="2"/>
        <v>1991</v>
      </c>
      <c r="L12" s="1">
        <f t="shared" si="3"/>
        <v>9.93050393523868</v>
      </c>
      <c r="M12" s="1">
        <f t="shared" si="4"/>
        <v>91.09732800812688</v>
      </c>
      <c r="N12" s="1">
        <f t="shared" si="4"/>
        <v>23.321192509104645</v>
      </c>
      <c r="P12" s="6"/>
      <c r="Q12" s="6"/>
      <c r="R12" s="6"/>
      <c r="S12" s="6"/>
    </row>
    <row r="13" spans="1:19" ht="12.75">
      <c r="A13" s="9">
        <v>1992</v>
      </c>
      <c r="B13">
        <v>952</v>
      </c>
      <c r="C13">
        <v>1636</v>
      </c>
      <c r="D13">
        <v>2588</v>
      </c>
      <c r="F13" s="9">
        <v>1992</v>
      </c>
      <c r="G13" s="2">
        <v>8619556</v>
      </c>
      <c r="H13" s="2">
        <v>1718480</v>
      </c>
      <c r="I13" s="1">
        <f t="shared" si="1"/>
        <v>10338036</v>
      </c>
      <c r="K13" s="9">
        <f t="shared" si="2"/>
        <v>1992</v>
      </c>
      <c r="L13" s="1">
        <f t="shared" si="3"/>
        <v>11.04465241597131</v>
      </c>
      <c r="M13" s="1">
        <f t="shared" si="4"/>
        <v>95.20040966435455</v>
      </c>
      <c r="N13" s="1">
        <f t="shared" si="4"/>
        <v>25.033768503030945</v>
      </c>
      <c r="P13" s="6"/>
      <c r="Q13" s="6"/>
      <c r="R13" s="6"/>
      <c r="S13" s="6"/>
    </row>
    <row r="14" spans="1:19" ht="12.75">
      <c r="A14" s="9">
        <v>1993</v>
      </c>
      <c r="B14">
        <v>870</v>
      </c>
      <c r="C14">
        <v>1594</v>
      </c>
      <c r="D14">
        <v>2464</v>
      </c>
      <c r="F14" s="9">
        <v>1993</v>
      </c>
      <c r="G14" s="2">
        <v>8638847</v>
      </c>
      <c r="H14" s="2">
        <v>1739232</v>
      </c>
      <c r="I14" s="1">
        <f t="shared" si="1"/>
        <v>10378079</v>
      </c>
      <c r="K14" s="9">
        <f t="shared" si="2"/>
        <v>1993</v>
      </c>
      <c r="L14" s="1">
        <f t="shared" si="3"/>
        <v>10.070788381829196</v>
      </c>
      <c r="M14" s="1">
        <f t="shared" si="4"/>
        <v>91.64964766057662</v>
      </c>
      <c r="N14" s="1">
        <f t="shared" si="4"/>
        <v>23.74235154694814</v>
      </c>
      <c r="P14" s="6"/>
      <c r="Q14" s="6"/>
      <c r="R14" s="6"/>
      <c r="S14" s="6"/>
    </row>
    <row r="15" spans="1:19" ht="12.75">
      <c r="A15" s="9">
        <v>1994</v>
      </c>
      <c r="B15">
        <v>922</v>
      </c>
      <c r="C15">
        <v>1567</v>
      </c>
      <c r="D15">
        <v>2489</v>
      </c>
      <c r="F15" s="9">
        <v>1994</v>
      </c>
      <c r="G15" s="2">
        <v>8648572</v>
      </c>
      <c r="H15" s="2">
        <v>1754724</v>
      </c>
      <c r="I15" s="1">
        <f t="shared" si="1"/>
        <v>10403296</v>
      </c>
      <c r="K15" s="9">
        <f t="shared" si="2"/>
        <v>1994</v>
      </c>
      <c r="L15" s="1">
        <f t="shared" si="3"/>
        <v>10.660719480626396</v>
      </c>
      <c r="M15" s="1">
        <f t="shared" si="4"/>
        <v>89.30179333046108</v>
      </c>
      <c r="N15" s="1">
        <f t="shared" si="4"/>
        <v>23.9251098882508</v>
      </c>
      <c r="P15" s="6"/>
      <c r="Q15" s="6"/>
      <c r="R15" s="6"/>
      <c r="S15" s="6"/>
    </row>
    <row r="16" spans="1:19" ht="12.75">
      <c r="A16" s="9">
        <v>1995</v>
      </c>
      <c r="B16">
        <v>952</v>
      </c>
      <c r="C16">
        <v>1447</v>
      </c>
      <c r="D16">
        <v>2399</v>
      </c>
      <c r="F16" s="9">
        <v>1995</v>
      </c>
      <c r="G16" s="2">
        <v>8661376</v>
      </c>
      <c r="H16" s="2">
        <v>1768580</v>
      </c>
      <c r="I16" s="1">
        <f t="shared" si="1"/>
        <v>10429956</v>
      </c>
      <c r="K16" s="9">
        <f t="shared" si="2"/>
        <v>1995</v>
      </c>
      <c r="L16" s="1">
        <f t="shared" si="3"/>
        <v>10.991325165885883</v>
      </c>
      <c r="M16" s="1">
        <f t="shared" si="4"/>
        <v>81.81705096744281</v>
      </c>
      <c r="N16" s="1">
        <f t="shared" si="4"/>
        <v>23.00105580502928</v>
      </c>
      <c r="P16" s="6"/>
      <c r="Q16" s="6"/>
      <c r="R16" s="6"/>
      <c r="S16" s="6"/>
    </row>
    <row r="17" spans="1:19" ht="12.75">
      <c r="A17" s="9">
        <v>1996</v>
      </c>
      <c r="B17">
        <v>909</v>
      </c>
      <c r="C17">
        <v>1322</v>
      </c>
      <c r="D17">
        <v>2231</v>
      </c>
      <c r="F17" s="9">
        <v>1996</v>
      </c>
      <c r="G17" s="2">
        <v>8663293</v>
      </c>
      <c r="H17" s="2">
        <v>1777525</v>
      </c>
      <c r="I17" s="1">
        <f t="shared" si="1"/>
        <v>10440818</v>
      </c>
      <c r="K17" s="9">
        <f t="shared" si="2"/>
        <v>1996</v>
      </c>
      <c r="L17" s="1">
        <f t="shared" si="3"/>
        <v>10.492545963757662</v>
      </c>
      <c r="M17" s="1">
        <f t="shared" si="4"/>
        <v>74.37307492159042</v>
      </c>
      <c r="N17" s="1">
        <f t="shared" si="4"/>
        <v>21.36805756024097</v>
      </c>
      <c r="P17" s="6"/>
      <c r="Q17" s="6"/>
      <c r="R17" s="6"/>
      <c r="S17" s="6"/>
    </row>
    <row r="18" spans="1:19" ht="12.75">
      <c r="A18" s="9">
        <v>1997</v>
      </c>
      <c r="B18">
        <v>926</v>
      </c>
      <c r="C18">
        <v>1445</v>
      </c>
      <c r="D18">
        <v>2371</v>
      </c>
      <c r="F18" s="9">
        <v>1997</v>
      </c>
      <c r="G18" s="2">
        <v>8654910</v>
      </c>
      <c r="H18" s="2">
        <v>1786663</v>
      </c>
      <c r="I18" s="1">
        <f t="shared" si="1"/>
        <v>10441573</v>
      </c>
      <c r="K18" s="9">
        <f t="shared" si="2"/>
        <v>1997</v>
      </c>
      <c r="L18" s="1">
        <f t="shared" si="3"/>
        <v>10.699129164832447</v>
      </c>
      <c r="M18" s="1">
        <f t="shared" si="4"/>
        <v>80.87703165062466</v>
      </c>
      <c r="N18" s="1">
        <f t="shared" si="4"/>
        <v>22.70730664814583</v>
      </c>
      <c r="P18" s="6"/>
      <c r="Q18" s="6"/>
      <c r="R18" s="6"/>
      <c r="S18" s="6"/>
    </row>
    <row r="19" spans="1:19" ht="12.75">
      <c r="A19" s="9">
        <v>1998</v>
      </c>
      <c r="B19">
        <v>969</v>
      </c>
      <c r="C19">
        <v>1528</v>
      </c>
      <c r="D19">
        <v>2497</v>
      </c>
      <c r="F19" s="9">
        <v>1998</v>
      </c>
      <c r="G19" s="2">
        <v>8646844</v>
      </c>
      <c r="H19" s="2">
        <v>1793860</v>
      </c>
      <c r="I19" s="1">
        <f t="shared" si="1"/>
        <v>10440704</v>
      </c>
      <c r="K19" s="9">
        <f t="shared" si="2"/>
        <v>1998</v>
      </c>
      <c r="L19" s="1">
        <f t="shared" si="3"/>
        <v>11.206400855618536</v>
      </c>
      <c r="M19" s="1">
        <f t="shared" si="4"/>
        <v>85.17944544167327</v>
      </c>
      <c r="N19" s="1">
        <f t="shared" si="4"/>
        <v>23.916011793840724</v>
      </c>
      <c r="P19" s="6"/>
      <c r="Q19" s="6"/>
      <c r="R19" s="6"/>
      <c r="S19" s="6"/>
    </row>
    <row r="20" spans="1:14" ht="12.75">
      <c r="A20" s="9">
        <v>1999</v>
      </c>
      <c r="B20">
        <v>1037</v>
      </c>
      <c r="C20">
        <v>1384</v>
      </c>
      <c r="D20">
        <v>2421</v>
      </c>
      <c r="F20" s="9">
        <v>1999</v>
      </c>
      <c r="G20" s="2">
        <v>8637209</v>
      </c>
      <c r="H20" s="2">
        <v>1803121</v>
      </c>
      <c r="I20" s="1">
        <f t="shared" si="1"/>
        <v>10440330</v>
      </c>
      <c r="K20" s="9">
        <f t="shared" si="2"/>
        <v>1999</v>
      </c>
      <c r="L20" s="1">
        <f t="shared" si="3"/>
        <v>12.006193204309401</v>
      </c>
      <c r="M20" s="1">
        <f>(C20/H20)*100000</f>
        <v>76.75580285516058</v>
      </c>
      <c r="N20" s="1">
        <f>(D20/I20)*100000</f>
        <v>23.188922189241143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ILLINOIS</v>
      </c>
      <c r="B22" s="31"/>
      <c r="C22" s="31"/>
      <c r="D22" s="31"/>
      <c r="F22" s="31" t="str">
        <f>CONCATENATE("Total Population, BW Only: ",$A$1)</f>
        <v>Total Population, BW Only: ILLINOIS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ILLINOIS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1111</v>
      </c>
      <c r="C24">
        <v>1770</v>
      </c>
      <c r="D24">
        <v>2881</v>
      </c>
      <c r="F24" s="9">
        <f>F4</f>
        <v>1983</v>
      </c>
      <c r="G24" s="1">
        <f>G4</f>
        <v>8807091</v>
      </c>
      <c r="H24" s="1">
        <f>H4</f>
        <v>1660089</v>
      </c>
      <c r="I24" s="1">
        <f>I4</f>
        <v>10467180</v>
      </c>
      <c r="K24" s="9">
        <f>F24</f>
        <v>1983</v>
      </c>
      <c r="L24" s="1">
        <f aca="true" t="shared" si="5" ref="L24:N27">(B24/G24)*100000</f>
        <v>12.614835023278403</v>
      </c>
      <c r="M24" s="1">
        <f t="shared" si="5"/>
        <v>106.62078960826798</v>
      </c>
      <c r="N24" s="1">
        <f t="shared" si="5"/>
        <v>27.524127797553877</v>
      </c>
    </row>
    <row r="25" spans="1:14" ht="12.75">
      <c r="A25" s="9">
        <v>1984</v>
      </c>
      <c r="B25">
        <v>967</v>
      </c>
      <c r="C25">
        <v>1642</v>
      </c>
      <c r="D25">
        <v>2609</v>
      </c>
      <c r="F25" s="9">
        <f aca="true" t="shared" si="6" ref="F25:F40">F5</f>
        <v>1984</v>
      </c>
      <c r="G25" s="1">
        <f aca="true" t="shared" si="7" ref="G25:I40">G5</f>
        <v>8768345</v>
      </c>
      <c r="H25" s="1">
        <f t="shared" si="7"/>
        <v>1664394</v>
      </c>
      <c r="I25" s="1">
        <f t="shared" si="7"/>
        <v>10432739</v>
      </c>
      <c r="K25" s="9">
        <f aca="true" t="shared" si="8" ref="K25:K40">F25</f>
        <v>1984</v>
      </c>
      <c r="L25" s="1">
        <f t="shared" si="5"/>
        <v>11.028306938196433</v>
      </c>
      <c r="M25" s="1">
        <f t="shared" si="5"/>
        <v>98.6545253107137</v>
      </c>
      <c r="N25" s="1">
        <f t="shared" si="5"/>
        <v>25.0078143429065</v>
      </c>
    </row>
    <row r="26" spans="1:14" ht="12.75">
      <c r="A26" s="9">
        <v>1985</v>
      </c>
      <c r="B26">
        <v>1032</v>
      </c>
      <c r="C26">
        <v>1730</v>
      </c>
      <c r="D26">
        <v>2762</v>
      </c>
      <c r="F26" s="9">
        <f t="shared" si="6"/>
        <v>1985</v>
      </c>
      <c r="G26" s="1">
        <f t="shared" si="7"/>
        <v>8724016</v>
      </c>
      <c r="H26" s="1">
        <f t="shared" si="7"/>
        <v>1661791</v>
      </c>
      <c r="I26" s="1">
        <f t="shared" si="7"/>
        <v>10385807</v>
      </c>
      <c r="K26" s="9">
        <f t="shared" si="8"/>
        <v>1985</v>
      </c>
      <c r="L26" s="1">
        <f t="shared" si="5"/>
        <v>11.82941434311904</v>
      </c>
      <c r="M26" s="1">
        <f t="shared" si="5"/>
        <v>104.10454744309001</v>
      </c>
      <c r="N26" s="1">
        <f t="shared" si="5"/>
        <v>26.593985426457476</v>
      </c>
    </row>
    <row r="27" spans="1:14" ht="12.75">
      <c r="A27" s="9">
        <v>1986</v>
      </c>
      <c r="B27">
        <v>1032</v>
      </c>
      <c r="C27">
        <v>1656</v>
      </c>
      <c r="D27">
        <v>2688</v>
      </c>
      <c r="F27" s="9">
        <f t="shared" si="6"/>
        <v>1986</v>
      </c>
      <c r="G27" s="1">
        <f t="shared" si="7"/>
        <v>8677246</v>
      </c>
      <c r="H27" s="1">
        <f t="shared" si="7"/>
        <v>1660466</v>
      </c>
      <c r="I27" s="1">
        <f t="shared" si="7"/>
        <v>10337712</v>
      </c>
      <c r="K27" s="9">
        <f t="shared" si="8"/>
        <v>1986</v>
      </c>
      <c r="L27" s="1">
        <f t="shared" si="5"/>
        <v>11.893174401186736</v>
      </c>
      <c r="M27" s="1">
        <f t="shared" si="5"/>
        <v>99.7310393588306</v>
      </c>
      <c r="N27" s="1">
        <f t="shared" si="5"/>
        <v>26.001885136672406</v>
      </c>
    </row>
    <row r="28" spans="1:14" ht="12.75">
      <c r="A28" s="9">
        <v>1987</v>
      </c>
      <c r="B28">
        <v>969</v>
      </c>
      <c r="C28">
        <v>1792</v>
      </c>
      <c r="D28">
        <v>2761</v>
      </c>
      <c r="F28" s="9">
        <f t="shared" si="6"/>
        <v>1987</v>
      </c>
      <c r="G28" s="1">
        <f t="shared" si="7"/>
        <v>8640835</v>
      </c>
      <c r="H28" s="1">
        <f t="shared" si="7"/>
        <v>1663408</v>
      </c>
      <c r="I28" s="1">
        <f t="shared" si="7"/>
        <v>10304243</v>
      </c>
      <c r="K28" s="9">
        <f t="shared" si="8"/>
        <v>1987</v>
      </c>
      <c r="L28" s="1">
        <f aca="true" t="shared" si="9" ref="L28:L40">(B28/G28)*100000</f>
        <v>11.214193998612402</v>
      </c>
      <c r="M28" s="1">
        <f aca="true" t="shared" si="10" ref="M28:M40">(C28/H28)*100000</f>
        <v>107.73063493742966</v>
      </c>
      <c r="N28" s="1">
        <f aca="true" t="shared" si="11" ref="N28:N40">(D28/I28)*100000</f>
        <v>26.794787351191154</v>
      </c>
    </row>
    <row r="29" spans="1:14" ht="12.75">
      <c r="A29" s="9">
        <v>1988</v>
      </c>
      <c r="B29">
        <v>916</v>
      </c>
      <c r="C29">
        <v>1716</v>
      </c>
      <c r="D29">
        <v>2632</v>
      </c>
      <c r="F29" s="9">
        <f t="shared" si="6"/>
        <v>1988</v>
      </c>
      <c r="G29" s="1">
        <f t="shared" si="7"/>
        <v>8600252</v>
      </c>
      <c r="H29" s="1">
        <f t="shared" si="7"/>
        <v>1664112</v>
      </c>
      <c r="I29" s="1">
        <f t="shared" si="7"/>
        <v>10264364</v>
      </c>
      <c r="K29" s="9">
        <f t="shared" si="8"/>
        <v>1988</v>
      </c>
      <c r="L29" s="1">
        <f t="shared" si="9"/>
        <v>10.65085069600286</v>
      </c>
      <c r="M29" s="1">
        <f t="shared" si="10"/>
        <v>103.11805936138914</v>
      </c>
      <c r="N29" s="1">
        <f t="shared" si="11"/>
        <v>25.64211479639654</v>
      </c>
    </row>
    <row r="30" spans="1:14" ht="12.75">
      <c r="A30" s="9">
        <v>1989</v>
      </c>
      <c r="B30">
        <v>1017</v>
      </c>
      <c r="C30">
        <v>2028</v>
      </c>
      <c r="D30">
        <v>3045</v>
      </c>
      <c r="F30" s="9">
        <f t="shared" si="6"/>
        <v>1989</v>
      </c>
      <c r="G30" s="1">
        <f t="shared" si="7"/>
        <v>8573018</v>
      </c>
      <c r="H30" s="1">
        <f t="shared" si="7"/>
        <v>1670456</v>
      </c>
      <c r="I30" s="1">
        <f t="shared" si="7"/>
        <v>10243474</v>
      </c>
      <c r="K30" s="9">
        <f t="shared" si="8"/>
        <v>1989</v>
      </c>
      <c r="L30" s="1">
        <f t="shared" si="9"/>
        <v>11.862800241408568</v>
      </c>
      <c r="M30" s="1">
        <f t="shared" si="10"/>
        <v>121.40397592034749</v>
      </c>
      <c r="N30" s="1">
        <f t="shared" si="11"/>
        <v>29.726243264736162</v>
      </c>
    </row>
    <row r="31" spans="1:14" ht="12.75">
      <c r="A31" s="9">
        <v>1990</v>
      </c>
      <c r="B31">
        <v>1078</v>
      </c>
      <c r="C31">
        <v>2381</v>
      </c>
      <c r="D31">
        <v>3459</v>
      </c>
      <c r="F31" s="9">
        <f t="shared" si="6"/>
        <v>1990</v>
      </c>
      <c r="G31" s="1">
        <f t="shared" si="7"/>
        <v>8561045</v>
      </c>
      <c r="H31" s="1">
        <f t="shared" si="7"/>
        <v>1678685</v>
      </c>
      <c r="I31" s="1">
        <f t="shared" si="7"/>
        <v>10239730</v>
      </c>
      <c r="K31" s="9">
        <f t="shared" si="8"/>
        <v>1990</v>
      </c>
      <c r="L31" s="1">
        <f t="shared" si="9"/>
        <v>12.591920729303489</v>
      </c>
      <c r="M31" s="1">
        <f t="shared" si="10"/>
        <v>141.83721186523977</v>
      </c>
      <c r="N31" s="1">
        <f t="shared" si="11"/>
        <v>33.78018756353927</v>
      </c>
    </row>
    <row r="32" spans="1:14" ht="12.75">
      <c r="A32" s="9">
        <v>1991</v>
      </c>
      <c r="B32">
        <v>1251</v>
      </c>
      <c r="C32">
        <v>2635</v>
      </c>
      <c r="D32">
        <v>3886</v>
      </c>
      <c r="F32" s="9">
        <f t="shared" si="6"/>
        <v>1991</v>
      </c>
      <c r="G32" s="1">
        <f t="shared" si="7"/>
        <v>8589695</v>
      </c>
      <c r="H32" s="1">
        <f t="shared" si="7"/>
        <v>1697086</v>
      </c>
      <c r="I32" s="1">
        <f t="shared" si="7"/>
        <v>10286781</v>
      </c>
      <c r="K32" s="9">
        <f t="shared" si="8"/>
        <v>1991</v>
      </c>
      <c r="L32" s="1">
        <f t="shared" si="9"/>
        <v>14.56396298122343</v>
      </c>
      <c r="M32" s="1">
        <f t="shared" si="10"/>
        <v>155.26614443817226</v>
      </c>
      <c r="N32" s="1">
        <f t="shared" si="11"/>
        <v>37.776637803410026</v>
      </c>
    </row>
    <row r="33" spans="1:14" ht="12.75">
      <c r="A33" s="9">
        <v>1992</v>
      </c>
      <c r="B33">
        <v>1192</v>
      </c>
      <c r="C33">
        <v>2939</v>
      </c>
      <c r="D33">
        <v>4131</v>
      </c>
      <c r="F33" s="9">
        <f t="shared" si="6"/>
        <v>1992</v>
      </c>
      <c r="G33" s="1">
        <f t="shared" si="7"/>
        <v>8619556</v>
      </c>
      <c r="H33" s="1">
        <f t="shared" si="7"/>
        <v>1718480</v>
      </c>
      <c r="I33" s="1">
        <f t="shared" si="7"/>
        <v>10338036</v>
      </c>
      <c r="K33" s="9">
        <f t="shared" si="8"/>
        <v>1992</v>
      </c>
      <c r="L33" s="1">
        <f t="shared" si="9"/>
        <v>13.829018571258196</v>
      </c>
      <c r="M33" s="1">
        <f t="shared" si="10"/>
        <v>171.02322983101345</v>
      </c>
      <c r="N33" s="1">
        <f t="shared" si="11"/>
        <v>39.95923403632953</v>
      </c>
    </row>
    <row r="34" spans="1:14" ht="12.75">
      <c r="A34" s="9">
        <v>1993</v>
      </c>
      <c r="B34">
        <v>1181</v>
      </c>
      <c r="C34">
        <v>2698</v>
      </c>
      <c r="D34">
        <v>3879</v>
      </c>
      <c r="F34" s="9">
        <f t="shared" si="6"/>
        <v>1993</v>
      </c>
      <c r="G34" s="1">
        <f t="shared" si="7"/>
        <v>8638847</v>
      </c>
      <c r="H34" s="1">
        <f t="shared" si="7"/>
        <v>1739232</v>
      </c>
      <c r="I34" s="1">
        <f t="shared" si="7"/>
        <v>10378079</v>
      </c>
      <c r="K34" s="9">
        <f t="shared" si="8"/>
        <v>1993</v>
      </c>
      <c r="L34" s="1">
        <f t="shared" si="9"/>
        <v>13.67080583786239</v>
      </c>
      <c r="M34" s="1">
        <f t="shared" si="10"/>
        <v>155.12594064506632</v>
      </c>
      <c r="N34" s="1">
        <f t="shared" si="11"/>
        <v>37.37685943612493</v>
      </c>
    </row>
    <row r="35" spans="1:14" ht="12.75">
      <c r="A35" s="9">
        <v>1994</v>
      </c>
      <c r="B35">
        <v>1288</v>
      </c>
      <c r="C35">
        <v>2329</v>
      </c>
      <c r="D35">
        <v>3617</v>
      </c>
      <c r="F35" s="9">
        <f t="shared" si="6"/>
        <v>1994</v>
      </c>
      <c r="G35" s="1">
        <f t="shared" si="7"/>
        <v>8648572</v>
      </c>
      <c r="H35" s="1">
        <f t="shared" si="7"/>
        <v>1754724</v>
      </c>
      <c r="I35" s="1">
        <f t="shared" si="7"/>
        <v>10403296</v>
      </c>
      <c r="K35" s="9">
        <f t="shared" si="8"/>
        <v>1994</v>
      </c>
      <c r="L35" s="1">
        <f t="shared" si="9"/>
        <v>14.892631985950974</v>
      </c>
      <c r="M35" s="1">
        <f t="shared" si="10"/>
        <v>132.727426079543</v>
      </c>
      <c r="N35" s="1">
        <f t="shared" si="11"/>
        <v>34.76782742700006</v>
      </c>
    </row>
    <row r="36" spans="1:14" ht="12.75">
      <c r="A36" s="9">
        <v>1995</v>
      </c>
      <c r="B36">
        <v>1287</v>
      </c>
      <c r="C36">
        <v>2068</v>
      </c>
      <c r="D36">
        <v>3355</v>
      </c>
      <c r="F36" s="9">
        <f t="shared" si="6"/>
        <v>1995</v>
      </c>
      <c r="G36" s="1">
        <f t="shared" si="7"/>
        <v>8661376</v>
      </c>
      <c r="H36" s="1">
        <f t="shared" si="7"/>
        <v>1768580</v>
      </c>
      <c r="I36" s="1">
        <f t="shared" si="7"/>
        <v>10429956</v>
      </c>
      <c r="K36" s="9">
        <f t="shared" si="8"/>
        <v>1995</v>
      </c>
      <c r="L36" s="1">
        <f t="shared" si="9"/>
        <v>14.859070891276398</v>
      </c>
      <c r="M36" s="1">
        <f t="shared" si="10"/>
        <v>116.92996641373306</v>
      </c>
      <c r="N36" s="1">
        <f t="shared" si="11"/>
        <v>32.16696216168122</v>
      </c>
    </row>
    <row r="37" spans="1:14" ht="12.75">
      <c r="A37" s="9">
        <v>1996</v>
      </c>
      <c r="B37">
        <v>1251</v>
      </c>
      <c r="C37">
        <v>1989</v>
      </c>
      <c r="D37">
        <v>3240</v>
      </c>
      <c r="F37" s="9">
        <f t="shared" si="6"/>
        <v>1996</v>
      </c>
      <c r="G37" s="1">
        <f t="shared" si="7"/>
        <v>8663293</v>
      </c>
      <c r="H37" s="1">
        <f t="shared" si="7"/>
        <v>1777525</v>
      </c>
      <c r="I37" s="1">
        <f t="shared" si="7"/>
        <v>10440818</v>
      </c>
      <c r="K37" s="9">
        <f t="shared" si="8"/>
        <v>1996</v>
      </c>
      <c r="L37" s="1">
        <f t="shared" si="9"/>
        <v>14.440236524379356</v>
      </c>
      <c r="M37" s="1">
        <f t="shared" si="10"/>
        <v>111.89716037749116</v>
      </c>
      <c r="N37" s="1">
        <f t="shared" si="11"/>
        <v>31.032051320116874</v>
      </c>
    </row>
    <row r="38" spans="1:14" ht="12.75">
      <c r="A38" s="9">
        <v>1997</v>
      </c>
      <c r="B38">
        <v>1265</v>
      </c>
      <c r="C38">
        <v>2191</v>
      </c>
      <c r="D38">
        <v>3456</v>
      </c>
      <c r="F38" s="9">
        <f t="shared" si="6"/>
        <v>1997</v>
      </c>
      <c r="G38" s="1">
        <f t="shared" si="7"/>
        <v>8654910</v>
      </c>
      <c r="H38" s="1">
        <f t="shared" si="7"/>
        <v>1786663</v>
      </c>
      <c r="I38" s="1">
        <f t="shared" si="7"/>
        <v>10441573</v>
      </c>
      <c r="K38" s="9">
        <f t="shared" si="8"/>
        <v>1997</v>
      </c>
      <c r="L38" s="1">
        <f t="shared" si="9"/>
        <v>14.61598098651517</v>
      </c>
      <c r="M38" s="1">
        <f t="shared" si="10"/>
        <v>122.63084868271186</v>
      </c>
      <c r="N38" s="1">
        <f t="shared" si="11"/>
        <v>33.098461314210034</v>
      </c>
    </row>
    <row r="39" spans="1:14" ht="12.75">
      <c r="A39" s="9">
        <v>1998</v>
      </c>
      <c r="B39">
        <v>1287</v>
      </c>
      <c r="C39">
        <v>2044</v>
      </c>
      <c r="D39">
        <v>3331</v>
      </c>
      <c r="F39" s="9">
        <f t="shared" si="6"/>
        <v>1998</v>
      </c>
      <c r="G39" s="1">
        <f t="shared" si="7"/>
        <v>8646844</v>
      </c>
      <c r="H39" s="1">
        <f t="shared" si="7"/>
        <v>1793860</v>
      </c>
      <c r="I39" s="1">
        <f t="shared" si="7"/>
        <v>10440704</v>
      </c>
      <c r="K39" s="9">
        <f t="shared" si="8"/>
        <v>1998</v>
      </c>
      <c r="L39" s="1">
        <f t="shared" si="9"/>
        <v>14.884043241672915</v>
      </c>
      <c r="M39" s="1">
        <f t="shared" si="10"/>
        <v>113.94423199134827</v>
      </c>
      <c r="N39" s="1">
        <f t="shared" si="11"/>
        <v>31.903978888779914</v>
      </c>
    </row>
    <row r="40" spans="1:14" ht="12.75">
      <c r="A40" s="9">
        <v>1999</v>
      </c>
      <c r="B40">
        <v>1212</v>
      </c>
      <c r="C40">
        <v>1793</v>
      </c>
      <c r="D40">
        <v>3005</v>
      </c>
      <c r="F40" s="9">
        <f t="shared" si="6"/>
        <v>1999</v>
      </c>
      <c r="G40" s="1">
        <f t="shared" si="7"/>
        <v>8637209</v>
      </c>
      <c r="H40" s="1">
        <f t="shared" si="7"/>
        <v>1803121</v>
      </c>
      <c r="I40" s="1">
        <f t="shared" si="7"/>
        <v>10440330</v>
      </c>
      <c r="K40" s="9">
        <f t="shared" si="8"/>
        <v>1999</v>
      </c>
      <c r="L40" s="1">
        <f t="shared" si="9"/>
        <v>14.032310668874633</v>
      </c>
      <c r="M40" s="1">
        <f t="shared" si="10"/>
        <v>99.43869546192407</v>
      </c>
      <c r="N40" s="1">
        <f t="shared" si="11"/>
        <v>28.78261510890939</v>
      </c>
    </row>
    <row r="42" spans="1:14" ht="29.25" customHeight="1">
      <c r="A42" s="31" t="str">
        <f>CONCATENATE("New Admissions for Larceny / Theft Offenses, BW Only: ",$A$1)</f>
        <v>New Admissions for Larceny / Theft Offenses, BW Only: ILLINOIS</v>
      </c>
      <c r="B42" s="31"/>
      <c r="C42" s="31"/>
      <c r="D42" s="31"/>
      <c r="F42" s="31" t="str">
        <f>CONCATENATE("Total Population, BW Only: ",$A$1)</f>
        <v>Total Population, BW Only: ILLINOIS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ILLINOIS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475</v>
      </c>
      <c r="C44">
        <v>645</v>
      </c>
      <c r="D44">
        <v>1120</v>
      </c>
      <c r="F44" s="9">
        <f>F4</f>
        <v>1983</v>
      </c>
      <c r="G44" s="1">
        <f>G4</f>
        <v>8807091</v>
      </c>
      <c r="H44" s="1">
        <f>H4</f>
        <v>1660089</v>
      </c>
      <c r="I44" s="1">
        <f>I4</f>
        <v>10467180</v>
      </c>
      <c r="K44" s="9">
        <f>F44</f>
        <v>1983</v>
      </c>
      <c r="L44" s="1">
        <f aca="true" t="shared" si="12" ref="L44:N47">(B44/G44)*100000</f>
        <v>5.3933813105825745</v>
      </c>
      <c r="M44" s="1">
        <f t="shared" si="12"/>
        <v>38.85333858606376</v>
      </c>
      <c r="N44" s="1">
        <f t="shared" si="12"/>
        <v>10.700112160104249</v>
      </c>
    </row>
    <row r="45" spans="1:14" ht="12.75">
      <c r="A45" s="9">
        <v>1984</v>
      </c>
      <c r="B45">
        <v>491</v>
      </c>
      <c r="C45">
        <v>768</v>
      </c>
      <c r="D45">
        <v>1259</v>
      </c>
      <c r="F45" s="9">
        <f aca="true" t="shared" si="13" ref="F45:F60">F5</f>
        <v>1984</v>
      </c>
      <c r="G45" s="1">
        <f aca="true" t="shared" si="14" ref="G45:I60">G5</f>
        <v>8768345</v>
      </c>
      <c r="H45" s="1">
        <f t="shared" si="14"/>
        <v>1664394</v>
      </c>
      <c r="I45" s="1">
        <f t="shared" si="14"/>
        <v>10432739</v>
      </c>
      <c r="K45" s="9">
        <f aca="true" t="shared" si="15" ref="K45:K60">F45</f>
        <v>1984</v>
      </c>
      <c r="L45" s="1">
        <f t="shared" si="12"/>
        <v>5.59968842466851</v>
      </c>
      <c r="M45" s="1">
        <f t="shared" si="12"/>
        <v>46.142920486375225</v>
      </c>
      <c r="N45" s="1">
        <f t="shared" si="12"/>
        <v>12.067780091115095</v>
      </c>
    </row>
    <row r="46" spans="1:14" ht="12.75">
      <c r="A46" s="9">
        <v>1985</v>
      </c>
      <c r="B46">
        <v>502</v>
      </c>
      <c r="C46">
        <v>839</v>
      </c>
      <c r="D46">
        <v>1341</v>
      </c>
      <c r="F46" s="9">
        <f t="shared" si="13"/>
        <v>1985</v>
      </c>
      <c r="G46" s="1">
        <f t="shared" si="14"/>
        <v>8724016</v>
      </c>
      <c r="H46" s="1">
        <f t="shared" si="14"/>
        <v>1661791</v>
      </c>
      <c r="I46" s="1">
        <f t="shared" si="14"/>
        <v>10385807</v>
      </c>
      <c r="K46" s="9">
        <f t="shared" si="15"/>
        <v>1985</v>
      </c>
      <c r="L46" s="1">
        <f t="shared" si="12"/>
        <v>5.7542306203931775</v>
      </c>
      <c r="M46" s="1">
        <f t="shared" si="12"/>
        <v>50.48769670794943</v>
      </c>
      <c r="N46" s="1">
        <f t="shared" si="12"/>
        <v>12.911851722259042</v>
      </c>
    </row>
    <row r="47" spans="1:14" ht="12.75">
      <c r="A47" s="9">
        <v>1986</v>
      </c>
      <c r="B47">
        <v>529</v>
      </c>
      <c r="C47">
        <v>913</v>
      </c>
      <c r="D47">
        <v>1442</v>
      </c>
      <c r="F47" s="9">
        <f t="shared" si="13"/>
        <v>1986</v>
      </c>
      <c r="G47" s="1">
        <f t="shared" si="14"/>
        <v>8677246</v>
      </c>
      <c r="H47" s="1">
        <f t="shared" si="14"/>
        <v>1660466</v>
      </c>
      <c r="I47" s="1">
        <f t="shared" si="14"/>
        <v>10337712</v>
      </c>
      <c r="K47" s="9">
        <f t="shared" si="15"/>
        <v>1986</v>
      </c>
      <c r="L47" s="1">
        <f t="shared" si="12"/>
        <v>6.096404319988162</v>
      </c>
      <c r="M47" s="1">
        <f t="shared" si="12"/>
        <v>54.984564574041265</v>
      </c>
      <c r="N47" s="1">
        <f t="shared" si="12"/>
        <v>13.948927963944053</v>
      </c>
    </row>
    <row r="48" spans="1:14" ht="12.75">
      <c r="A48" s="9">
        <v>1987</v>
      </c>
      <c r="B48">
        <v>541</v>
      </c>
      <c r="C48">
        <v>976</v>
      </c>
      <c r="D48">
        <v>1517</v>
      </c>
      <c r="F48" s="9">
        <f t="shared" si="13"/>
        <v>1987</v>
      </c>
      <c r="G48" s="1">
        <f t="shared" si="14"/>
        <v>8640835</v>
      </c>
      <c r="H48" s="1">
        <f t="shared" si="14"/>
        <v>1663408</v>
      </c>
      <c r="I48" s="1">
        <f t="shared" si="14"/>
        <v>10304243</v>
      </c>
      <c r="K48" s="9">
        <f t="shared" si="15"/>
        <v>1987</v>
      </c>
      <c r="L48" s="1">
        <f aca="true" t="shared" si="16" ref="L48:L60">(B48/G48)*100000</f>
        <v>6.260968992001351</v>
      </c>
      <c r="M48" s="1">
        <f aca="true" t="shared" si="17" ref="M48:M60">(C48/H48)*100000</f>
        <v>58.674720814135796</v>
      </c>
      <c r="N48" s="1">
        <f aca="true" t="shared" si="18" ref="N48:N60">(D48/I48)*100000</f>
        <v>14.722090696036574</v>
      </c>
    </row>
    <row r="49" spans="1:14" ht="12.75">
      <c r="A49" s="9">
        <v>1988</v>
      </c>
      <c r="B49">
        <v>520</v>
      </c>
      <c r="C49">
        <v>889</v>
      </c>
      <c r="D49">
        <v>1409</v>
      </c>
      <c r="F49" s="9">
        <f t="shared" si="13"/>
        <v>1988</v>
      </c>
      <c r="G49" s="1">
        <f t="shared" si="14"/>
        <v>8600252</v>
      </c>
      <c r="H49" s="1">
        <f t="shared" si="14"/>
        <v>1664112</v>
      </c>
      <c r="I49" s="1">
        <f t="shared" si="14"/>
        <v>10264364</v>
      </c>
      <c r="K49" s="9">
        <f t="shared" si="15"/>
        <v>1988</v>
      </c>
      <c r="L49" s="1">
        <f t="shared" si="16"/>
        <v>6.046334456246166</v>
      </c>
      <c r="M49" s="1">
        <f t="shared" si="17"/>
        <v>53.421885065428285</v>
      </c>
      <c r="N49" s="1">
        <f t="shared" si="18"/>
        <v>13.727104767523834</v>
      </c>
    </row>
    <row r="50" spans="1:14" ht="12.75">
      <c r="A50" s="9">
        <v>1989</v>
      </c>
      <c r="B50">
        <v>609</v>
      </c>
      <c r="C50">
        <v>1033</v>
      </c>
      <c r="D50">
        <v>1642</v>
      </c>
      <c r="F50" s="9">
        <f t="shared" si="13"/>
        <v>1989</v>
      </c>
      <c r="G50" s="1">
        <f t="shared" si="14"/>
        <v>8573018</v>
      </c>
      <c r="H50" s="1">
        <f t="shared" si="14"/>
        <v>1670456</v>
      </c>
      <c r="I50" s="1">
        <f t="shared" si="14"/>
        <v>10243474</v>
      </c>
      <c r="K50" s="9">
        <f t="shared" si="15"/>
        <v>1989</v>
      </c>
      <c r="L50" s="1">
        <f t="shared" si="16"/>
        <v>7.1036827404305</v>
      </c>
      <c r="M50" s="1">
        <f t="shared" si="17"/>
        <v>61.839401935758865</v>
      </c>
      <c r="N50" s="1">
        <f t="shared" si="18"/>
        <v>16.029718042921765</v>
      </c>
    </row>
    <row r="51" spans="1:14" ht="12.75">
      <c r="A51" s="9">
        <v>1990</v>
      </c>
      <c r="B51">
        <v>750</v>
      </c>
      <c r="C51">
        <v>1254</v>
      </c>
      <c r="D51">
        <v>2004</v>
      </c>
      <c r="F51" s="9">
        <f t="shared" si="13"/>
        <v>1990</v>
      </c>
      <c r="G51" s="1">
        <f t="shared" si="14"/>
        <v>8561045</v>
      </c>
      <c r="H51" s="1">
        <f t="shared" si="14"/>
        <v>1678685</v>
      </c>
      <c r="I51" s="1">
        <f t="shared" si="14"/>
        <v>10239730</v>
      </c>
      <c r="K51" s="9">
        <f t="shared" si="15"/>
        <v>1990</v>
      </c>
      <c r="L51" s="1">
        <f t="shared" si="16"/>
        <v>8.760612752298346</v>
      </c>
      <c r="M51" s="1">
        <f t="shared" si="17"/>
        <v>74.7013287186101</v>
      </c>
      <c r="N51" s="1">
        <f t="shared" si="18"/>
        <v>19.57082852770532</v>
      </c>
    </row>
    <row r="52" spans="1:14" ht="12.75">
      <c r="A52" s="9">
        <v>1991</v>
      </c>
      <c r="B52">
        <v>796</v>
      </c>
      <c r="C52">
        <v>1391</v>
      </c>
      <c r="D52">
        <v>2187</v>
      </c>
      <c r="F52" s="9">
        <f t="shared" si="13"/>
        <v>1991</v>
      </c>
      <c r="G52" s="1">
        <f t="shared" si="14"/>
        <v>8589695</v>
      </c>
      <c r="H52" s="1">
        <f t="shared" si="14"/>
        <v>1697086</v>
      </c>
      <c r="I52" s="1">
        <f t="shared" si="14"/>
        <v>10286781</v>
      </c>
      <c r="K52" s="9">
        <f t="shared" si="15"/>
        <v>1991</v>
      </c>
      <c r="L52" s="1">
        <f t="shared" si="16"/>
        <v>9.266918091969506</v>
      </c>
      <c r="M52" s="1">
        <f t="shared" si="17"/>
        <v>81.96402539411675</v>
      </c>
      <c r="N52" s="1">
        <f t="shared" si="18"/>
        <v>21.26029513022587</v>
      </c>
    </row>
    <row r="53" spans="1:14" ht="12.75">
      <c r="A53" s="9">
        <v>1992</v>
      </c>
      <c r="B53">
        <v>828</v>
      </c>
      <c r="C53">
        <v>1483</v>
      </c>
      <c r="D53">
        <v>2311</v>
      </c>
      <c r="F53" s="9">
        <f t="shared" si="13"/>
        <v>1992</v>
      </c>
      <c r="G53" s="1">
        <f t="shared" si="14"/>
        <v>8619556</v>
      </c>
      <c r="H53" s="1">
        <f t="shared" si="14"/>
        <v>1718480</v>
      </c>
      <c r="I53" s="1">
        <f t="shared" si="14"/>
        <v>10338036</v>
      </c>
      <c r="K53" s="9">
        <f t="shared" si="15"/>
        <v>1992</v>
      </c>
      <c r="L53" s="1">
        <f t="shared" si="16"/>
        <v>9.606063235739752</v>
      </c>
      <c r="M53" s="1">
        <f t="shared" si="17"/>
        <v>86.29719286811601</v>
      </c>
      <c r="N53" s="1">
        <f t="shared" si="18"/>
        <v>22.354342739762174</v>
      </c>
    </row>
    <row r="54" spans="1:14" ht="12.75">
      <c r="A54" s="9">
        <v>1993</v>
      </c>
      <c r="B54">
        <v>752</v>
      </c>
      <c r="C54">
        <v>1533</v>
      </c>
      <c r="D54">
        <v>2285</v>
      </c>
      <c r="F54" s="9">
        <f t="shared" si="13"/>
        <v>1993</v>
      </c>
      <c r="G54" s="1">
        <f t="shared" si="14"/>
        <v>8638847</v>
      </c>
      <c r="H54" s="1">
        <f t="shared" si="14"/>
        <v>1739232</v>
      </c>
      <c r="I54" s="1">
        <f t="shared" si="14"/>
        <v>10378079</v>
      </c>
      <c r="K54" s="9">
        <f t="shared" si="15"/>
        <v>1993</v>
      </c>
      <c r="L54" s="1">
        <f t="shared" si="16"/>
        <v>8.704865359925925</v>
      </c>
      <c r="M54" s="1">
        <f t="shared" si="17"/>
        <v>88.14235248661478</v>
      </c>
      <c r="N54" s="1">
        <f t="shared" si="18"/>
        <v>22.01756220973072</v>
      </c>
    </row>
    <row r="55" spans="1:14" ht="12.75">
      <c r="A55" s="9">
        <v>1994</v>
      </c>
      <c r="B55">
        <v>866</v>
      </c>
      <c r="C55">
        <v>1387</v>
      </c>
      <c r="D55">
        <v>2253</v>
      </c>
      <c r="F55" s="9">
        <f t="shared" si="13"/>
        <v>1994</v>
      </c>
      <c r="G55" s="1">
        <f t="shared" si="14"/>
        <v>8648572</v>
      </c>
      <c r="H55" s="1">
        <f t="shared" si="14"/>
        <v>1754724</v>
      </c>
      <c r="I55" s="1">
        <f t="shared" si="14"/>
        <v>10403296</v>
      </c>
      <c r="K55" s="9">
        <f t="shared" si="15"/>
        <v>1994</v>
      </c>
      <c r="L55" s="1">
        <f t="shared" si="16"/>
        <v>10.013213742106789</v>
      </c>
      <c r="M55" s="1">
        <f t="shared" si="17"/>
        <v>79.04376984642599</v>
      </c>
      <c r="N55" s="1">
        <f t="shared" si="18"/>
        <v>21.6565980627678</v>
      </c>
    </row>
    <row r="56" spans="1:14" ht="12.75">
      <c r="A56" s="9">
        <v>1995</v>
      </c>
      <c r="B56">
        <v>840</v>
      </c>
      <c r="C56">
        <v>1504</v>
      </c>
      <c r="D56">
        <v>2344</v>
      </c>
      <c r="F56" s="9">
        <f t="shared" si="13"/>
        <v>1995</v>
      </c>
      <c r="G56" s="1">
        <f t="shared" si="14"/>
        <v>8661376</v>
      </c>
      <c r="H56" s="1">
        <f t="shared" si="14"/>
        <v>1768580</v>
      </c>
      <c r="I56" s="1">
        <f t="shared" si="14"/>
        <v>10429956</v>
      </c>
      <c r="K56" s="9">
        <f t="shared" si="15"/>
        <v>1995</v>
      </c>
      <c r="L56" s="1">
        <f t="shared" si="16"/>
        <v>9.698228087546367</v>
      </c>
      <c r="M56" s="1">
        <f t="shared" si="17"/>
        <v>85.03997557362403</v>
      </c>
      <c r="N56" s="1">
        <f t="shared" si="18"/>
        <v>22.47372855647713</v>
      </c>
    </row>
    <row r="57" spans="1:14" ht="12.75">
      <c r="A57" s="9">
        <v>1996</v>
      </c>
      <c r="B57">
        <v>926</v>
      </c>
      <c r="C57">
        <v>1576</v>
      </c>
      <c r="D57">
        <v>2502</v>
      </c>
      <c r="F57" s="9">
        <f t="shared" si="13"/>
        <v>1996</v>
      </c>
      <c r="G57" s="1">
        <f t="shared" si="14"/>
        <v>8663293</v>
      </c>
      <c r="H57" s="1">
        <f t="shared" si="14"/>
        <v>1777525</v>
      </c>
      <c r="I57" s="1">
        <f t="shared" si="14"/>
        <v>10440818</v>
      </c>
      <c r="K57" s="9">
        <f t="shared" si="15"/>
        <v>1996</v>
      </c>
      <c r="L57" s="1">
        <f t="shared" si="16"/>
        <v>10.688776196303184</v>
      </c>
      <c r="M57" s="1">
        <f t="shared" si="17"/>
        <v>88.6626067143922</v>
      </c>
      <c r="N57" s="1">
        <f t="shared" si="18"/>
        <v>23.963639630534697</v>
      </c>
    </row>
    <row r="58" spans="1:14" ht="12.75">
      <c r="A58" s="9">
        <v>1997</v>
      </c>
      <c r="B58">
        <v>1017</v>
      </c>
      <c r="C58">
        <v>1641</v>
      </c>
      <c r="D58">
        <v>2658</v>
      </c>
      <c r="F58" s="9">
        <f t="shared" si="13"/>
        <v>1997</v>
      </c>
      <c r="G58" s="1">
        <f t="shared" si="14"/>
        <v>8654910</v>
      </c>
      <c r="H58" s="1">
        <f t="shared" si="14"/>
        <v>1786663</v>
      </c>
      <c r="I58" s="1">
        <f t="shared" si="14"/>
        <v>10441573</v>
      </c>
      <c r="K58" s="9">
        <f t="shared" si="15"/>
        <v>1997</v>
      </c>
      <c r="L58" s="1">
        <f t="shared" si="16"/>
        <v>11.750555465048164</v>
      </c>
      <c r="M58" s="1">
        <f t="shared" si="17"/>
        <v>91.84720341776821</v>
      </c>
      <c r="N58" s="1">
        <f t="shared" si="18"/>
        <v>25.45593465658862</v>
      </c>
    </row>
    <row r="59" spans="1:14" ht="12.75">
      <c r="A59" s="9">
        <v>1998</v>
      </c>
      <c r="B59">
        <v>996</v>
      </c>
      <c r="C59">
        <v>1551</v>
      </c>
      <c r="D59">
        <v>2547</v>
      </c>
      <c r="F59" s="9">
        <f t="shared" si="13"/>
        <v>1998</v>
      </c>
      <c r="G59" s="1">
        <f t="shared" si="14"/>
        <v>8646844</v>
      </c>
      <c r="H59" s="1">
        <f t="shared" si="14"/>
        <v>1793860</v>
      </c>
      <c r="I59" s="1">
        <f t="shared" si="14"/>
        <v>10440704</v>
      </c>
      <c r="K59" s="9">
        <f t="shared" si="15"/>
        <v>1998</v>
      </c>
      <c r="L59" s="1">
        <f t="shared" si="16"/>
        <v>11.518653511038247</v>
      </c>
      <c r="M59" s="1">
        <f t="shared" si="17"/>
        <v>86.46159678012776</v>
      </c>
      <c r="N59" s="1">
        <f t="shared" si="18"/>
        <v>24.39490670360926</v>
      </c>
    </row>
    <row r="60" spans="1:14" ht="12.75">
      <c r="A60" s="9">
        <v>1999</v>
      </c>
      <c r="B60">
        <v>991</v>
      </c>
      <c r="C60">
        <v>1569</v>
      </c>
      <c r="D60">
        <v>2560</v>
      </c>
      <c r="F60" s="9">
        <f t="shared" si="13"/>
        <v>1999</v>
      </c>
      <c r="G60" s="1">
        <f t="shared" si="14"/>
        <v>8637209</v>
      </c>
      <c r="H60" s="1">
        <f t="shared" si="14"/>
        <v>1803121</v>
      </c>
      <c r="I60" s="1">
        <f t="shared" si="14"/>
        <v>10440330</v>
      </c>
      <c r="K60" s="9">
        <f t="shared" si="15"/>
        <v>1999</v>
      </c>
      <c r="L60" s="1">
        <f t="shared" si="16"/>
        <v>11.473613756480827</v>
      </c>
      <c r="M60" s="1">
        <f t="shared" si="17"/>
        <v>87.0157909535744</v>
      </c>
      <c r="N60" s="1">
        <f t="shared" si="18"/>
        <v>24.520297730052597</v>
      </c>
    </row>
    <row r="63" spans="1:14" ht="30.75" customHeight="1">
      <c r="A63" s="31" t="str">
        <f>CONCATENATE("New Admissions for Drug Offenses, BW Only: ",$A$1)</f>
        <v>New Admissions for Drug Offenses, BW Only: ILLINOIS</v>
      </c>
      <c r="B63" s="31"/>
      <c r="C63" s="31"/>
      <c r="D63" s="31"/>
      <c r="F63" s="31" t="str">
        <f>CONCATENATE("Total Population, BW Only: ",$A$1)</f>
        <v>Total Population, BW Only: ILLINOIS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ILLINOIS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197</v>
      </c>
      <c r="C65">
        <v>97</v>
      </c>
      <c r="D65">
        <v>294</v>
      </c>
      <c r="F65" s="9">
        <f>F4</f>
        <v>1983</v>
      </c>
      <c r="G65" s="1">
        <f>G4</f>
        <v>8807091</v>
      </c>
      <c r="H65" s="1">
        <f>H4</f>
        <v>1660089</v>
      </c>
      <c r="I65" s="1">
        <f>I4</f>
        <v>10467180</v>
      </c>
      <c r="K65" s="9">
        <f>F65</f>
        <v>1983</v>
      </c>
      <c r="L65" s="1">
        <f aca="true" t="shared" si="19" ref="L65:N68">(B65/G65)*100000</f>
        <v>2.236833933020563</v>
      </c>
      <c r="M65" s="1">
        <f t="shared" si="19"/>
        <v>5.843060221470054</v>
      </c>
      <c r="N65" s="1">
        <f t="shared" si="19"/>
        <v>2.8087794420273653</v>
      </c>
    </row>
    <row r="66" spans="1:14" ht="12.75">
      <c r="A66" s="9">
        <v>1984</v>
      </c>
      <c r="B66">
        <v>181</v>
      </c>
      <c r="C66">
        <v>190</v>
      </c>
      <c r="D66">
        <v>371</v>
      </c>
      <c r="F66" s="9">
        <f aca="true" t="shared" si="20" ref="F66:I81">F5</f>
        <v>1984</v>
      </c>
      <c r="G66" s="1">
        <f t="shared" si="20"/>
        <v>8768345</v>
      </c>
      <c r="H66" s="1">
        <f t="shared" si="20"/>
        <v>1664394</v>
      </c>
      <c r="I66" s="1">
        <f t="shared" si="20"/>
        <v>10432739</v>
      </c>
      <c r="K66" s="9">
        <f aca="true" t="shared" si="21" ref="K66:K81">F66</f>
        <v>1984</v>
      </c>
      <c r="L66" s="1">
        <f t="shared" si="19"/>
        <v>2.064243594429736</v>
      </c>
      <c r="M66" s="1">
        <f t="shared" si="19"/>
        <v>11.415566266160537</v>
      </c>
      <c r="N66" s="1">
        <f t="shared" si="19"/>
        <v>3.5561131166034157</v>
      </c>
    </row>
    <row r="67" spans="1:14" ht="12.75">
      <c r="A67" s="9">
        <v>1985</v>
      </c>
      <c r="B67">
        <v>213</v>
      </c>
      <c r="C67">
        <v>213</v>
      </c>
      <c r="D67">
        <v>426</v>
      </c>
      <c r="F67" s="9">
        <f t="shared" si="20"/>
        <v>1985</v>
      </c>
      <c r="G67" s="1">
        <f t="shared" si="20"/>
        <v>8724016</v>
      </c>
      <c r="H67" s="1">
        <f t="shared" si="20"/>
        <v>1661791</v>
      </c>
      <c r="I67" s="1">
        <f t="shared" si="20"/>
        <v>10385807</v>
      </c>
      <c r="K67" s="9">
        <f t="shared" si="21"/>
        <v>1985</v>
      </c>
      <c r="L67" s="1">
        <f t="shared" si="19"/>
        <v>2.4415360998879416</v>
      </c>
      <c r="M67" s="1">
        <f t="shared" si="19"/>
        <v>12.817496303686806</v>
      </c>
      <c r="N67" s="1">
        <f t="shared" si="19"/>
        <v>4.101751553827256</v>
      </c>
    </row>
    <row r="68" spans="1:14" ht="12.75">
      <c r="A68" s="9">
        <v>1986</v>
      </c>
      <c r="B68">
        <v>301</v>
      </c>
      <c r="C68">
        <v>308</v>
      </c>
      <c r="D68">
        <v>609</v>
      </c>
      <c r="F68" s="9">
        <f t="shared" si="20"/>
        <v>1986</v>
      </c>
      <c r="G68" s="1">
        <f t="shared" si="20"/>
        <v>8677246</v>
      </c>
      <c r="H68" s="1">
        <f t="shared" si="20"/>
        <v>1660466</v>
      </c>
      <c r="I68" s="1">
        <f t="shared" si="20"/>
        <v>10337712</v>
      </c>
      <c r="K68" s="9">
        <f t="shared" si="21"/>
        <v>1986</v>
      </c>
      <c r="L68" s="1">
        <f t="shared" si="19"/>
        <v>3.4688425336794646</v>
      </c>
      <c r="M68" s="1">
        <f t="shared" si="19"/>
        <v>18.549009735821148</v>
      </c>
      <c r="N68" s="1">
        <f t="shared" si="19"/>
        <v>5.891052101277343</v>
      </c>
    </row>
    <row r="69" spans="1:14" ht="12.75">
      <c r="A69" s="9">
        <v>1987</v>
      </c>
      <c r="B69">
        <v>322</v>
      </c>
      <c r="C69">
        <v>376</v>
      </c>
      <c r="D69">
        <v>698</v>
      </c>
      <c r="F69" s="9">
        <f t="shared" si="20"/>
        <v>1987</v>
      </c>
      <c r="G69" s="1">
        <f t="shared" si="20"/>
        <v>8640835</v>
      </c>
      <c r="H69" s="1">
        <f t="shared" si="20"/>
        <v>1663408</v>
      </c>
      <c r="I69" s="1">
        <f t="shared" si="20"/>
        <v>10304243</v>
      </c>
      <c r="K69" s="9">
        <f t="shared" si="21"/>
        <v>1987</v>
      </c>
      <c r="L69" s="1">
        <f aca="true" t="shared" si="22" ref="L69:L81">(B69/G69)*100000</f>
        <v>3.726491710581211</v>
      </c>
      <c r="M69" s="1">
        <f aca="true" t="shared" si="23" ref="M69:M81">(C69/H69)*100000</f>
        <v>22.604195723478547</v>
      </c>
      <c r="N69" s="1">
        <f aca="true" t="shared" si="24" ref="N69:N81">(D69/I69)*100000</f>
        <v>6.7739085733905915</v>
      </c>
    </row>
    <row r="70" spans="1:14" ht="12.75">
      <c r="A70" s="9">
        <v>1988</v>
      </c>
      <c r="B70">
        <v>390</v>
      </c>
      <c r="C70">
        <v>634</v>
      </c>
      <c r="D70">
        <v>1024</v>
      </c>
      <c r="F70" s="9">
        <f t="shared" si="20"/>
        <v>1988</v>
      </c>
      <c r="G70" s="1">
        <f t="shared" si="20"/>
        <v>8600252</v>
      </c>
      <c r="H70" s="1">
        <f t="shared" si="20"/>
        <v>1664112</v>
      </c>
      <c r="I70" s="1">
        <f t="shared" si="20"/>
        <v>10264364</v>
      </c>
      <c r="K70" s="9">
        <f t="shared" si="21"/>
        <v>1988</v>
      </c>
      <c r="L70" s="1">
        <f t="shared" si="22"/>
        <v>4.534750842184624</v>
      </c>
      <c r="M70" s="1">
        <f t="shared" si="23"/>
        <v>38.09839722326382</v>
      </c>
      <c r="N70" s="1">
        <f t="shared" si="24"/>
        <v>9.976263507412638</v>
      </c>
    </row>
    <row r="71" spans="1:14" ht="12.75">
      <c r="A71" s="9">
        <v>1989</v>
      </c>
      <c r="B71">
        <v>559</v>
      </c>
      <c r="C71">
        <v>1216</v>
      </c>
      <c r="D71">
        <v>1775</v>
      </c>
      <c r="F71" s="9">
        <f t="shared" si="20"/>
        <v>1989</v>
      </c>
      <c r="G71" s="1">
        <f t="shared" si="20"/>
        <v>8573018</v>
      </c>
      <c r="H71" s="1">
        <f t="shared" si="20"/>
        <v>1670456</v>
      </c>
      <c r="I71" s="1">
        <f t="shared" si="20"/>
        <v>10243474</v>
      </c>
      <c r="K71" s="9">
        <f t="shared" si="21"/>
        <v>1989</v>
      </c>
      <c r="L71" s="1">
        <f t="shared" si="22"/>
        <v>6.520457556487108</v>
      </c>
      <c r="M71" s="1">
        <f t="shared" si="23"/>
        <v>72.79449443744703</v>
      </c>
      <c r="N71" s="1">
        <f t="shared" si="24"/>
        <v>17.32810567977231</v>
      </c>
    </row>
    <row r="72" spans="1:14" ht="12.75">
      <c r="A72" s="9">
        <v>1990</v>
      </c>
      <c r="B72">
        <v>663</v>
      </c>
      <c r="C72">
        <v>2311</v>
      </c>
      <c r="D72">
        <v>2974</v>
      </c>
      <c r="F72" s="9">
        <f t="shared" si="20"/>
        <v>1990</v>
      </c>
      <c r="G72" s="1">
        <f t="shared" si="20"/>
        <v>8561045</v>
      </c>
      <c r="H72" s="1">
        <f t="shared" si="20"/>
        <v>1678685</v>
      </c>
      <c r="I72" s="1">
        <f t="shared" si="20"/>
        <v>10239730</v>
      </c>
      <c r="K72" s="9">
        <f t="shared" si="21"/>
        <v>1990</v>
      </c>
      <c r="L72" s="1">
        <f t="shared" si="22"/>
        <v>7.744381673031738</v>
      </c>
      <c r="M72" s="1">
        <f t="shared" si="23"/>
        <v>137.66728123501431</v>
      </c>
      <c r="N72" s="1">
        <f t="shared" si="24"/>
        <v>29.04373455159462</v>
      </c>
    </row>
    <row r="73" spans="1:14" ht="12.75">
      <c r="A73" s="9">
        <v>1991</v>
      </c>
      <c r="B73">
        <v>694</v>
      </c>
      <c r="C73">
        <v>2565</v>
      </c>
      <c r="D73">
        <v>3259</v>
      </c>
      <c r="F73" s="9">
        <f t="shared" si="20"/>
        <v>1991</v>
      </c>
      <c r="G73" s="1">
        <f t="shared" si="20"/>
        <v>8589695</v>
      </c>
      <c r="H73" s="1">
        <f t="shared" si="20"/>
        <v>1697086</v>
      </c>
      <c r="I73" s="1">
        <f t="shared" si="20"/>
        <v>10286781</v>
      </c>
      <c r="K73" s="9">
        <f t="shared" si="21"/>
        <v>1991</v>
      </c>
      <c r="L73" s="1">
        <f t="shared" si="22"/>
        <v>8.07944868822467</v>
      </c>
      <c r="M73" s="1">
        <f t="shared" si="23"/>
        <v>151.14142712861928</v>
      </c>
      <c r="N73" s="1">
        <f t="shared" si="24"/>
        <v>31.68143659323553</v>
      </c>
    </row>
    <row r="74" spans="1:14" ht="12.75">
      <c r="A74" s="9">
        <v>1992</v>
      </c>
      <c r="B74">
        <v>695</v>
      </c>
      <c r="C74">
        <v>2772</v>
      </c>
      <c r="D74">
        <v>3467</v>
      </c>
      <c r="F74" s="9">
        <f t="shared" si="20"/>
        <v>1992</v>
      </c>
      <c r="G74" s="1">
        <f t="shared" si="20"/>
        <v>8619556</v>
      </c>
      <c r="H74" s="1">
        <f t="shared" si="20"/>
        <v>1718480</v>
      </c>
      <c r="I74" s="1">
        <f t="shared" si="20"/>
        <v>10338036</v>
      </c>
      <c r="K74" s="9">
        <f t="shared" si="21"/>
        <v>1992</v>
      </c>
      <c r="L74" s="1">
        <f t="shared" si="22"/>
        <v>8.063060324684937</v>
      </c>
      <c r="M74" s="1">
        <f t="shared" si="23"/>
        <v>161.30533960243935</v>
      </c>
      <c r="N74" s="1">
        <f t="shared" si="24"/>
        <v>33.53635061824122</v>
      </c>
    </row>
    <row r="75" spans="1:14" ht="12.75">
      <c r="A75" s="9">
        <v>1993</v>
      </c>
      <c r="B75">
        <v>637</v>
      </c>
      <c r="C75">
        <v>3521</v>
      </c>
      <c r="D75">
        <v>4158</v>
      </c>
      <c r="F75" s="9">
        <f t="shared" si="20"/>
        <v>1993</v>
      </c>
      <c r="G75" s="1">
        <f t="shared" si="20"/>
        <v>8638847</v>
      </c>
      <c r="H75" s="1">
        <f t="shared" si="20"/>
        <v>1739232</v>
      </c>
      <c r="I75" s="1">
        <f t="shared" si="20"/>
        <v>10378079</v>
      </c>
      <c r="K75" s="9">
        <f t="shared" si="21"/>
        <v>1993</v>
      </c>
      <c r="L75" s="1">
        <f t="shared" si="22"/>
        <v>7.373669194511721</v>
      </c>
      <c r="M75" s="1">
        <f t="shared" si="23"/>
        <v>202.44567717245314</v>
      </c>
      <c r="N75" s="1">
        <f t="shared" si="24"/>
        <v>40.06521823547498</v>
      </c>
    </row>
    <row r="76" spans="1:14" ht="12.75">
      <c r="A76" s="9">
        <v>1994</v>
      </c>
      <c r="B76">
        <v>644</v>
      </c>
      <c r="C76">
        <v>4405</v>
      </c>
      <c r="D76">
        <v>5049</v>
      </c>
      <c r="F76" s="9">
        <f t="shared" si="20"/>
        <v>1994</v>
      </c>
      <c r="G76" s="1">
        <f t="shared" si="20"/>
        <v>8648572</v>
      </c>
      <c r="H76" s="1">
        <f t="shared" si="20"/>
        <v>1754724</v>
      </c>
      <c r="I76" s="1">
        <f t="shared" si="20"/>
        <v>10403296</v>
      </c>
      <c r="K76" s="9">
        <f t="shared" si="21"/>
        <v>1994</v>
      </c>
      <c r="L76" s="1">
        <f t="shared" si="22"/>
        <v>7.446315992975487</v>
      </c>
      <c r="M76" s="1">
        <f t="shared" si="23"/>
        <v>251.03663026208113</v>
      </c>
      <c r="N76" s="1">
        <f t="shared" si="24"/>
        <v>48.53269579179521</v>
      </c>
    </row>
    <row r="77" spans="1:14" ht="12.75">
      <c r="A77" s="9">
        <v>1995</v>
      </c>
      <c r="B77">
        <v>690</v>
      </c>
      <c r="C77">
        <v>4494</v>
      </c>
      <c r="D77">
        <v>5184</v>
      </c>
      <c r="F77" s="9">
        <f t="shared" si="20"/>
        <v>1995</v>
      </c>
      <c r="G77" s="1">
        <f t="shared" si="20"/>
        <v>8661376</v>
      </c>
      <c r="H77" s="1">
        <f t="shared" si="20"/>
        <v>1768580</v>
      </c>
      <c r="I77" s="1">
        <f t="shared" si="20"/>
        <v>10429956</v>
      </c>
      <c r="K77" s="9">
        <f t="shared" si="21"/>
        <v>1995</v>
      </c>
      <c r="L77" s="1">
        <f t="shared" si="22"/>
        <v>7.9664016433416585</v>
      </c>
      <c r="M77" s="1">
        <f t="shared" si="23"/>
        <v>254.10216105576222</v>
      </c>
      <c r="N77" s="1">
        <f t="shared" si="24"/>
        <v>49.70299011807912</v>
      </c>
    </row>
    <row r="78" spans="1:14" ht="12.75">
      <c r="A78" s="9">
        <v>1996</v>
      </c>
      <c r="B78">
        <v>639</v>
      </c>
      <c r="C78">
        <v>4753</v>
      </c>
      <c r="D78">
        <v>5392</v>
      </c>
      <c r="F78" s="9">
        <f t="shared" si="20"/>
        <v>1996</v>
      </c>
      <c r="G78" s="1">
        <f t="shared" si="20"/>
        <v>8663293</v>
      </c>
      <c r="H78" s="1">
        <f t="shared" si="20"/>
        <v>1777525</v>
      </c>
      <c r="I78" s="1">
        <f t="shared" si="20"/>
        <v>10440818</v>
      </c>
      <c r="K78" s="9">
        <f t="shared" si="21"/>
        <v>1996</v>
      </c>
      <c r="L78" s="1">
        <f t="shared" si="22"/>
        <v>7.375948152740533</v>
      </c>
      <c r="M78" s="1">
        <f t="shared" si="23"/>
        <v>267.3942701227831</v>
      </c>
      <c r="N78" s="1">
        <f t="shared" si="24"/>
        <v>51.64346318458956</v>
      </c>
    </row>
    <row r="79" spans="1:14" ht="12.75">
      <c r="A79" s="9">
        <v>1997</v>
      </c>
      <c r="B79">
        <v>712</v>
      </c>
      <c r="C79">
        <v>4904</v>
      </c>
      <c r="D79">
        <v>5616</v>
      </c>
      <c r="F79" s="9">
        <f t="shared" si="20"/>
        <v>1997</v>
      </c>
      <c r="G79" s="1">
        <f t="shared" si="20"/>
        <v>8654910</v>
      </c>
      <c r="H79" s="1">
        <f t="shared" si="20"/>
        <v>1786663</v>
      </c>
      <c r="I79" s="1">
        <f t="shared" si="20"/>
        <v>10441573</v>
      </c>
      <c r="K79" s="9">
        <f t="shared" si="21"/>
        <v>1997</v>
      </c>
      <c r="L79" s="1">
        <f t="shared" si="22"/>
        <v>8.226544239050435</v>
      </c>
      <c r="M79" s="1">
        <f t="shared" si="23"/>
        <v>274.4781752350611</v>
      </c>
      <c r="N79" s="1">
        <f t="shared" si="24"/>
        <v>53.7849996355913</v>
      </c>
    </row>
    <row r="80" spans="1:14" ht="12.75">
      <c r="A80" s="9">
        <v>1998</v>
      </c>
      <c r="B80">
        <v>714</v>
      </c>
      <c r="C80">
        <v>5148</v>
      </c>
      <c r="D80">
        <v>5862</v>
      </c>
      <c r="F80" s="9">
        <f t="shared" si="20"/>
        <v>1998</v>
      </c>
      <c r="G80" s="1">
        <f t="shared" si="20"/>
        <v>8646844</v>
      </c>
      <c r="H80" s="1">
        <f t="shared" si="20"/>
        <v>1793860</v>
      </c>
      <c r="I80" s="1">
        <f t="shared" si="20"/>
        <v>10440704</v>
      </c>
      <c r="K80" s="9">
        <f t="shared" si="21"/>
        <v>1998</v>
      </c>
      <c r="L80" s="1">
        <f t="shared" si="22"/>
        <v>8.257347998876815</v>
      </c>
      <c r="M80" s="1">
        <f t="shared" si="23"/>
        <v>286.97891697233894</v>
      </c>
      <c r="N80" s="1">
        <f t="shared" si="24"/>
        <v>56.14563922126324</v>
      </c>
    </row>
    <row r="81" spans="1:14" ht="12.75">
      <c r="A81" s="9">
        <v>1999</v>
      </c>
      <c r="B81">
        <v>744</v>
      </c>
      <c r="C81">
        <v>5104</v>
      </c>
      <c r="D81">
        <v>5848</v>
      </c>
      <c r="F81" s="9">
        <f t="shared" si="20"/>
        <v>1999</v>
      </c>
      <c r="G81" s="1">
        <f t="shared" si="20"/>
        <v>8637209</v>
      </c>
      <c r="H81" s="1">
        <f t="shared" si="20"/>
        <v>1803121</v>
      </c>
      <c r="I81" s="1">
        <f t="shared" si="20"/>
        <v>10440330</v>
      </c>
      <c r="K81" s="9">
        <f t="shared" si="21"/>
        <v>1999</v>
      </c>
      <c r="L81" s="1">
        <f t="shared" si="22"/>
        <v>8.613893677923041</v>
      </c>
      <c r="M81" s="1">
        <f t="shared" si="23"/>
        <v>283.0647527259679</v>
      </c>
      <c r="N81" s="1">
        <f t="shared" si="24"/>
        <v>56.0135551270889</v>
      </c>
    </row>
    <row r="83" spans="1:14" ht="27" customHeight="1">
      <c r="A83" s="31" t="str">
        <f>CONCATENATE("New Admissions for Other / Unknown Offenses, BW Only: ",$A$1)</f>
        <v>New Admissions for Other / Unknown Offenses, BW Only: ILLINOIS</v>
      </c>
      <c r="B83" s="31"/>
      <c r="C83" s="31"/>
      <c r="D83" s="31"/>
      <c r="F83" s="31" t="str">
        <f>CONCATENATE("Total Population, BW Only: ",$A$1)</f>
        <v>Total Population, BW Only: ILLINOIS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ILLINOIS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172</v>
      </c>
      <c r="C85">
        <v>151</v>
      </c>
      <c r="D85">
        <v>323</v>
      </c>
      <c r="F85" s="9">
        <f aca="true" t="shared" si="25" ref="F85:I99">F4</f>
        <v>1983</v>
      </c>
      <c r="G85" s="1">
        <f t="shared" si="25"/>
        <v>8807091</v>
      </c>
      <c r="H85" s="1">
        <f t="shared" si="25"/>
        <v>1660089</v>
      </c>
      <c r="I85" s="1">
        <f t="shared" si="25"/>
        <v>10467180</v>
      </c>
      <c r="K85" s="9">
        <f>F85</f>
        <v>1983</v>
      </c>
      <c r="L85" s="1">
        <f aca="true" t="shared" si="26" ref="L85:N88">(B85/G85)*100000</f>
        <v>1.9529717587793745</v>
      </c>
      <c r="M85" s="1">
        <f t="shared" si="26"/>
        <v>9.095897870535858</v>
      </c>
      <c r="N85" s="1">
        <f t="shared" si="26"/>
        <v>3.0858359176014933</v>
      </c>
    </row>
    <row r="86" spans="1:14" ht="12.75">
      <c r="A86" s="9">
        <v>1984</v>
      </c>
      <c r="B86">
        <v>144</v>
      </c>
      <c r="C86">
        <v>223</v>
      </c>
      <c r="D86">
        <v>367</v>
      </c>
      <c r="F86" s="9">
        <f t="shared" si="25"/>
        <v>1984</v>
      </c>
      <c r="G86" s="1">
        <f t="shared" si="25"/>
        <v>8768345</v>
      </c>
      <c r="H86" s="1">
        <f t="shared" si="25"/>
        <v>1664394</v>
      </c>
      <c r="I86" s="1">
        <f t="shared" si="25"/>
        <v>10432739</v>
      </c>
      <c r="K86" s="9">
        <f aca="true" t="shared" si="27" ref="K86:K101">F86</f>
        <v>1984</v>
      </c>
      <c r="L86" s="1">
        <f t="shared" si="26"/>
        <v>1.6422711469496238</v>
      </c>
      <c r="M86" s="1">
        <f t="shared" si="26"/>
        <v>13.39826988080947</v>
      </c>
      <c r="N86" s="1">
        <f t="shared" si="26"/>
        <v>3.5177722743758855</v>
      </c>
    </row>
    <row r="87" spans="1:14" ht="12.75">
      <c r="A87" s="9">
        <v>1985</v>
      </c>
      <c r="B87">
        <v>188</v>
      </c>
      <c r="C87">
        <v>263</v>
      </c>
      <c r="D87">
        <v>451</v>
      </c>
      <c r="F87" s="9">
        <f t="shared" si="25"/>
        <v>1985</v>
      </c>
      <c r="G87" s="1">
        <f t="shared" si="25"/>
        <v>8724016</v>
      </c>
      <c r="H87" s="1">
        <f t="shared" si="25"/>
        <v>1661791</v>
      </c>
      <c r="I87" s="1">
        <f t="shared" si="25"/>
        <v>10385807</v>
      </c>
      <c r="K87" s="9">
        <f t="shared" si="27"/>
        <v>1985</v>
      </c>
      <c r="L87" s="1">
        <f t="shared" si="26"/>
        <v>2.1549708299480423</v>
      </c>
      <c r="M87" s="1">
        <f t="shared" si="26"/>
        <v>15.82629825290906</v>
      </c>
      <c r="N87" s="1">
        <f t="shared" si="26"/>
        <v>4.342464673183317</v>
      </c>
    </row>
    <row r="88" spans="1:14" ht="12.75">
      <c r="A88" s="9">
        <v>1986</v>
      </c>
      <c r="B88">
        <v>202</v>
      </c>
      <c r="C88">
        <v>259</v>
      </c>
      <c r="D88">
        <v>461</v>
      </c>
      <c r="F88" s="9">
        <f t="shared" si="25"/>
        <v>1986</v>
      </c>
      <c r="G88" s="1">
        <f t="shared" si="25"/>
        <v>8677246</v>
      </c>
      <c r="H88" s="1">
        <f t="shared" si="25"/>
        <v>1660466</v>
      </c>
      <c r="I88" s="1">
        <f t="shared" si="25"/>
        <v>10337712</v>
      </c>
      <c r="K88" s="9">
        <f t="shared" si="27"/>
        <v>1986</v>
      </c>
      <c r="L88" s="1">
        <f t="shared" si="26"/>
        <v>2.327927547519109</v>
      </c>
      <c r="M88" s="1">
        <f t="shared" si="26"/>
        <v>15.59803091421324</v>
      </c>
      <c r="N88" s="1">
        <f t="shared" si="26"/>
        <v>4.4594006875022245</v>
      </c>
    </row>
    <row r="89" spans="1:14" ht="12.75">
      <c r="A89" s="9">
        <v>1987</v>
      </c>
      <c r="B89">
        <v>234</v>
      </c>
      <c r="C89">
        <v>270</v>
      </c>
      <c r="D89">
        <v>504</v>
      </c>
      <c r="F89" s="9">
        <f t="shared" si="25"/>
        <v>1987</v>
      </c>
      <c r="G89" s="1">
        <f t="shared" si="25"/>
        <v>8640835</v>
      </c>
      <c r="H89" s="1">
        <f t="shared" si="25"/>
        <v>1663408</v>
      </c>
      <c r="I89" s="1">
        <f t="shared" si="25"/>
        <v>10304243</v>
      </c>
      <c r="K89" s="9">
        <f t="shared" si="27"/>
        <v>1987</v>
      </c>
      <c r="L89" s="1">
        <f aca="true" t="shared" si="28" ref="L89:L101">(B89/G89)*100000</f>
        <v>2.708071615763986</v>
      </c>
      <c r="M89" s="1">
        <f aca="true" t="shared" si="29" ref="M89:M101">(C89/H89)*100000</f>
        <v>16.231736290795762</v>
      </c>
      <c r="N89" s="1">
        <f aca="true" t="shared" si="30" ref="N89:N101">(D89/I89)*100000</f>
        <v>4.891188998551373</v>
      </c>
    </row>
    <row r="90" spans="1:14" ht="12.75">
      <c r="A90" s="9">
        <v>1988</v>
      </c>
      <c r="B90">
        <v>341</v>
      </c>
      <c r="C90">
        <v>439</v>
      </c>
      <c r="D90">
        <v>780</v>
      </c>
      <c r="F90" s="9">
        <f t="shared" si="25"/>
        <v>1988</v>
      </c>
      <c r="G90" s="1">
        <f t="shared" si="25"/>
        <v>8600252</v>
      </c>
      <c r="H90" s="1">
        <f t="shared" si="25"/>
        <v>1664112</v>
      </c>
      <c r="I90" s="1">
        <f t="shared" si="25"/>
        <v>10264364</v>
      </c>
      <c r="K90" s="9">
        <f t="shared" si="27"/>
        <v>1988</v>
      </c>
      <c r="L90" s="1">
        <f t="shared" si="28"/>
        <v>3.965000095346044</v>
      </c>
      <c r="M90" s="1">
        <f t="shared" si="29"/>
        <v>26.380435932196868</v>
      </c>
      <c r="N90" s="1">
        <f t="shared" si="30"/>
        <v>7.59910696853697</v>
      </c>
    </row>
    <row r="91" spans="1:14" ht="12.75">
      <c r="A91" s="9">
        <v>1989</v>
      </c>
      <c r="B91">
        <v>406</v>
      </c>
      <c r="C91">
        <v>430</v>
      </c>
      <c r="D91">
        <v>836</v>
      </c>
      <c r="F91" s="9">
        <f t="shared" si="25"/>
        <v>1989</v>
      </c>
      <c r="G91" s="1">
        <f t="shared" si="25"/>
        <v>8573018</v>
      </c>
      <c r="H91" s="1">
        <f t="shared" si="25"/>
        <v>1670456</v>
      </c>
      <c r="I91" s="1">
        <f t="shared" si="25"/>
        <v>10243474</v>
      </c>
      <c r="K91" s="9">
        <f t="shared" si="27"/>
        <v>1989</v>
      </c>
      <c r="L91" s="1">
        <f t="shared" si="28"/>
        <v>4.735788493620333</v>
      </c>
      <c r="M91" s="1">
        <f t="shared" si="29"/>
        <v>25.74147418429459</v>
      </c>
      <c r="N91" s="1">
        <f t="shared" si="30"/>
        <v>8.161293717346284</v>
      </c>
    </row>
    <row r="92" spans="1:14" ht="12.75">
      <c r="A92" s="9">
        <v>1990</v>
      </c>
      <c r="B92">
        <v>396</v>
      </c>
      <c r="C92">
        <v>496</v>
      </c>
      <c r="D92">
        <v>892</v>
      </c>
      <c r="F92" s="9">
        <f t="shared" si="25"/>
        <v>1990</v>
      </c>
      <c r="G92" s="1">
        <f t="shared" si="25"/>
        <v>8561045</v>
      </c>
      <c r="H92" s="1">
        <f t="shared" si="25"/>
        <v>1678685</v>
      </c>
      <c r="I92" s="1">
        <f t="shared" si="25"/>
        <v>10239730</v>
      </c>
      <c r="K92" s="9">
        <f t="shared" si="27"/>
        <v>1990</v>
      </c>
      <c r="L92" s="1">
        <f t="shared" si="28"/>
        <v>4.6256035332135275</v>
      </c>
      <c r="M92" s="1">
        <f t="shared" si="29"/>
        <v>29.546937037026005</v>
      </c>
      <c r="N92" s="1">
        <f t="shared" si="30"/>
        <v>8.711167188978616</v>
      </c>
    </row>
    <row r="93" spans="1:14" ht="12.75">
      <c r="A93" s="9">
        <v>1991</v>
      </c>
      <c r="B93">
        <v>468</v>
      </c>
      <c r="C93">
        <v>588</v>
      </c>
      <c r="D93">
        <v>1056</v>
      </c>
      <c r="F93" s="9">
        <f t="shared" si="25"/>
        <v>1991</v>
      </c>
      <c r="G93" s="1">
        <f t="shared" si="25"/>
        <v>8589695</v>
      </c>
      <c r="H93" s="1">
        <f t="shared" si="25"/>
        <v>1697086</v>
      </c>
      <c r="I93" s="1">
        <f t="shared" si="25"/>
        <v>10286781</v>
      </c>
      <c r="K93" s="9">
        <f t="shared" si="27"/>
        <v>1991</v>
      </c>
      <c r="L93" s="1">
        <f t="shared" si="28"/>
        <v>5.448389028946895</v>
      </c>
      <c r="M93" s="1">
        <f t="shared" si="29"/>
        <v>34.64762540024489</v>
      </c>
      <c r="N93" s="1">
        <f t="shared" si="30"/>
        <v>10.265602038188623</v>
      </c>
    </row>
    <row r="94" spans="1:14" ht="12.75">
      <c r="A94" s="9">
        <v>1992</v>
      </c>
      <c r="B94">
        <v>458</v>
      </c>
      <c r="C94">
        <v>794</v>
      </c>
      <c r="D94">
        <v>1252</v>
      </c>
      <c r="F94" s="9">
        <f t="shared" si="25"/>
        <v>1992</v>
      </c>
      <c r="G94" s="1">
        <f t="shared" si="25"/>
        <v>8619556</v>
      </c>
      <c r="H94" s="1">
        <f t="shared" si="25"/>
        <v>1718480</v>
      </c>
      <c r="I94" s="1">
        <f t="shared" si="25"/>
        <v>10338036</v>
      </c>
      <c r="K94" s="9">
        <f t="shared" si="27"/>
        <v>1992</v>
      </c>
      <c r="L94" s="1">
        <f t="shared" si="28"/>
        <v>5.313498746339139</v>
      </c>
      <c r="M94" s="1">
        <f t="shared" si="29"/>
        <v>46.20362180531633</v>
      </c>
      <c r="N94" s="1">
        <f t="shared" si="30"/>
        <v>12.110617529286994</v>
      </c>
    </row>
    <row r="95" spans="1:14" ht="12.75">
      <c r="A95" s="9">
        <v>1993</v>
      </c>
      <c r="B95">
        <v>508</v>
      </c>
      <c r="C95">
        <v>846</v>
      </c>
      <c r="D95">
        <v>1354</v>
      </c>
      <c r="F95" s="9">
        <f t="shared" si="25"/>
        <v>1993</v>
      </c>
      <c r="G95" s="1">
        <f t="shared" si="25"/>
        <v>8638847</v>
      </c>
      <c r="H95" s="1">
        <f t="shared" si="25"/>
        <v>1739232</v>
      </c>
      <c r="I95" s="1">
        <f t="shared" si="25"/>
        <v>10378079</v>
      </c>
      <c r="K95" s="9">
        <f t="shared" si="27"/>
        <v>1993</v>
      </c>
      <c r="L95" s="1">
        <f t="shared" si="28"/>
        <v>5.880414365481875</v>
      </c>
      <c r="M95" s="1">
        <f t="shared" si="29"/>
        <v>48.642159297897</v>
      </c>
      <c r="N95" s="1">
        <f t="shared" si="30"/>
        <v>13.046730517275886</v>
      </c>
    </row>
    <row r="96" spans="1:14" ht="12.75">
      <c r="A96" s="9">
        <v>1994</v>
      </c>
      <c r="B96">
        <v>611</v>
      </c>
      <c r="C96">
        <v>1119</v>
      </c>
      <c r="D96">
        <v>1730</v>
      </c>
      <c r="F96" s="9">
        <f t="shared" si="25"/>
        <v>1994</v>
      </c>
      <c r="G96" s="1">
        <f t="shared" si="25"/>
        <v>8648572</v>
      </c>
      <c r="H96" s="1">
        <f t="shared" si="25"/>
        <v>1754724</v>
      </c>
      <c r="I96" s="1">
        <f t="shared" si="25"/>
        <v>10403296</v>
      </c>
      <c r="K96" s="9">
        <f t="shared" si="27"/>
        <v>1994</v>
      </c>
      <c r="L96" s="1">
        <f t="shared" si="28"/>
        <v>7.064750111347863</v>
      </c>
      <c r="M96" s="1">
        <f t="shared" si="29"/>
        <v>63.77071265908484</v>
      </c>
      <c r="N96" s="1">
        <f t="shared" si="30"/>
        <v>16.629345161379625</v>
      </c>
    </row>
    <row r="97" spans="1:14" ht="12.75">
      <c r="A97" s="9">
        <v>1995</v>
      </c>
      <c r="B97">
        <v>637</v>
      </c>
      <c r="C97">
        <v>1103</v>
      </c>
      <c r="D97">
        <v>1740</v>
      </c>
      <c r="F97" s="9">
        <f t="shared" si="25"/>
        <v>1995</v>
      </c>
      <c r="G97" s="1">
        <f t="shared" si="25"/>
        <v>8661376</v>
      </c>
      <c r="H97" s="1">
        <f t="shared" si="25"/>
        <v>1768580</v>
      </c>
      <c r="I97" s="1">
        <f t="shared" si="25"/>
        <v>10429956</v>
      </c>
      <c r="K97" s="9">
        <f t="shared" si="27"/>
        <v>1995</v>
      </c>
      <c r="L97" s="1">
        <f t="shared" si="28"/>
        <v>7.354489633055994</v>
      </c>
      <c r="M97" s="1">
        <f t="shared" si="29"/>
        <v>62.36641825645434</v>
      </c>
      <c r="N97" s="1">
        <f t="shared" si="30"/>
        <v>16.68271659055896</v>
      </c>
    </row>
    <row r="98" spans="1:14" ht="12.75">
      <c r="A98" s="9">
        <v>1996</v>
      </c>
      <c r="B98">
        <v>670</v>
      </c>
      <c r="C98">
        <v>1077</v>
      </c>
      <c r="D98">
        <v>1747</v>
      </c>
      <c r="F98" s="9">
        <f t="shared" si="25"/>
        <v>1996</v>
      </c>
      <c r="G98" s="1">
        <f t="shared" si="25"/>
        <v>8663293</v>
      </c>
      <c r="H98" s="1">
        <f t="shared" si="25"/>
        <v>1777525</v>
      </c>
      <c r="I98" s="1">
        <f t="shared" si="25"/>
        <v>10440818</v>
      </c>
      <c r="K98" s="9">
        <f t="shared" si="27"/>
        <v>1996</v>
      </c>
      <c r="L98" s="1">
        <f t="shared" si="28"/>
        <v>7.733779753264723</v>
      </c>
      <c r="M98" s="1">
        <f t="shared" si="29"/>
        <v>60.58986512144695</v>
      </c>
      <c r="N98" s="1">
        <f t="shared" si="30"/>
        <v>16.732405449458078</v>
      </c>
    </row>
    <row r="99" spans="1:14" ht="12.75">
      <c r="A99" s="9">
        <v>1997</v>
      </c>
      <c r="B99">
        <v>753</v>
      </c>
      <c r="C99">
        <v>1082</v>
      </c>
      <c r="D99">
        <v>1835</v>
      </c>
      <c r="F99" s="9">
        <f t="shared" si="25"/>
        <v>1997</v>
      </c>
      <c r="G99" s="1">
        <f t="shared" si="25"/>
        <v>8654910</v>
      </c>
      <c r="H99" s="1">
        <f t="shared" si="25"/>
        <v>1786663</v>
      </c>
      <c r="I99" s="1">
        <f t="shared" si="25"/>
        <v>10441573</v>
      </c>
      <c r="K99" s="9">
        <f t="shared" si="27"/>
        <v>1997</v>
      </c>
      <c r="L99" s="1">
        <f t="shared" si="28"/>
        <v>8.700263780905868</v>
      </c>
      <c r="M99" s="1">
        <f t="shared" si="29"/>
        <v>60.55982577576186</v>
      </c>
      <c r="N99" s="1">
        <f t="shared" si="30"/>
        <v>17.573980472099368</v>
      </c>
    </row>
    <row r="100" spans="1:14" ht="12.75">
      <c r="A100" s="9">
        <v>1998</v>
      </c>
      <c r="B100">
        <v>742</v>
      </c>
      <c r="C100">
        <v>1010</v>
      </c>
      <c r="D100">
        <v>1752</v>
      </c>
      <c r="F100" s="9">
        <f aca="true" t="shared" si="31" ref="F100:I101">F19</f>
        <v>1998</v>
      </c>
      <c r="G100" s="1">
        <f t="shared" si="31"/>
        <v>8646844</v>
      </c>
      <c r="H100" s="1">
        <f t="shared" si="31"/>
        <v>1793860</v>
      </c>
      <c r="I100" s="1">
        <f t="shared" si="31"/>
        <v>10440704</v>
      </c>
      <c r="K100" s="9">
        <f t="shared" si="27"/>
        <v>1998</v>
      </c>
      <c r="L100" s="1">
        <f t="shared" si="28"/>
        <v>8.58116556746022</v>
      </c>
      <c r="M100" s="1">
        <f t="shared" si="29"/>
        <v>56.30316747126309</v>
      </c>
      <c r="N100" s="1">
        <f t="shared" si="30"/>
        <v>16.780477638289526</v>
      </c>
    </row>
    <row r="101" spans="1:14" ht="12.75">
      <c r="A101" s="9">
        <v>1999</v>
      </c>
      <c r="B101">
        <v>796</v>
      </c>
      <c r="C101">
        <v>1048</v>
      </c>
      <c r="D101">
        <v>1844</v>
      </c>
      <c r="F101" s="9">
        <f t="shared" si="31"/>
        <v>1999</v>
      </c>
      <c r="G101" s="1">
        <f t="shared" si="31"/>
        <v>8637209</v>
      </c>
      <c r="H101" s="1">
        <f t="shared" si="31"/>
        <v>1803121</v>
      </c>
      <c r="I101" s="1">
        <f t="shared" si="31"/>
        <v>10440330</v>
      </c>
      <c r="K101" s="9">
        <f t="shared" si="27"/>
        <v>1999</v>
      </c>
      <c r="L101" s="1">
        <f t="shared" si="28"/>
        <v>9.215940010250996</v>
      </c>
      <c r="M101" s="1">
        <f t="shared" si="29"/>
        <v>58.12144609263605</v>
      </c>
      <c r="N101" s="1">
        <f t="shared" si="30"/>
        <v>17.662276958678508</v>
      </c>
    </row>
    <row r="103" spans="1:14" ht="31.5" customHeight="1">
      <c r="A103" s="31" t="str">
        <f>CONCATENATE("New Admissions for All Offenses, BW Only: ",$A$1)</f>
        <v>New Admissions for All Offenses, BW Only: ILLINOIS</v>
      </c>
      <c r="B103" s="31"/>
      <c r="C103" s="31"/>
      <c r="D103" s="31"/>
      <c r="F103" s="31" t="str">
        <f>CONCATENATE("Total Population, BW Only: ",$A$1)</f>
        <v>Total Population, BW Only: ILLINOIS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ILLINOIS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2510</v>
      </c>
      <c r="C105">
        <v>3689</v>
      </c>
      <c r="D105">
        <v>6199</v>
      </c>
      <c r="E105" s="2"/>
      <c r="F105" s="9">
        <f>F4</f>
        <v>1983</v>
      </c>
      <c r="G105" s="1">
        <f>G4</f>
        <v>8807091</v>
      </c>
      <c r="H105" s="1">
        <f>H4</f>
        <v>1660089</v>
      </c>
      <c r="I105" s="1">
        <f>I4</f>
        <v>10467180</v>
      </c>
      <c r="K105" s="9">
        <f>F105</f>
        <v>1983</v>
      </c>
      <c r="L105" s="1">
        <f aca="true" t="shared" si="32" ref="L105:N108">(B105/G105)*100000</f>
        <v>28.499762293815287</v>
      </c>
      <c r="M105" s="1">
        <f t="shared" si="32"/>
        <v>222.21700161858794</v>
      </c>
      <c r="N105" s="1">
        <f t="shared" si="32"/>
        <v>59.22321007186272</v>
      </c>
    </row>
    <row r="106" spans="1:14" ht="12.75">
      <c r="A106" s="9">
        <v>1984</v>
      </c>
      <c r="B106">
        <v>2276</v>
      </c>
      <c r="C106">
        <v>3644</v>
      </c>
      <c r="D106">
        <v>5920</v>
      </c>
      <c r="F106" s="9">
        <f aca="true" t="shared" si="33" ref="F106:I121">F5</f>
        <v>1984</v>
      </c>
      <c r="G106" s="1">
        <f t="shared" si="33"/>
        <v>8768345</v>
      </c>
      <c r="H106" s="1">
        <f t="shared" si="33"/>
        <v>1664394</v>
      </c>
      <c r="I106" s="1">
        <f t="shared" si="33"/>
        <v>10432739</v>
      </c>
      <c r="K106" s="9">
        <f aca="true" t="shared" si="34" ref="K106:K121">F106</f>
        <v>1984</v>
      </c>
      <c r="L106" s="1">
        <f t="shared" si="32"/>
        <v>25.95700785039822</v>
      </c>
      <c r="M106" s="1">
        <f t="shared" si="32"/>
        <v>218.93854459941576</v>
      </c>
      <c r="N106" s="1">
        <f t="shared" si="32"/>
        <v>56.74444649674452</v>
      </c>
    </row>
    <row r="107" spans="1:14" ht="12.75">
      <c r="A107" s="9">
        <v>1985</v>
      </c>
      <c r="B107">
        <v>2512</v>
      </c>
      <c r="C107">
        <v>4040</v>
      </c>
      <c r="D107">
        <v>6552</v>
      </c>
      <c r="F107" s="9">
        <f t="shared" si="33"/>
        <v>1985</v>
      </c>
      <c r="G107" s="1">
        <f t="shared" si="33"/>
        <v>8724016</v>
      </c>
      <c r="H107" s="1">
        <f t="shared" si="33"/>
        <v>1661791</v>
      </c>
      <c r="I107" s="1">
        <f t="shared" si="33"/>
        <v>10385807</v>
      </c>
      <c r="K107" s="9">
        <f t="shared" si="34"/>
        <v>1985</v>
      </c>
      <c r="L107" s="1">
        <f t="shared" si="32"/>
        <v>28.794078323561074</v>
      </c>
      <c r="M107" s="1">
        <f t="shared" si="32"/>
        <v>243.1111974971582</v>
      </c>
      <c r="N107" s="1">
        <f t="shared" si="32"/>
        <v>63.08609432083612</v>
      </c>
    </row>
    <row r="108" spans="1:14" ht="12.75">
      <c r="A108" s="9">
        <v>1986</v>
      </c>
      <c r="B108">
        <v>2679</v>
      </c>
      <c r="C108">
        <v>4095</v>
      </c>
      <c r="D108">
        <v>6774</v>
      </c>
      <c r="F108" s="9">
        <f t="shared" si="33"/>
        <v>1986</v>
      </c>
      <c r="G108" s="1">
        <f t="shared" si="33"/>
        <v>8677246</v>
      </c>
      <c r="H108" s="1">
        <f t="shared" si="33"/>
        <v>1660466</v>
      </c>
      <c r="I108" s="1">
        <f t="shared" si="33"/>
        <v>10337712</v>
      </c>
      <c r="K108" s="9">
        <f t="shared" si="34"/>
        <v>1986</v>
      </c>
      <c r="L108" s="1">
        <f t="shared" si="32"/>
        <v>30.873850989127195</v>
      </c>
      <c r="M108" s="1">
        <f t="shared" si="32"/>
        <v>246.6175158058039</v>
      </c>
      <c r="N108" s="1">
        <f t="shared" si="32"/>
        <v>65.52707214130167</v>
      </c>
    </row>
    <row r="109" spans="1:14" ht="12.75">
      <c r="A109" s="9">
        <v>1987</v>
      </c>
      <c r="B109">
        <v>2708</v>
      </c>
      <c r="C109">
        <v>4324</v>
      </c>
      <c r="D109">
        <v>7032</v>
      </c>
      <c r="F109" s="9">
        <f t="shared" si="33"/>
        <v>1987</v>
      </c>
      <c r="G109" s="1">
        <f t="shared" si="33"/>
        <v>8640835</v>
      </c>
      <c r="H109" s="1">
        <f t="shared" si="33"/>
        <v>1663408</v>
      </c>
      <c r="I109" s="1">
        <f t="shared" si="33"/>
        <v>10304243</v>
      </c>
      <c r="K109" s="9">
        <f t="shared" si="34"/>
        <v>1987</v>
      </c>
      <c r="L109" s="1">
        <f aca="true" t="shared" si="35" ref="L109:L121">(B109/G109)*100000</f>
        <v>31.33956382687553</v>
      </c>
      <c r="M109" s="1">
        <f aca="true" t="shared" si="36" ref="M109:M121">(C109/H109)*100000</f>
        <v>259.94825082000324</v>
      </c>
      <c r="N109" s="1">
        <f aca="true" t="shared" si="37" ref="N109:N121">(D109/I109)*100000</f>
        <v>68.24373221788345</v>
      </c>
    </row>
    <row r="110" spans="1:14" ht="12.75">
      <c r="A110" s="9">
        <v>1988</v>
      </c>
      <c r="B110">
        <v>2812</v>
      </c>
      <c r="C110">
        <v>4677</v>
      </c>
      <c r="D110">
        <v>7489</v>
      </c>
      <c r="F110" s="9">
        <f t="shared" si="33"/>
        <v>1988</v>
      </c>
      <c r="G110" s="1">
        <f t="shared" si="33"/>
        <v>8600252</v>
      </c>
      <c r="H110" s="1">
        <f t="shared" si="33"/>
        <v>1664112</v>
      </c>
      <c r="I110" s="1">
        <f t="shared" si="33"/>
        <v>10264364</v>
      </c>
      <c r="K110" s="9">
        <f t="shared" si="34"/>
        <v>1988</v>
      </c>
      <c r="L110" s="1">
        <f t="shared" si="35"/>
        <v>32.69671632877734</v>
      </c>
      <c r="M110" s="1">
        <f t="shared" si="36"/>
        <v>281.05079465805187</v>
      </c>
      <c r="N110" s="1">
        <f t="shared" si="37"/>
        <v>72.96116934278636</v>
      </c>
    </row>
    <row r="111" spans="1:14" ht="12.75">
      <c r="A111" s="9">
        <v>1989</v>
      </c>
      <c r="B111">
        <v>3350</v>
      </c>
      <c r="C111">
        <v>5796</v>
      </c>
      <c r="D111">
        <v>9146</v>
      </c>
      <c r="F111" s="9">
        <f t="shared" si="33"/>
        <v>1989</v>
      </c>
      <c r="G111" s="1">
        <f t="shared" si="33"/>
        <v>8573018</v>
      </c>
      <c r="H111" s="1">
        <f t="shared" si="33"/>
        <v>1670456</v>
      </c>
      <c r="I111" s="1">
        <f t="shared" si="33"/>
        <v>10243474</v>
      </c>
      <c r="K111" s="9">
        <f t="shared" si="34"/>
        <v>1989</v>
      </c>
      <c r="L111" s="1">
        <f t="shared" si="35"/>
        <v>39.07608732420718</v>
      </c>
      <c r="M111" s="1">
        <f t="shared" si="36"/>
        <v>346.9711264469103</v>
      </c>
      <c r="N111" s="1">
        <f t="shared" si="37"/>
        <v>89.28611523785779</v>
      </c>
    </row>
    <row r="112" spans="1:14" ht="12.75">
      <c r="A112" s="9">
        <v>1990</v>
      </c>
      <c r="B112">
        <v>3675</v>
      </c>
      <c r="C112">
        <v>7830</v>
      </c>
      <c r="D112">
        <v>11505</v>
      </c>
      <c r="F112" s="9">
        <f t="shared" si="33"/>
        <v>1990</v>
      </c>
      <c r="G112" s="1">
        <f t="shared" si="33"/>
        <v>8561045</v>
      </c>
      <c r="H112" s="1">
        <f t="shared" si="33"/>
        <v>1678685</v>
      </c>
      <c r="I112" s="1">
        <f t="shared" si="33"/>
        <v>10239730</v>
      </c>
      <c r="K112" s="9">
        <f t="shared" si="34"/>
        <v>1990</v>
      </c>
      <c r="L112" s="1">
        <f t="shared" si="35"/>
        <v>42.9270024862619</v>
      </c>
      <c r="M112" s="1">
        <f t="shared" si="36"/>
        <v>466.43652620950326</v>
      </c>
      <c r="N112" s="1">
        <f t="shared" si="37"/>
        <v>112.35647814932621</v>
      </c>
    </row>
    <row r="113" spans="1:14" ht="12.75">
      <c r="A113" s="9">
        <v>1991</v>
      </c>
      <c r="B113">
        <v>4062</v>
      </c>
      <c r="C113">
        <v>8725</v>
      </c>
      <c r="D113">
        <v>12787</v>
      </c>
      <c r="F113" s="9">
        <f t="shared" si="33"/>
        <v>1991</v>
      </c>
      <c r="G113" s="1">
        <f t="shared" si="33"/>
        <v>8589695</v>
      </c>
      <c r="H113" s="1">
        <f t="shared" si="33"/>
        <v>1697086</v>
      </c>
      <c r="I113" s="1">
        <f t="shared" si="33"/>
        <v>10286781</v>
      </c>
      <c r="K113" s="9">
        <f t="shared" si="34"/>
        <v>1991</v>
      </c>
      <c r="L113" s="1">
        <f t="shared" si="35"/>
        <v>47.28922272560318</v>
      </c>
      <c r="M113" s="1">
        <f t="shared" si="36"/>
        <v>514.11655036928</v>
      </c>
      <c r="N113" s="1">
        <f t="shared" si="37"/>
        <v>124.30516407416471</v>
      </c>
    </row>
    <row r="114" spans="1:14" ht="12.75">
      <c r="A114" s="9">
        <v>1992</v>
      </c>
      <c r="B114">
        <v>4125</v>
      </c>
      <c r="C114">
        <v>9624</v>
      </c>
      <c r="D114">
        <v>13749</v>
      </c>
      <c r="F114" s="9">
        <f t="shared" si="33"/>
        <v>1992</v>
      </c>
      <c r="G114" s="1">
        <f t="shared" si="33"/>
        <v>8619556</v>
      </c>
      <c r="H114" s="1">
        <f t="shared" si="33"/>
        <v>1718480</v>
      </c>
      <c r="I114" s="1">
        <f t="shared" si="33"/>
        <v>10338036</v>
      </c>
      <c r="K114" s="9">
        <f t="shared" si="34"/>
        <v>1992</v>
      </c>
      <c r="L114" s="1">
        <f t="shared" si="35"/>
        <v>47.85629329399333</v>
      </c>
      <c r="M114" s="1">
        <f t="shared" si="36"/>
        <v>560.0297937712397</v>
      </c>
      <c r="N114" s="1">
        <f t="shared" si="37"/>
        <v>132.99431342665085</v>
      </c>
    </row>
    <row r="115" spans="1:14" ht="12.75">
      <c r="A115" s="9">
        <v>1993</v>
      </c>
      <c r="B115">
        <v>3948</v>
      </c>
      <c r="C115">
        <v>10192</v>
      </c>
      <c r="D115">
        <v>14140</v>
      </c>
      <c r="F115" s="9">
        <f t="shared" si="33"/>
        <v>1993</v>
      </c>
      <c r="G115" s="1">
        <f t="shared" si="33"/>
        <v>8638847</v>
      </c>
      <c r="H115" s="1">
        <f t="shared" si="33"/>
        <v>1739232</v>
      </c>
      <c r="I115" s="1">
        <f t="shared" si="33"/>
        <v>10378079</v>
      </c>
      <c r="K115" s="9">
        <f t="shared" si="34"/>
        <v>1993</v>
      </c>
      <c r="L115" s="1">
        <f t="shared" si="35"/>
        <v>45.700543139611106</v>
      </c>
      <c r="M115" s="1">
        <f t="shared" si="36"/>
        <v>586.0057772626079</v>
      </c>
      <c r="N115" s="1">
        <f t="shared" si="37"/>
        <v>136.24872194555468</v>
      </c>
    </row>
    <row r="116" spans="1:14" ht="12.75">
      <c r="A116" s="9">
        <v>1994</v>
      </c>
      <c r="B116">
        <v>4331</v>
      </c>
      <c r="C116">
        <v>10807</v>
      </c>
      <c r="D116">
        <v>15138</v>
      </c>
      <c r="F116" s="9">
        <f t="shared" si="33"/>
        <v>1994</v>
      </c>
      <c r="G116" s="1">
        <f t="shared" si="33"/>
        <v>8648572</v>
      </c>
      <c r="H116" s="1">
        <f t="shared" si="33"/>
        <v>1754724</v>
      </c>
      <c r="I116" s="1">
        <f t="shared" si="33"/>
        <v>10403296</v>
      </c>
      <c r="K116" s="9">
        <f t="shared" si="34"/>
        <v>1994</v>
      </c>
      <c r="L116" s="1">
        <f t="shared" si="35"/>
        <v>50.077631313007515</v>
      </c>
      <c r="M116" s="1">
        <f t="shared" si="36"/>
        <v>615.880332177596</v>
      </c>
      <c r="N116" s="1">
        <f t="shared" si="37"/>
        <v>145.5115763311935</v>
      </c>
    </row>
    <row r="117" spans="1:14" ht="12.75">
      <c r="A117" s="9">
        <v>1995</v>
      </c>
      <c r="B117">
        <v>4406</v>
      </c>
      <c r="C117">
        <v>10616</v>
      </c>
      <c r="D117">
        <v>15022</v>
      </c>
      <c r="F117" s="9">
        <f t="shared" si="33"/>
        <v>1995</v>
      </c>
      <c r="G117" s="1">
        <f t="shared" si="33"/>
        <v>8661376</v>
      </c>
      <c r="H117" s="1">
        <f t="shared" si="33"/>
        <v>1768580</v>
      </c>
      <c r="I117" s="1">
        <f t="shared" si="33"/>
        <v>10429956</v>
      </c>
      <c r="K117" s="9">
        <f t="shared" si="34"/>
        <v>1995</v>
      </c>
      <c r="L117" s="1">
        <f t="shared" si="35"/>
        <v>50.86951542110629</v>
      </c>
      <c r="M117" s="1">
        <f t="shared" si="36"/>
        <v>600.2555722670164</v>
      </c>
      <c r="N117" s="1">
        <f t="shared" si="37"/>
        <v>144.02745323182572</v>
      </c>
    </row>
    <row r="118" spans="1:14" ht="12.75">
      <c r="A118" s="9">
        <v>1996</v>
      </c>
      <c r="B118">
        <v>4395</v>
      </c>
      <c r="C118">
        <v>10717</v>
      </c>
      <c r="D118">
        <v>15112</v>
      </c>
      <c r="F118" s="9">
        <f t="shared" si="33"/>
        <v>1996</v>
      </c>
      <c r="G118" s="1">
        <f t="shared" si="33"/>
        <v>8663293</v>
      </c>
      <c r="H118" s="1">
        <f t="shared" si="33"/>
        <v>1777525</v>
      </c>
      <c r="I118" s="1">
        <f t="shared" si="33"/>
        <v>10440818</v>
      </c>
      <c r="K118" s="9">
        <f t="shared" si="34"/>
        <v>1996</v>
      </c>
      <c r="L118" s="1">
        <f t="shared" si="35"/>
        <v>50.73128659044546</v>
      </c>
      <c r="M118" s="1">
        <f t="shared" si="36"/>
        <v>602.9169772577038</v>
      </c>
      <c r="N118" s="1">
        <f t="shared" si="37"/>
        <v>144.73961714494018</v>
      </c>
    </row>
    <row r="119" spans="1:14" ht="12.75">
      <c r="A119" s="9">
        <v>1997</v>
      </c>
      <c r="B119">
        <v>4673</v>
      </c>
      <c r="C119">
        <v>11263</v>
      </c>
      <c r="D119">
        <v>15936</v>
      </c>
      <c r="F119" s="9">
        <f t="shared" si="33"/>
        <v>1997</v>
      </c>
      <c r="G119" s="1">
        <f t="shared" si="33"/>
        <v>8654910</v>
      </c>
      <c r="H119" s="1">
        <f t="shared" si="33"/>
        <v>1786663</v>
      </c>
      <c r="I119" s="1">
        <f t="shared" si="33"/>
        <v>10441573</v>
      </c>
      <c r="K119" s="9">
        <f t="shared" si="34"/>
        <v>1997</v>
      </c>
      <c r="L119" s="1">
        <f t="shared" si="35"/>
        <v>53.99247363635208</v>
      </c>
      <c r="M119" s="1">
        <f t="shared" si="36"/>
        <v>630.3930847619278</v>
      </c>
      <c r="N119" s="1">
        <f t="shared" si="37"/>
        <v>152.62068272663515</v>
      </c>
    </row>
    <row r="120" spans="1:14" ht="12.75">
      <c r="A120" s="9">
        <v>1998</v>
      </c>
      <c r="B120">
        <v>4708</v>
      </c>
      <c r="C120">
        <v>11281</v>
      </c>
      <c r="D120">
        <v>15989</v>
      </c>
      <c r="F120" s="9">
        <f t="shared" si="33"/>
        <v>1998</v>
      </c>
      <c r="G120" s="1">
        <f t="shared" si="33"/>
        <v>8646844</v>
      </c>
      <c r="H120" s="1">
        <f t="shared" si="33"/>
        <v>1793860</v>
      </c>
      <c r="I120" s="1">
        <f t="shared" si="33"/>
        <v>10440704</v>
      </c>
      <c r="K120" s="9">
        <f t="shared" si="34"/>
        <v>1998</v>
      </c>
      <c r="L120" s="1">
        <f t="shared" si="35"/>
        <v>54.44761117466674</v>
      </c>
      <c r="M120" s="1">
        <f t="shared" si="36"/>
        <v>628.8673586567514</v>
      </c>
      <c r="N120" s="1">
        <f t="shared" si="37"/>
        <v>153.14101424578266</v>
      </c>
    </row>
    <row r="121" spans="1:14" ht="12.75">
      <c r="A121" s="9">
        <v>1999</v>
      </c>
      <c r="B121">
        <v>4780</v>
      </c>
      <c r="C121">
        <v>10898</v>
      </c>
      <c r="D121">
        <v>15678</v>
      </c>
      <c r="F121" s="9">
        <f t="shared" si="33"/>
        <v>1999</v>
      </c>
      <c r="G121" s="1">
        <f t="shared" si="33"/>
        <v>8637209</v>
      </c>
      <c r="H121" s="1">
        <f t="shared" si="33"/>
        <v>1803121</v>
      </c>
      <c r="I121" s="1">
        <f t="shared" si="33"/>
        <v>10440330</v>
      </c>
      <c r="K121" s="9">
        <f t="shared" si="34"/>
        <v>1999</v>
      </c>
      <c r="L121" s="1">
        <f t="shared" si="35"/>
        <v>55.3419513178389</v>
      </c>
      <c r="M121" s="1">
        <f t="shared" si="36"/>
        <v>604.396488089263</v>
      </c>
      <c r="N121" s="1">
        <f t="shared" si="37"/>
        <v>150.16766711397054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X49">
      <selection activeCell="AH88" sqref="AH88:AL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39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ILLINOIS</v>
      </c>
      <c r="C2" s="30"/>
      <c r="D2" s="30"/>
      <c r="E2" s="30"/>
      <c r="F2" s="30"/>
      <c r="G2" s="30"/>
      <c r="J2" s="30" t="str">
        <f>CONCATENATE("Black, Non-Hispanics:  ",$A$1)</f>
        <v>Black, Non-Hispanics:  ILLINOIS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ILLINOIS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ILLINOIS</v>
      </c>
      <c r="AA2" s="30"/>
      <c r="AB2" s="30"/>
      <c r="AC2" s="30"/>
      <c r="AD2" s="30"/>
      <c r="AE2" s="30"/>
      <c r="AH2" s="30" t="str">
        <f>CONCATENATE("Hispanics:  ",$A$1)</f>
        <v>Hispanics:  ILLINOIS</v>
      </c>
      <c r="AI2" s="30"/>
      <c r="AJ2" s="30"/>
      <c r="AK2" s="30"/>
      <c r="AL2" s="30"/>
      <c r="AM2" s="30"/>
      <c r="AP2" s="30" t="str">
        <f>CONCATENATE("Other Race / Not Known:  ",$A$1)</f>
        <v>Other Race / Not Known:  ILLINOIS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7" ht="12.75">
      <c r="A4" s="4">
        <v>1983</v>
      </c>
      <c r="B4">
        <v>555</v>
      </c>
      <c r="C4" s="2">
        <v>1111</v>
      </c>
      <c r="D4">
        <v>475</v>
      </c>
      <c r="E4">
        <v>197</v>
      </c>
      <c r="F4">
        <v>172</v>
      </c>
      <c r="G4">
        <f>SUM(B4:F4)</f>
        <v>2510</v>
      </c>
      <c r="I4" s="4">
        <v>1983</v>
      </c>
      <c r="J4" s="2">
        <v>1026</v>
      </c>
      <c r="K4" s="2">
        <v>1770</v>
      </c>
      <c r="L4">
        <v>645</v>
      </c>
      <c r="M4">
        <v>97</v>
      </c>
      <c r="N4">
        <v>151</v>
      </c>
      <c r="O4">
        <f>SUM(J4:N4)</f>
        <v>3689</v>
      </c>
      <c r="Q4" s="4">
        <v>1983</v>
      </c>
      <c r="R4">
        <v>4</v>
      </c>
      <c r="S4">
        <v>2</v>
      </c>
      <c r="T4">
        <v>3</v>
      </c>
      <c r="W4">
        <f>SUM(R4:V4)</f>
        <v>9</v>
      </c>
      <c r="Y4" s="4">
        <v>1983</v>
      </c>
      <c r="Z4">
        <v>3</v>
      </c>
      <c r="AA4">
        <v>1</v>
      </c>
      <c r="AC4">
        <v>1</v>
      </c>
      <c r="AE4">
        <f>SUM(Z4:AD4)</f>
        <v>5</v>
      </c>
      <c r="AG4" s="4">
        <v>1983</v>
      </c>
      <c r="AH4">
        <v>124</v>
      </c>
      <c r="AI4">
        <v>230</v>
      </c>
      <c r="AJ4">
        <v>34</v>
      </c>
      <c r="AK4">
        <v>56</v>
      </c>
      <c r="AL4">
        <v>13</v>
      </c>
      <c r="AM4">
        <f>SUM(AH4:AL4)</f>
        <v>457</v>
      </c>
      <c r="AO4" s="4">
        <v>1983</v>
      </c>
      <c r="AU4">
        <f>SUM(AP4:AT4)</f>
        <v>0</v>
      </c>
    </row>
    <row r="5" spans="1:47" ht="12.75">
      <c r="A5" s="4">
        <v>1984</v>
      </c>
      <c r="B5">
        <v>493</v>
      </c>
      <c r="C5">
        <v>967</v>
      </c>
      <c r="D5">
        <v>491</v>
      </c>
      <c r="E5">
        <v>181</v>
      </c>
      <c r="F5">
        <v>144</v>
      </c>
      <c r="G5">
        <f aca="true" t="shared" si="0" ref="G5:G20">SUM(B5:F5)</f>
        <v>2276</v>
      </c>
      <c r="I5" s="4">
        <v>1984</v>
      </c>
      <c r="J5">
        <v>821</v>
      </c>
      <c r="K5" s="2">
        <v>1642</v>
      </c>
      <c r="L5">
        <v>768</v>
      </c>
      <c r="M5">
        <v>190</v>
      </c>
      <c r="N5">
        <v>223</v>
      </c>
      <c r="O5">
        <f aca="true" t="shared" si="1" ref="O5:O20">SUM(J5:N5)</f>
        <v>3644</v>
      </c>
      <c r="Q5" s="4">
        <v>1984</v>
      </c>
      <c r="R5">
        <v>2</v>
      </c>
      <c r="S5">
        <v>1</v>
      </c>
      <c r="T5">
        <v>1</v>
      </c>
      <c r="V5">
        <v>1</v>
      </c>
      <c r="W5">
        <f aca="true" t="shared" si="2" ref="W5:W20">SUM(R5:V5)</f>
        <v>5</v>
      </c>
      <c r="Y5" s="4">
        <v>1984</v>
      </c>
      <c r="AB5">
        <v>1</v>
      </c>
      <c r="AE5">
        <f aca="true" t="shared" si="3" ref="AE5:AE20">SUM(Z5:AD5)</f>
        <v>1</v>
      </c>
      <c r="AG5" s="4">
        <v>1984</v>
      </c>
      <c r="AH5">
        <v>149</v>
      </c>
      <c r="AI5">
        <v>181</v>
      </c>
      <c r="AJ5">
        <v>45</v>
      </c>
      <c r="AK5">
        <v>74</v>
      </c>
      <c r="AL5">
        <v>26</v>
      </c>
      <c r="AM5">
        <f aca="true" t="shared" si="4" ref="AM5:AM20">SUM(AH5:AL5)</f>
        <v>475</v>
      </c>
      <c r="AO5" s="4">
        <v>1984</v>
      </c>
      <c r="AU5">
        <f aca="true" t="shared" si="5" ref="AU5:AU20">SUM(AP5:AT5)</f>
        <v>0</v>
      </c>
    </row>
    <row r="6" spans="1:47" ht="12.75">
      <c r="A6" s="4">
        <v>1985</v>
      </c>
      <c r="B6">
        <v>577</v>
      </c>
      <c r="C6" s="2">
        <v>1032</v>
      </c>
      <c r="D6">
        <v>502</v>
      </c>
      <c r="E6">
        <v>213</v>
      </c>
      <c r="F6">
        <v>188</v>
      </c>
      <c r="G6">
        <f t="shared" si="0"/>
        <v>2512</v>
      </c>
      <c r="I6" s="4">
        <v>1985</v>
      </c>
      <c r="J6">
        <v>995</v>
      </c>
      <c r="K6" s="2">
        <v>1730</v>
      </c>
      <c r="L6">
        <v>839</v>
      </c>
      <c r="M6">
        <v>213</v>
      </c>
      <c r="N6">
        <v>263</v>
      </c>
      <c r="O6">
        <f t="shared" si="1"/>
        <v>4040</v>
      </c>
      <c r="Q6" s="4">
        <v>1985</v>
      </c>
      <c r="S6">
        <v>2</v>
      </c>
      <c r="T6">
        <v>1</v>
      </c>
      <c r="W6">
        <f t="shared" si="2"/>
        <v>3</v>
      </c>
      <c r="Y6" s="4">
        <v>1985</v>
      </c>
      <c r="Z6">
        <v>1</v>
      </c>
      <c r="AA6">
        <v>1</v>
      </c>
      <c r="AE6">
        <f t="shared" si="3"/>
        <v>2</v>
      </c>
      <c r="AG6" s="4">
        <v>1985</v>
      </c>
      <c r="AH6">
        <v>164</v>
      </c>
      <c r="AI6">
        <v>204</v>
      </c>
      <c r="AJ6">
        <v>42</v>
      </c>
      <c r="AK6">
        <v>125</v>
      </c>
      <c r="AL6">
        <v>34</v>
      </c>
      <c r="AM6">
        <f t="shared" si="4"/>
        <v>569</v>
      </c>
      <c r="AO6" s="4">
        <v>1985</v>
      </c>
      <c r="AU6">
        <f t="shared" si="5"/>
        <v>0</v>
      </c>
    </row>
    <row r="7" spans="1:47" ht="12.75">
      <c r="A7" s="4">
        <v>1986</v>
      </c>
      <c r="B7">
        <v>615</v>
      </c>
      <c r="C7" s="2">
        <v>1032</v>
      </c>
      <c r="D7">
        <v>529</v>
      </c>
      <c r="E7">
        <v>301</v>
      </c>
      <c r="F7">
        <v>202</v>
      </c>
      <c r="G7">
        <f t="shared" si="0"/>
        <v>2679</v>
      </c>
      <c r="I7" s="4">
        <v>1986</v>
      </c>
      <c r="J7">
        <v>959</v>
      </c>
      <c r="K7" s="2">
        <v>1656</v>
      </c>
      <c r="L7">
        <v>913</v>
      </c>
      <c r="M7">
        <v>308</v>
      </c>
      <c r="N7">
        <v>259</v>
      </c>
      <c r="O7">
        <f t="shared" si="1"/>
        <v>4095</v>
      </c>
      <c r="Q7" s="4">
        <v>1986</v>
      </c>
      <c r="R7">
        <v>1</v>
      </c>
      <c r="T7">
        <v>2</v>
      </c>
      <c r="W7">
        <f t="shared" si="2"/>
        <v>3</v>
      </c>
      <c r="Y7" s="4">
        <v>1986</v>
      </c>
      <c r="Z7">
        <v>1</v>
      </c>
      <c r="AB7">
        <v>1</v>
      </c>
      <c r="AE7">
        <f t="shared" si="3"/>
        <v>2</v>
      </c>
      <c r="AG7" s="4">
        <v>1986</v>
      </c>
      <c r="AH7">
        <v>162</v>
      </c>
      <c r="AI7">
        <v>183</v>
      </c>
      <c r="AJ7">
        <v>52</v>
      </c>
      <c r="AK7">
        <v>171</v>
      </c>
      <c r="AL7">
        <v>36</v>
      </c>
      <c r="AM7">
        <f t="shared" si="4"/>
        <v>604</v>
      </c>
      <c r="AO7" s="4">
        <v>1986</v>
      </c>
      <c r="AU7">
        <f t="shared" si="5"/>
        <v>0</v>
      </c>
    </row>
    <row r="8" spans="1:47" ht="12.75">
      <c r="A8" s="4">
        <v>1987</v>
      </c>
      <c r="B8">
        <v>642</v>
      </c>
      <c r="C8">
        <v>969</v>
      </c>
      <c r="D8">
        <v>541</v>
      </c>
      <c r="E8">
        <v>322</v>
      </c>
      <c r="F8">
        <v>234</v>
      </c>
      <c r="G8">
        <f t="shared" si="0"/>
        <v>2708</v>
      </c>
      <c r="I8" s="4">
        <v>1987</v>
      </c>
      <c r="J8">
        <v>910</v>
      </c>
      <c r="K8" s="2">
        <v>1792</v>
      </c>
      <c r="L8">
        <v>976</v>
      </c>
      <c r="M8">
        <v>376</v>
      </c>
      <c r="N8">
        <v>270</v>
      </c>
      <c r="O8">
        <f t="shared" si="1"/>
        <v>4324</v>
      </c>
      <c r="Q8" s="4">
        <v>1987</v>
      </c>
      <c r="R8">
        <v>1</v>
      </c>
      <c r="S8">
        <v>2</v>
      </c>
      <c r="T8">
        <v>2</v>
      </c>
      <c r="V8">
        <v>1</v>
      </c>
      <c r="W8">
        <f t="shared" si="2"/>
        <v>6</v>
      </c>
      <c r="Y8" s="4">
        <v>1987</v>
      </c>
      <c r="AC8">
        <v>2</v>
      </c>
      <c r="AE8">
        <f t="shared" si="3"/>
        <v>2</v>
      </c>
      <c r="AG8" s="4">
        <v>1987</v>
      </c>
      <c r="AH8">
        <v>160</v>
      </c>
      <c r="AI8">
        <v>203</v>
      </c>
      <c r="AJ8">
        <v>68</v>
      </c>
      <c r="AK8">
        <v>174</v>
      </c>
      <c r="AL8">
        <v>36</v>
      </c>
      <c r="AM8">
        <f t="shared" si="4"/>
        <v>641</v>
      </c>
      <c r="AO8" s="4">
        <v>1987</v>
      </c>
      <c r="AU8">
        <f t="shared" si="5"/>
        <v>0</v>
      </c>
    </row>
    <row r="9" spans="1:47" ht="12.75">
      <c r="A9" s="4">
        <v>1988</v>
      </c>
      <c r="B9">
        <v>645</v>
      </c>
      <c r="C9">
        <v>916</v>
      </c>
      <c r="D9">
        <v>520</v>
      </c>
      <c r="E9">
        <v>390</v>
      </c>
      <c r="F9">
        <v>341</v>
      </c>
      <c r="G9">
        <f t="shared" si="0"/>
        <v>2812</v>
      </c>
      <c r="I9" s="4">
        <v>1988</v>
      </c>
      <c r="J9">
        <v>999</v>
      </c>
      <c r="K9" s="2">
        <v>1716</v>
      </c>
      <c r="L9">
        <v>889</v>
      </c>
      <c r="M9">
        <v>634</v>
      </c>
      <c r="N9">
        <v>439</v>
      </c>
      <c r="O9">
        <f t="shared" si="1"/>
        <v>4677</v>
      </c>
      <c r="Q9" s="4">
        <v>1988</v>
      </c>
      <c r="R9">
        <v>2</v>
      </c>
      <c r="S9">
        <v>2</v>
      </c>
      <c r="T9">
        <v>2</v>
      </c>
      <c r="W9">
        <f t="shared" si="2"/>
        <v>6</v>
      </c>
      <c r="Y9" s="4">
        <v>1988</v>
      </c>
      <c r="AA9">
        <v>1</v>
      </c>
      <c r="AB9">
        <v>2</v>
      </c>
      <c r="AD9">
        <v>1</v>
      </c>
      <c r="AE9">
        <f t="shared" si="3"/>
        <v>4</v>
      </c>
      <c r="AG9" s="4">
        <v>1988</v>
      </c>
      <c r="AH9">
        <v>199</v>
      </c>
      <c r="AI9">
        <v>218</v>
      </c>
      <c r="AJ9">
        <v>69</v>
      </c>
      <c r="AK9">
        <v>230</v>
      </c>
      <c r="AL9">
        <v>52</v>
      </c>
      <c r="AM9">
        <f t="shared" si="4"/>
        <v>768</v>
      </c>
      <c r="AO9" s="4">
        <v>1988</v>
      </c>
      <c r="AU9">
        <f t="shared" si="5"/>
        <v>0</v>
      </c>
    </row>
    <row r="10" spans="1:47" ht="12.75">
      <c r="A10" s="4">
        <v>1989</v>
      </c>
      <c r="B10">
        <v>759</v>
      </c>
      <c r="C10" s="2">
        <v>1017</v>
      </c>
      <c r="D10">
        <v>609</v>
      </c>
      <c r="E10">
        <v>559</v>
      </c>
      <c r="F10">
        <v>406</v>
      </c>
      <c r="G10">
        <f t="shared" si="0"/>
        <v>3350</v>
      </c>
      <c r="I10" s="4">
        <v>1989</v>
      </c>
      <c r="J10" s="2">
        <v>1089</v>
      </c>
      <c r="K10" s="2">
        <v>2028</v>
      </c>
      <c r="L10" s="2">
        <v>1033</v>
      </c>
      <c r="M10" s="2">
        <v>1216</v>
      </c>
      <c r="N10">
        <v>430</v>
      </c>
      <c r="O10">
        <f t="shared" si="1"/>
        <v>5796</v>
      </c>
      <c r="Q10" s="4">
        <v>1989</v>
      </c>
      <c r="R10">
        <v>3</v>
      </c>
      <c r="S10">
        <v>2</v>
      </c>
      <c r="T10">
        <v>7</v>
      </c>
      <c r="U10">
        <v>1</v>
      </c>
      <c r="V10">
        <v>2</v>
      </c>
      <c r="W10">
        <f t="shared" si="2"/>
        <v>15</v>
      </c>
      <c r="Y10" s="4">
        <v>1989</v>
      </c>
      <c r="Z10">
        <v>3</v>
      </c>
      <c r="AA10">
        <v>3</v>
      </c>
      <c r="AB10">
        <v>2</v>
      </c>
      <c r="AE10">
        <f t="shared" si="3"/>
        <v>8</v>
      </c>
      <c r="AG10" s="4">
        <v>1989</v>
      </c>
      <c r="AH10">
        <v>213</v>
      </c>
      <c r="AI10">
        <v>248</v>
      </c>
      <c r="AJ10">
        <v>85</v>
      </c>
      <c r="AK10">
        <v>317</v>
      </c>
      <c r="AL10">
        <v>90</v>
      </c>
      <c r="AM10">
        <f t="shared" si="4"/>
        <v>953</v>
      </c>
      <c r="AO10" s="4">
        <v>1989</v>
      </c>
      <c r="AU10">
        <f t="shared" si="5"/>
        <v>0</v>
      </c>
    </row>
    <row r="11" spans="1:47" ht="12.75">
      <c r="A11" s="4">
        <v>1990</v>
      </c>
      <c r="B11">
        <v>788</v>
      </c>
      <c r="C11" s="2">
        <v>1078</v>
      </c>
      <c r="D11">
        <v>750</v>
      </c>
      <c r="E11">
        <v>663</v>
      </c>
      <c r="F11">
        <v>396</v>
      </c>
      <c r="G11">
        <f t="shared" si="0"/>
        <v>3675</v>
      </c>
      <c r="I11" s="4">
        <v>1990</v>
      </c>
      <c r="J11" s="2">
        <v>1388</v>
      </c>
      <c r="K11" s="2">
        <v>2381</v>
      </c>
      <c r="L11" s="2">
        <v>1254</v>
      </c>
      <c r="M11" s="2">
        <v>2311</v>
      </c>
      <c r="N11">
        <v>496</v>
      </c>
      <c r="O11">
        <f t="shared" si="1"/>
        <v>7830</v>
      </c>
      <c r="Q11" s="4">
        <v>1990</v>
      </c>
      <c r="R11">
        <v>3</v>
      </c>
      <c r="S11">
        <v>7</v>
      </c>
      <c r="T11">
        <v>3</v>
      </c>
      <c r="U11">
        <v>2</v>
      </c>
      <c r="V11">
        <v>3</v>
      </c>
      <c r="W11">
        <f t="shared" si="2"/>
        <v>18</v>
      </c>
      <c r="Y11" s="4">
        <v>1990</v>
      </c>
      <c r="Z11">
        <v>2</v>
      </c>
      <c r="AA11">
        <v>10</v>
      </c>
      <c r="AB11">
        <v>1</v>
      </c>
      <c r="AC11">
        <v>3</v>
      </c>
      <c r="AE11">
        <f t="shared" si="3"/>
        <v>16</v>
      </c>
      <c r="AG11" s="4">
        <v>1990</v>
      </c>
      <c r="AH11">
        <v>262</v>
      </c>
      <c r="AI11">
        <v>268</v>
      </c>
      <c r="AJ11">
        <v>128</v>
      </c>
      <c r="AK11">
        <v>423</v>
      </c>
      <c r="AL11">
        <v>73</v>
      </c>
      <c r="AM11">
        <f t="shared" si="4"/>
        <v>1154</v>
      </c>
      <c r="AO11" s="4">
        <v>1990</v>
      </c>
      <c r="AU11">
        <f t="shared" si="5"/>
        <v>0</v>
      </c>
    </row>
    <row r="12" spans="1:47" ht="12.75">
      <c r="A12" s="4">
        <v>1991</v>
      </c>
      <c r="B12">
        <v>853</v>
      </c>
      <c r="C12" s="2">
        <v>1251</v>
      </c>
      <c r="D12">
        <v>796</v>
      </c>
      <c r="E12">
        <v>694</v>
      </c>
      <c r="F12">
        <v>468</v>
      </c>
      <c r="G12">
        <f t="shared" si="0"/>
        <v>4062</v>
      </c>
      <c r="I12" s="4">
        <v>1991</v>
      </c>
      <c r="J12" s="2">
        <v>1546</v>
      </c>
      <c r="K12" s="2">
        <v>2635</v>
      </c>
      <c r="L12" s="2">
        <v>1391</v>
      </c>
      <c r="M12" s="2">
        <v>2565</v>
      </c>
      <c r="N12">
        <v>588</v>
      </c>
      <c r="O12">
        <f t="shared" si="1"/>
        <v>8725</v>
      </c>
      <c r="Q12" s="4">
        <v>1991</v>
      </c>
      <c r="R12">
        <v>6</v>
      </c>
      <c r="S12">
        <v>6</v>
      </c>
      <c r="T12">
        <v>3</v>
      </c>
      <c r="U12">
        <v>4</v>
      </c>
      <c r="V12">
        <v>1</v>
      </c>
      <c r="W12">
        <f t="shared" si="2"/>
        <v>20</v>
      </c>
      <c r="Y12" s="4">
        <v>1991</v>
      </c>
      <c r="Z12">
        <v>5</v>
      </c>
      <c r="AA12">
        <v>5</v>
      </c>
      <c r="AB12">
        <v>2</v>
      </c>
      <c r="AC12">
        <v>6</v>
      </c>
      <c r="AD12">
        <v>3</v>
      </c>
      <c r="AE12">
        <f t="shared" si="3"/>
        <v>21</v>
      </c>
      <c r="AG12" s="4">
        <v>1991</v>
      </c>
      <c r="AH12">
        <v>295</v>
      </c>
      <c r="AI12">
        <v>291</v>
      </c>
      <c r="AJ12">
        <v>104</v>
      </c>
      <c r="AK12">
        <v>403</v>
      </c>
      <c r="AL12">
        <v>78</v>
      </c>
      <c r="AM12">
        <f t="shared" si="4"/>
        <v>1171</v>
      </c>
      <c r="AO12" s="4">
        <v>1991</v>
      </c>
      <c r="AU12">
        <f t="shared" si="5"/>
        <v>0</v>
      </c>
    </row>
    <row r="13" spans="1:47" ht="12.75">
      <c r="A13" s="4">
        <v>1992</v>
      </c>
      <c r="B13">
        <v>952</v>
      </c>
      <c r="C13" s="2">
        <v>1192</v>
      </c>
      <c r="D13">
        <v>828</v>
      </c>
      <c r="E13">
        <v>695</v>
      </c>
      <c r="F13">
        <v>458</v>
      </c>
      <c r="G13">
        <f t="shared" si="0"/>
        <v>4125</v>
      </c>
      <c r="I13" s="4">
        <v>1992</v>
      </c>
      <c r="J13" s="2">
        <v>1636</v>
      </c>
      <c r="K13" s="2">
        <v>2939</v>
      </c>
      <c r="L13" s="2">
        <v>1483</v>
      </c>
      <c r="M13" s="2">
        <v>2772</v>
      </c>
      <c r="N13">
        <v>794</v>
      </c>
      <c r="O13">
        <f t="shared" si="1"/>
        <v>9624</v>
      </c>
      <c r="Q13" s="4">
        <v>1992</v>
      </c>
      <c r="R13">
        <v>4</v>
      </c>
      <c r="S13">
        <v>5</v>
      </c>
      <c r="T13">
        <v>3</v>
      </c>
      <c r="U13">
        <v>3</v>
      </c>
      <c r="V13">
        <v>3</v>
      </c>
      <c r="W13">
        <f t="shared" si="2"/>
        <v>18</v>
      </c>
      <c r="Y13" s="4">
        <v>1992</v>
      </c>
      <c r="Z13">
        <v>4</v>
      </c>
      <c r="AA13">
        <v>10</v>
      </c>
      <c r="AB13">
        <v>3</v>
      </c>
      <c r="AC13">
        <v>2</v>
      </c>
      <c r="AD13">
        <v>6</v>
      </c>
      <c r="AE13">
        <f t="shared" si="3"/>
        <v>25</v>
      </c>
      <c r="AG13" s="4">
        <v>1992</v>
      </c>
      <c r="AH13">
        <v>292</v>
      </c>
      <c r="AI13">
        <v>335</v>
      </c>
      <c r="AJ13">
        <v>125</v>
      </c>
      <c r="AK13">
        <v>456</v>
      </c>
      <c r="AL13">
        <v>121</v>
      </c>
      <c r="AM13">
        <f t="shared" si="4"/>
        <v>1329</v>
      </c>
      <c r="AO13" s="4">
        <v>1992</v>
      </c>
      <c r="AU13">
        <f t="shared" si="5"/>
        <v>0</v>
      </c>
    </row>
    <row r="14" spans="1:47" ht="12.75">
      <c r="A14" s="4">
        <v>1993</v>
      </c>
      <c r="B14">
        <v>870</v>
      </c>
      <c r="C14" s="2">
        <v>1181</v>
      </c>
      <c r="D14">
        <v>752</v>
      </c>
      <c r="E14">
        <v>637</v>
      </c>
      <c r="F14">
        <v>508</v>
      </c>
      <c r="G14">
        <f t="shared" si="0"/>
        <v>3948</v>
      </c>
      <c r="I14" s="4">
        <v>1993</v>
      </c>
      <c r="J14" s="2">
        <v>1594</v>
      </c>
      <c r="K14" s="2">
        <v>2698</v>
      </c>
      <c r="L14" s="2">
        <v>1533</v>
      </c>
      <c r="M14" s="2">
        <v>3521</v>
      </c>
      <c r="N14">
        <v>846</v>
      </c>
      <c r="O14">
        <f t="shared" si="1"/>
        <v>10192</v>
      </c>
      <c r="Q14" s="4">
        <v>1993</v>
      </c>
      <c r="R14">
        <v>3</v>
      </c>
      <c r="S14">
        <v>6</v>
      </c>
      <c r="T14">
        <v>5</v>
      </c>
      <c r="V14">
        <v>1</v>
      </c>
      <c r="W14">
        <f t="shared" si="2"/>
        <v>15</v>
      </c>
      <c r="Y14" s="4">
        <v>1993</v>
      </c>
      <c r="Z14">
        <v>10</v>
      </c>
      <c r="AA14">
        <v>12</v>
      </c>
      <c r="AB14">
        <v>4</v>
      </c>
      <c r="AC14">
        <v>4</v>
      </c>
      <c r="AD14">
        <v>1</v>
      </c>
      <c r="AE14">
        <f t="shared" si="3"/>
        <v>31</v>
      </c>
      <c r="AG14" s="4">
        <v>1993</v>
      </c>
      <c r="AH14">
        <v>350</v>
      </c>
      <c r="AI14">
        <v>345</v>
      </c>
      <c r="AJ14">
        <v>173</v>
      </c>
      <c r="AK14">
        <v>470</v>
      </c>
      <c r="AL14">
        <v>144</v>
      </c>
      <c r="AM14">
        <f t="shared" si="4"/>
        <v>1482</v>
      </c>
      <c r="AO14" s="4">
        <v>1993</v>
      </c>
      <c r="AU14">
        <f t="shared" si="5"/>
        <v>0</v>
      </c>
    </row>
    <row r="15" spans="1:47" ht="12.75">
      <c r="A15" s="4">
        <v>1994</v>
      </c>
      <c r="B15">
        <v>922</v>
      </c>
      <c r="C15" s="2">
        <v>1288</v>
      </c>
      <c r="D15">
        <v>866</v>
      </c>
      <c r="E15">
        <v>644</v>
      </c>
      <c r="F15">
        <v>611</v>
      </c>
      <c r="G15">
        <f t="shared" si="0"/>
        <v>4331</v>
      </c>
      <c r="I15" s="4">
        <v>1994</v>
      </c>
      <c r="J15" s="2">
        <v>1567</v>
      </c>
      <c r="K15" s="2">
        <v>2329</v>
      </c>
      <c r="L15" s="2">
        <v>1387</v>
      </c>
      <c r="M15" s="2">
        <v>4405</v>
      </c>
      <c r="N15" s="2">
        <v>1119</v>
      </c>
      <c r="O15">
        <f t="shared" si="1"/>
        <v>10807</v>
      </c>
      <c r="Q15" s="4">
        <v>1994</v>
      </c>
      <c r="R15">
        <v>5</v>
      </c>
      <c r="S15">
        <v>1</v>
      </c>
      <c r="T15">
        <v>5</v>
      </c>
      <c r="U15">
        <v>4</v>
      </c>
      <c r="V15">
        <v>2</v>
      </c>
      <c r="W15">
        <f t="shared" si="2"/>
        <v>17</v>
      </c>
      <c r="Y15" s="4">
        <v>1994</v>
      </c>
      <c r="Z15">
        <v>7</v>
      </c>
      <c r="AA15">
        <v>9</v>
      </c>
      <c r="AB15">
        <v>2</v>
      </c>
      <c r="AC15">
        <v>2</v>
      </c>
      <c r="AE15">
        <f t="shared" si="3"/>
        <v>20</v>
      </c>
      <c r="AG15" s="4">
        <v>1994</v>
      </c>
      <c r="AH15">
        <v>330</v>
      </c>
      <c r="AI15">
        <v>386</v>
      </c>
      <c r="AJ15">
        <v>150</v>
      </c>
      <c r="AK15">
        <v>433</v>
      </c>
      <c r="AL15">
        <v>199</v>
      </c>
      <c r="AM15">
        <f t="shared" si="4"/>
        <v>1498</v>
      </c>
      <c r="AO15" s="4">
        <v>1994</v>
      </c>
      <c r="AU15">
        <f t="shared" si="5"/>
        <v>0</v>
      </c>
    </row>
    <row r="16" spans="1:47" ht="12.75">
      <c r="A16" s="4">
        <v>1995</v>
      </c>
      <c r="B16">
        <v>952</v>
      </c>
      <c r="C16" s="2">
        <v>1287</v>
      </c>
      <c r="D16">
        <v>840</v>
      </c>
      <c r="E16">
        <v>690</v>
      </c>
      <c r="F16">
        <v>637</v>
      </c>
      <c r="G16">
        <f t="shared" si="0"/>
        <v>4406</v>
      </c>
      <c r="I16" s="4">
        <v>1995</v>
      </c>
      <c r="J16" s="2">
        <v>1447</v>
      </c>
      <c r="K16" s="2">
        <v>2068</v>
      </c>
      <c r="L16" s="2">
        <v>1504</v>
      </c>
      <c r="M16" s="2">
        <v>4494</v>
      </c>
      <c r="N16" s="2">
        <v>1103</v>
      </c>
      <c r="O16">
        <f t="shared" si="1"/>
        <v>10616</v>
      </c>
      <c r="Q16" s="4">
        <v>1995</v>
      </c>
      <c r="R16">
        <v>6</v>
      </c>
      <c r="S16">
        <v>6</v>
      </c>
      <c r="T16">
        <v>10</v>
      </c>
      <c r="U16">
        <v>4</v>
      </c>
      <c r="W16">
        <f t="shared" si="2"/>
        <v>26</v>
      </c>
      <c r="Y16" s="4">
        <v>1995</v>
      </c>
      <c r="Z16">
        <v>12</v>
      </c>
      <c r="AA16">
        <v>10</v>
      </c>
      <c r="AB16">
        <v>10</v>
      </c>
      <c r="AC16">
        <v>6</v>
      </c>
      <c r="AD16">
        <v>2</v>
      </c>
      <c r="AE16">
        <f t="shared" si="3"/>
        <v>40</v>
      </c>
      <c r="AG16" s="4">
        <v>1995</v>
      </c>
      <c r="AH16">
        <v>346</v>
      </c>
      <c r="AI16">
        <v>372</v>
      </c>
      <c r="AJ16">
        <v>170</v>
      </c>
      <c r="AK16">
        <v>456</v>
      </c>
      <c r="AL16">
        <v>202</v>
      </c>
      <c r="AM16">
        <f t="shared" si="4"/>
        <v>1546</v>
      </c>
      <c r="AO16" s="4">
        <v>1995</v>
      </c>
      <c r="AU16">
        <f t="shared" si="5"/>
        <v>0</v>
      </c>
    </row>
    <row r="17" spans="1:47" ht="12.75">
      <c r="A17" s="4">
        <v>1996</v>
      </c>
      <c r="B17">
        <v>909</v>
      </c>
      <c r="C17" s="2">
        <v>1251</v>
      </c>
      <c r="D17">
        <v>926</v>
      </c>
      <c r="E17">
        <v>639</v>
      </c>
      <c r="F17">
        <v>670</v>
      </c>
      <c r="G17">
        <f t="shared" si="0"/>
        <v>4395</v>
      </c>
      <c r="I17" s="4">
        <v>1996</v>
      </c>
      <c r="J17" s="2">
        <v>1322</v>
      </c>
      <c r="K17" s="2">
        <v>1989</v>
      </c>
      <c r="L17" s="2">
        <v>1576</v>
      </c>
      <c r="M17" s="2">
        <v>4753</v>
      </c>
      <c r="N17" s="2">
        <v>1077</v>
      </c>
      <c r="O17">
        <f t="shared" si="1"/>
        <v>10717</v>
      </c>
      <c r="Q17" s="4">
        <v>1996</v>
      </c>
      <c r="R17">
        <v>2</v>
      </c>
      <c r="S17">
        <v>5</v>
      </c>
      <c r="T17">
        <v>5</v>
      </c>
      <c r="U17">
        <v>5</v>
      </c>
      <c r="V17">
        <v>3</v>
      </c>
      <c r="W17">
        <f t="shared" si="2"/>
        <v>20</v>
      </c>
      <c r="Y17" s="4">
        <v>1996</v>
      </c>
      <c r="Z17">
        <v>11</v>
      </c>
      <c r="AA17">
        <v>7</v>
      </c>
      <c r="AB17">
        <v>5</v>
      </c>
      <c r="AC17">
        <v>3</v>
      </c>
      <c r="AD17">
        <v>1</v>
      </c>
      <c r="AE17">
        <f t="shared" si="3"/>
        <v>27</v>
      </c>
      <c r="AG17" s="4">
        <v>1996</v>
      </c>
      <c r="AH17">
        <v>354</v>
      </c>
      <c r="AI17">
        <v>360</v>
      </c>
      <c r="AJ17">
        <v>172</v>
      </c>
      <c r="AK17">
        <v>535</v>
      </c>
      <c r="AL17">
        <v>239</v>
      </c>
      <c r="AM17">
        <f t="shared" si="4"/>
        <v>1660</v>
      </c>
      <c r="AO17" s="4">
        <v>1996</v>
      </c>
      <c r="AU17">
        <f t="shared" si="5"/>
        <v>0</v>
      </c>
    </row>
    <row r="18" spans="1:47" ht="12.75">
      <c r="A18" s="4">
        <v>1997</v>
      </c>
      <c r="B18">
        <v>926</v>
      </c>
      <c r="C18" s="2">
        <v>1265</v>
      </c>
      <c r="D18" s="2">
        <v>1017</v>
      </c>
      <c r="E18">
        <v>712</v>
      </c>
      <c r="F18">
        <v>753</v>
      </c>
      <c r="G18">
        <f t="shared" si="0"/>
        <v>4673</v>
      </c>
      <c r="I18" s="4">
        <v>1997</v>
      </c>
      <c r="J18" s="2">
        <v>1445</v>
      </c>
      <c r="K18" s="2">
        <v>2191</v>
      </c>
      <c r="L18" s="2">
        <v>1641</v>
      </c>
      <c r="M18" s="2">
        <v>4904</v>
      </c>
      <c r="N18" s="2">
        <v>1082</v>
      </c>
      <c r="O18">
        <f t="shared" si="1"/>
        <v>11263</v>
      </c>
      <c r="Q18" s="4">
        <v>1997</v>
      </c>
      <c r="R18">
        <v>6</v>
      </c>
      <c r="S18">
        <v>3</v>
      </c>
      <c r="T18">
        <v>6</v>
      </c>
      <c r="U18">
        <v>1</v>
      </c>
      <c r="V18">
        <v>1</v>
      </c>
      <c r="W18">
        <f t="shared" si="2"/>
        <v>17</v>
      </c>
      <c r="Y18" s="4">
        <v>1997</v>
      </c>
      <c r="Z18">
        <v>6</v>
      </c>
      <c r="AA18">
        <v>12</v>
      </c>
      <c r="AB18">
        <v>3</v>
      </c>
      <c r="AC18">
        <v>3</v>
      </c>
      <c r="AD18">
        <v>4</v>
      </c>
      <c r="AE18">
        <f t="shared" si="3"/>
        <v>28</v>
      </c>
      <c r="AG18" s="4">
        <v>1997</v>
      </c>
      <c r="AH18">
        <v>346</v>
      </c>
      <c r="AI18">
        <v>362</v>
      </c>
      <c r="AJ18">
        <v>157</v>
      </c>
      <c r="AK18">
        <v>497</v>
      </c>
      <c r="AL18">
        <v>213</v>
      </c>
      <c r="AM18">
        <f t="shared" si="4"/>
        <v>1575</v>
      </c>
      <c r="AO18" s="4">
        <v>1997</v>
      </c>
      <c r="AU18">
        <f t="shared" si="5"/>
        <v>0</v>
      </c>
    </row>
    <row r="19" spans="1:47" ht="12.75">
      <c r="A19" s="4">
        <v>1998</v>
      </c>
      <c r="B19">
        <v>969</v>
      </c>
      <c r="C19" s="2">
        <v>1287</v>
      </c>
      <c r="D19">
        <v>996</v>
      </c>
      <c r="E19">
        <v>714</v>
      </c>
      <c r="F19">
        <v>742</v>
      </c>
      <c r="G19">
        <f t="shared" si="0"/>
        <v>4708</v>
      </c>
      <c r="I19" s="4">
        <v>1998</v>
      </c>
      <c r="J19" s="2">
        <v>1528</v>
      </c>
      <c r="K19" s="2">
        <v>2044</v>
      </c>
      <c r="L19" s="2">
        <v>1551</v>
      </c>
      <c r="M19" s="2">
        <v>5148</v>
      </c>
      <c r="N19" s="2">
        <v>1010</v>
      </c>
      <c r="O19">
        <f t="shared" si="1"/>
        <v>11281</v>
      </c>
      <c r="Q19" s="4">
        <v>1998</v>
      </c>
      <c r="R19">
        <v>3</v>
      </c>
      <c r="S19">
        <v>4</v>
      </c>
      <c r="T19">
        <v>4</v>
      </c>
      <c r="U19">
        <v>2</v>
      </c>
      <c r="V19">
        <v>8</v>
      </c>
      <c r="W19">
        <f t="shared" si="2"/>
        <v>21</v>
      </c>
      <c r="Y19" s="4">
        <v>1998</v>
      </c>
      <c r="Z19">
        <v>10</v>
      </c>
      <c r="AA19">
        <v>9</v>
      </c>
      <c r="AB19">
        <v>6</v>
      </c>
      <c r="AC19">
        <v>4</v>
      </c>
      <c r="AD19">
        <v>3</v>
      </c>
      <c r="AE19">
        <f t="shared" si="3"/>
        <v>32</v>
      </c>
      <c r="AG19" s="4">
        <v>1998</v>
      </c>
      <c r="AH19">
        <v>426</v>
      </c>
      <c r="AI19">
        <v>390</v>
      </c>
      <c r="AJ19">
        <v>169</v>
      </c>
      <c r="AK19">
        <v>439</v>
      </c>
      <c r="AL19">
        <v>225</v>
      </c>
      <c r="AM19">
        <f t="shared" si="4"/>
        <v>1649</v>
      </c>
      <c r="AO19" s="4">
        <v>1998</v>
      </c>
      <c r="AU19">
        <f t="shared" si="5"/>
        <v>0</v>
      </c>
    </row>
    <row r="20" spans="1:47" ht="12.75">
      <c r="A20" s="4">
        <v>1999</v>
      </c>
      <c r="B20" s="2">
        <v>1037</v>
      </c>
      <c r="C20" s="2">
        <v>1212</v>
      </c>
      <c r="D20">
        <v>991</v>
      </c>
      <c r="E20">
        <v>744</v>
      </c>
      <c r="F20">
        <v>796</v>
      </c>
      <c r="G20">
        <f t="shared" si="0"/>
        <v>4780</v>
      </c>
      <c r="I20" s="4">
        <v>1999</v>
      </c>
      <c r="J20" s="2">
        <v>1384</v>
      </c>
      <c r="K20" s="2">
        <v>1793</v>
      </c>
      <c r="L20" s="2">
        <v>1569</v>
      </c>
      <c r="M20" s="2">
        <v>5104</v>
      </c>
      <c r="N20" s="2">
        <v>1048</v>
      </c>
      <c r="O20">
        <f t="shared" si="1"/>
        <v>10898</v>
      </c>
      <c r="Q20" s="4">
        <v>1999</v>
      </c>
      <c r="R20">
        <v>3</v>
      </c>
      <c r="S20">
        <v>8</v>
      </c>
      <c r="T20">
        <v>5</v>
      </c>
      <c r="U20">
        <v>2</v>
      </c>
      <c r="V20">
        <v>6</v>
      </c>
      <c r="W20">
        <f t="shared" si="2"/>
        <v>24</v>
      </c>
      <c r="Y20" s="4">
        <v>1999</v>
      </c>
      <c r="Z20">
        <v>10</v>
      </c>
      <c r="AA20">
        <v>16</v>
      </c>
      <c r="AB20">
        <v>4</v>
      </c>
      <c r="AC20">
        <v>10</v>
      </c>
      <c r="AD20">
        <v>8</v>
      </c>
      <c r="AE20">
        <f t="shared" si="3"/>
        <v>48</v>
      </c>
      <c r="AG20" s="4">
        <v>1999</v>
      </c>
      <c r="AH20">
        <v>409</v>
      </c>
      <c r="AI20">
        <v>338</v>
      </c>
      <c r="AJ20">
        <v>184</v>
      </c>
      <c r="AK20">
        <v>431</v>
      </c>
      <c r="AL20">
        <v>256</v>
      </c>
      <c r="AM20">
        <f t="shared" si="4"/>
        <v>1618</v>
      </c>
      <c r="AO20" s="4">
        <v>1999</v>
      </c>
      <c r="AU20">
        <f t="shared" si="5"/>
        <v>0</v>
      </c>
    </row>
    <row r="21" spans="1:47" ht="12.75">
      <c r="A21" s="4" t="s">
        <v>13</v>
      </c>
      <c r="B21" s="2">
        <f>SUM(B4:B20)</f>
        <v>13464</v>
      </c>
      <c r="C21" s="2">
        <f>SUM(C4:C20)</f>
        <v>19336</v>
      </c>
      <c r="D21" s="2">
        <f>SUM(D4:D20)</f>
        <v>12429</v>
      </c>
      <c r="E21" s="2">
        <f>SUM(E4:E20)</f>
        <v>8995</v>
      </c>
      <c r="F21" s="2">
        <f>SUM(F4:F20)</f>
        <v>7726</v>
      </c>
      <c r="G21">
        <f>SUM(B21:F21)</f>
        <v>61950</v>
      </c>
      <c r="I21" s="4" t="s">
        <v>13</v>
      </c>
      <c r="J21" s="2">
        <f>SUM(J4:J20)</f>
        <v>21656</v>
      </c>
      <c r="K21" s="2">
        <f>SUM(K4:K20)</f>
        <v>35401</v>
      </c>
      <c r="L21" s="2">
        <f>SUM(L4:L20)</f>
        <v>20952</v>
      </c>
      <c r="M21" s="2">
        <f>SUM(M4:M20)</f>
        <v>43011</v>
      </c>
      <c r="N21" s="2">
        <f>SUM(N4:N20)</f>
        <v>11198</v>
      </c>
      <c r="O21">
        <f>SUM(J21:N21)</f>
        <v>132218</v>
      </c>
      <c r="Q21" s="4" t="s">
        <v>13</v>
      </c>
      <c r="R21" s="2">
        <f>SUM(R4:R20)</f>
        <v>54</v>
      </c>
      <c r="S21" s="2">
        <f>SUM(S4:S20)</f>
        <v>62</v>
      </c>
      <c r="T21" s="2">
        <f>SUM(T4:T20)</f>
        <v>67</v>
      </c>
      <c r="U21" s="2">
        <f>SUM(U4:U20)</f>
        <v>28</v>
      </c>
      <c r="V21" s="2">
        <f>SUM(V4:V20)</f>
        <v>32</v>
      </c>
      <c r="W21">
        <f>SUM(R21:V21)</f>
        <v>243</v>
      </c>
      <c r="Y21" s="4" t="s">
        <v>13</v>
      </c>
      <c r="Z21" s="2">
        <f>SUM(Z4:Z20)</f>
        <v>85</v>
      </c>
      <c r="AA21" s="2">
        <f>SUM(AA4:AA20)</f>
        <v>106</v>
      </c>
      <c r="AB21" s="2">
        <f>SUM(AB4:AB20)</f>
        <v>46</v>
      </c>
      <c r="AC21" s="2">
        <f>SUM(AC4:AC20)</f>
        <v>46</v>
      </c>
      <c r="AD21" s="2">
        <f>SUM(AD4:AD20)</f>
        <v>29</v>
      </c>
      <c r="AE21">
        <f>SUM(Z21:AD21)</f>
        <v>312</v>
      </c>
      <c r="AG21" s="4" t="s">
        <v>13</v>
      </c>
      <c r="AH21" s="2">
        <f>SUM(AH4:AH20)</f>
        <v>4581</v>
      </c>
      <c r="AI21" s="2">
        <f>SUM(AI4:AI20)</f>
        <v>4914</v>
      </c>
      <c r="AJ21" s="2">
        <f>SUM(AJ4:AJ20)</f>
        <v>1927</v>
      </c>
      <c r="AK21" s="2">
        <f>SUM(AK4:AK20)</f>
        <v>5690</v>
      </c>
      <c r="AL21" s="2">
        <f>SUM(AL4:AL20)</f>
        <v>2037</v>
      </c>
      <c r="AM21">
        <f>SUM(AH21:AL21)</f>
        <v>19149</v>
      </c>
      <c r="AO21" s="4" t="s">
        <v>13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7" ht="12.75">
      <c r="A25" s="4">
        <v>1983</v>
      </c>
      <c r="B25">
        <v>120</v>
      </c>
      <c r="C25">
        <v>528</v>
      </c>
      <c r="D25">
        <v>87</v>
      </c>
      <c r="E25">
        <v>12</v>
      </c>
      <c r="F25">
        <v>19</v>
      </c>
      <c r="G25">
        <f>SUM(B25:F25)</f>
        <v>766</v>
      </c>
      <c r="I25" s="4">
        <v>1983</v>
      </c>
      <c r="J25">
        <v>375</v>
      </c>
      <c r="K25" s="2">
        <v>1245</v>
      </c>
      <c r="L25">
        <v>234</v>
      </c>
      <c r="M25">
        <v>19</v>
      </c>
      <c r="N25">
        <v>40</v>
      </c>
      <c r="O25">
        <f>SUM(J25:N25)</f>
        <v>1913</v>
      </c>
      <c r="Q25" s="4">
        <v>1983</v>
      </c>
      <c r="S25">
        <v>1</v>
      </c>
      <c r="T25">
        <v>1</v>
      </c>
      <c r="V25">
        <v>1</v>
      </c>
      <c r="W25">
        <f>SUM(R25:V25)</f>
        <v>3</v>
      </c>
      <c r="Y25" s="4">
        <v>1983</v>
      </c>
      <c r="AE25">
        <f>SUM(Z25:AD25)</f>
        <v>0</v>
      </c>
      <c r="AG25" s="4">
        <v>1983</v>
      </c>
      <c r="AH25">
        <v>39</v>
      </c>
      <c r="AI25">
        <v>108</v>
      </c>
      <c r="AJ25">
        <v>15</v>
      </c>
      <c r="AK25">
        <v>6</v>
      </c>
      <c r="AL25">
        <v>1</v>
      </c>
      <c r="AM25">
        <f>SUM(AH25:AL25)</f>
        <v>169</v>
      </c>
      <c r="AO25" s="4">
        <v>1983</v>
      </c>
      <c r="AU25">
        <f>SUM(AP25:AT25)</f>
        <v>0</v>
      </c>
    </row>
    <row r="26" spans="1:47" ht="12.75">
      <c r="A26" s="4">
        <v>1984</v>
      </c>
      <c r="B26">
        <v>109</v>
      </c>
      <c r="C26">
        <v>453</v>
      </c>
      <c r="D26">
        <v>191</v>
      </c>
      <c r="E26">
        <v>23</v>
      </c>
      <c r="F26">
        <v>69</v>
      </c>
      <c r="G26">
        <f aca="true" t="shared" si="6" ref="G26:G41">SUM(B26:F26)</f>
        <v>845</v>
      </c>
      <c r="I26" s="4">
        <v>1984</v>
      </c>
      <c r="J26">
        <v>246</v>
      </c>
      <c r="K26" s="2">
        <v>1001</v>
      </c>
      <c r="L26">
        <v>446</v>
      </c>
      <c r="M26">
        <v>46</v>
      </c>
      <c r="N26">
        <v>170</v>
      </c>
      <c r="O26">
        <f aca="true" t="shared" si="7" ref="O26:O41">SUM(J26:N26)</f>
        <v>1909</v>
      </c>
      <c r="Q26" s="4">
        <v>1984</v>
      </c>
      <c r="S26">
        <v>3</v>
      </c>
      <c r="W26">
        <f aca="true" t="shared" si="8" ref="W26:W41">SUM(R26:V26)</f>
        <v>3</v>
      </c>
      <c r="Y26" s="4">
        <v>1984</v>
      </c>
      <c r="AE26">
        <f aca="true" t="shared" si="9" ref="AE26:AE41">SUM(Z26:AD26)</f>
        <v>0</v>
      </c>
      <c r="AG26" s="4">
        <v>1984</v>
      </c>
      <c r="AH26">
        <v>21</v>
      </c>
      <c r="AI26">
        <v>123</v>
      </c>
      <c r="AJ26">
        <v>12</v>
      </c>
      <c r="AK26">
        <v>13</v>
      </c>
      <c r="AL26">
        <v>14</v>
      </c>
      <c r="AM26">
        <f aca="true" t="shared" si="10" ref="AM26:AM41">SUM(AH26:AL26)</f>
        <v>183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B27">
        <v>106</v>
      </c>
      <c r="C27">
        <v>523</v>
      </c>
      <c r="D27">
        <v>170</v>
      </c>
      <c r="E27">
        <v>25</v>
      </c>
      <c r="F27">
        <v>112</v>
      </c>
      <c r="G27">
        <f t="shared" si="6"/>
        <v>936</v>
      </c>
      <c r="I27" s="4">
        <v>1985</v>
      </c>
      <c r="J27">
        <v>265</v>
      </c>
      <c r="K27" s="2">
        <v>1051</v>
      </c>
      <c r="L27">
        <v>410</v>
      </c>
      <c r="M27">
        <v>43</v>
      </c>
      <c r="N27">
        <v>247</v>
      </c>
      <c r="O27">
        <f t="shared" si="7"/>
        <v>2016</v>
      </c>
      <c r="Q27" s="4">
        <v>1985</v>
      </c>
      <c r="R27">
        <v>1</v>
      </c>
      <c r="S27">
        <v>1</v>
      </c>
      <c r="T27">
        <v>1</v>
      </c>
      <c r="W27">
        <f t="shared" si="8"/>
        <v>3</v>
      </c>
      <c r="Y27" s="4">
        <v>1985</v>
      </c>
      <c r="AE27">
        <f t="shared" si="9"/>
        <v>0</v>
      </c>
      <c r="AG27" s="4">
        <v>1985</v>
      </c>
      <c r="AH27">
        <v>21</v>
      </c>
      <c r="AI27">
        <v>112</v>
      </c>
      <c r="AJ27">
        <v>11</v>
      </c>
      <c r="AK27">
        <v>12</v>
      </c>
      <c r="AL27">
        <v>19</v>
      </c>
      <c r="AM27">
        <f t="shared" si="10"/>
        <v>175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130</v>
      </c>
      <c r="C28">
        <v>584</v>
      </c>
      <c r="D28">
        <v>249</v>
      </c>
      <c r="E28">
        <v>40</v>
      </c>
      <c r="F28">
        <v>139</v>
      </c>
      <c r="G28">
        <f t="shared" si="6"/>
        <v>1142</v>
      </c>
      <c r="I28" s="4">
        <v>1986</v>
      </c>
      <c r="J28">
        <v>282</v>
      </c>
      <c r="K28" s="2">
        <v>1055</v>
      </c>
      <c r="L28">
        <v>440</v>
      </c>
      <c r="M28">
        <v>73</v>
      </c>
      <c r="N28">
        <v>273</v>
      </c>
      <c r="O28">
        <f t="shared" si="7"/>
        <v>2123</v>
      </c>
      <c r="Q28" s="4">
        <v>1986</v>
      </c>
      <c r="T28">
        <v>3</v>
      </c>
      <c r="V28">
        <v>1</v>
      </c>
      <c r="W28">
        <f t="shared" si="8"/>
        <v>4</v>
      </c>
      <c r="Y28" s="4">
        <v>1986</v>
      </c>
      <c r="AA28">
        <v>1</v>
      </c>
      <c r="AE28">
        <f t="shared" si="9"/>
        <v>1</v>
      </c>
      <c r="AG28" s="4">
        <v>1986</v>
      </c>
      <c r="AH28">
        <v>31</v>
      </c>
      <c r="AI28">
        <v>109</v>
      </c>
      <c r="AJ28">
        <v>27</v>
      </c>
      <c r="AK28">
        <v>24</v>
      </c>
      <c r="AL28">
        <v>17</v>
      </c>
      <c r="AM28">
        <f t="shared" si="10"/>
        <v>208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115</v>
      </c>
      <c r="C29">
        <v>469</v>
      </c>
      <c r="D29">
        <v>215</v>
      </c>
      <c r="E29">
        <v>38</v>
      </c>
      <c r="F29">
        <v>167</v>
      </c>
      <c r="G29">
        <f t="shared" si="6"/>
        <v>1004</v>
      </c>
      <c r="I29" s="4">
        <v>1987</v>
      </c>
      <c r="J29">
        <v>258</v>
      </c>
      <c r="K29">
        <v>905</v>
      </c>
      <c r="L29">
        <v>407</v>
      </c>
      <c r="M29">
        <v>71</v>
      </c>
      <c r="N29">
        <v>299</v>
      </c>
      <c r="O29">
        <f t="shared" si="7"/>
        <v>1940</v>
      </c>
      <c r="Q29" s="4">
        <v>1987</v>
      </c>
      <c r="T29">
        <v>2</v>
      </c>
      <c r="V29">
        <v>1</v>
      </c>
      <c r="W29">
        <f t="shared" si="8"/>
        <v>3</v>
      </c>
      <c r="Y29" s="4">
        <v>1987</v>
      </c>
      <c r="AE29">
        <f t="shared" si="9"/>
        <v>0</v>
      </c>
      <c r="AG29" s="4">
        <v>1987</v>
      </c>
      <c r="AH29">
        <v>20</v>
      </c>
      <c r="AI29">
        <v>123</v>
      </c>
      <c r="AJ29">
        <v>26</v>
      </c>
      <c r="AK29">
        <v>17</v>
      </c>
      <c r="AL29">
        <v>25</v>
      </c>
      <c r="AM29">
        <f t="shared" si="10"/>
        <v>211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74</v>
      </c>
      <c r="C30">
        <v>236</v>
      </c>
      <c r="D30">
        <v>104</v>
      </c>
      <c r="E30">
        <v>33</v>
      </c>
      <c r="F30">
        <v>201</v>
      </c>
      <c r="G30">
        <f t="shared" si="6"/>
        <v>648</v>
      </c>
      <c r="I30" s="4">
        <v>1988</v>
      </c>
      <c r="J30">
        <v>158</v>
      </c>
      <c r="K30">
        <v>485</v>
      </c>
      <c r="L30">
        <v>250</v>
      </c>
      <c r="M30">
        <v>65</v>
      </c>
      <c r="N30">
        <v>346</v>
      </c>
      <c r="O30">
        <f t="shared" si="7"/>
        <v>1304</v>
      </c>
      <c r="Q30" s="4">
        <v>1988</v>
      </c>
      <c r="R30">
        <v>1</v>
      </c>
      <c r="T30">
        <v>1</v>
      </c>
      <c r="W30">
        <f t="shared" si="8"/>
        <v>2</v>
      </c>
      <c r="Y30" s="4">
        <v>1988</v>
      </c>
      <c r="AE30">
        <f t="shared" si="9"/>
        <v>0</v>
      </c>
      <c r="AG30" s="4">
        <v>1988</v>
      </c>
      <c r="AH30">
        <v>11</v>
      </c>
      <c r="AI30">
        <v>37</v>
      </c>
      <c r="AJ30">
        <v>9</v>
      </c>
      <c r="AK30">
        <v>18</v>
      </c>
      <c r="AL30">
        <v>33</v>
      </c>
      <c r="AM30">
        <f t="shared" si="10"/>
        <v>108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129</v>
      </c>
      <c r="C31">
        <v>430</v>
      </c>
      <c r="D31">
        <v>183</v>
      </c>
      <c r="E31">
        <v>53</v>
      </c>
      <c r="F31">
        <v>240</v>
      </c>
      <c r="G31">
        <f t="shared" si="6"/>
        <v>1035</v>
      </c>
      <c r="I31" s="4">
        <v>1989</v>
      </c>
      <c r="J31">
        <v>241</v>
      </c>
      <c r="K31" s="2">
        <v>1027</v>
      </c>
      <c r="L31">
        <v>406</v>
      </c>
      <c r="M31">
        <v>192</v>
      </c>
      <c r="N31">
        <v>402</v>
      </c>
      <c r="O31">
        <f t="shared" si="7"/>
        <v>2268</v>
      </c>
      <c r="Q31" s="4">
        <v>1989</v>
      </c>
      <c r="S31">
        <v>2</v>
      </c>
      <c r="W31">
        <f t="shared" si="8"/>
        <v>2</v>
      </c>
      <c r="Y31" s="4">
        <v>1989</v>
      </c>
      <c r="AA31">
        <v>1</v>
      </c>
      <c r="AB31">
        <v>1</v>
      </c>
      <c r="AE31">
        <f t="shared" si="9"/>
        <v>2</v>
      </c>
      <c r="AG31" s="4">
        <v>1989</v>
      </c>
      <c r="AH31">
        <v>22</v>
      </c>
      <c r="AI31">
        <v>97</v>
      </c>
      <c r="AJ31">
        <v>33</v>
      </c>
      <c r="AK31">
        <v>32</v>
      </c>
      <c r="AL31">
        <v>31</v>
      </c>
      <c r="AM31">
        <f t="shared" si="10"/>
        <v>215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148</v>
      </c>
      <c r="C32">
        <v>442</v>
      </c>
      <c r="D32">
        <v>320</v>
      </c>
      <c r="E32">
        <v>88</v>
      </c>
      <c r="F32">
        <v>136</v>
      </c>
      <c r="G32">
        <f t="shared" si="6"/>
        <v>1134</v>
      </c>
      <c r="I32" s="4">
        <v>1990</v>
      </c>
      <c r="J32">
        <v>370</v>
      </c>
      <c r="K32" s="2">
        <v>1195</v>
      </c>
      <c r="L32">
        <v>696</v>
      </c>
      <c r="M32">
        <v>448</v>
      </c>
      <c r="N32">
        <v>211</v>
      </c>
      <c r="O32">
        <f t="shared" si="7"/>
        <v>2920</v>
      </c>
      <c r="Q32" s="4">
        <v>1990</v>
      </c>
      <c r="S32">
        <v>1</v>
      </c>
      <c r="T32">
        <v>2</v>
      </c>
      <c r="U32">
        <v>2</v>
      </c>
      <c r="W32">
        <f t="shared" si="8"/>
        <v>5</v>
      </c>
      <c r="Y32" s="4">
        <v>1990</v>
      </c>
      <c r="AB32">
        <v>1</v>
      </c>
      <c r="AE32">
        <f t="shared" si="9"/>
        <v>1</v>
      </c>
      <c r="AG32" s="4">
        <v>1990</v>
      </c>
      <c r="AH32">
        <v>42</v>
      </c>
      <c r="AI32">
        <v>124</v>
      </c>
      <c r="AJ32">
        <v>31</v>
      </c>
      <c r="AK32">
        <v>62</v>
      </c>
      <c r="AL32">
        <v>21</v>
      </c>
      <c r="AM32">
        <f t="shared" si="10"/>
        <v>280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127</v>
      </c>
      <c r="C33">
        <v>386</v>
      </c>
      <c r="D33">
        <v>247</v>
      </c>
      <c r="E33">
        <v>70</v>
      </c>
      <c r="F33">
        <v>106</v>
      </c>
      <c r="G33">
        <f t="shared" si="6"/>
        <v>936</v>
      </c>
      <c r="I33" s="4">
        <v>1991</v>
      </c>
      <c r="J33">
        <v>238</v>
      </c>
      <c r="K33" s="2">
        <v>1082</v>
      </c>
      <c r="L33">
        <v>547</v>
      </c>
      <c r="M33">
        <v>538</v>
      </c>
      <c r="N33">
        <v>193</v>
      </c>
      <c r="O33">
        <f t="shared" si="7"/>
        <v>2598</v>
      </c>
      <c r="Q33" s="4">
        <v>1991</v>
      </c>
      <c r="T33">
        <v>3</v>
      </c>
      <c r="U33">
        <v>1</v>
      </c>
      <c r="W33">
        <f t="shared" si="8"/>
        <v>4</v>
      </c>
      <c r="Y33" s="4">
        <v>1991</v>
      </c>
      <c r="AA33">
        <v>2</v>
      </c>
      <c r="AD33">
        <v>2</v>
      </c>
      <c r="AE33">
        <f t="shared" si="9"/>
        <v>4</v>
      </c>
      <c r="AG33" s="4">
        <v>1991</v>
      </c>
      <c r="AH33">
        <v>20</v>
      </c>
      <c r="AI33">
        <v>92</v>
      </c>
      <c r="AJ33">
        <v>40</v>
      </c>
      <c r="AK33">
        <v>64</v>
      </c>
      <c r="AL33">
        <v>29</v>
      </c>
      <c r="AM33">
        <f t="shared" si="10"/>
        <v>245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123</v>
      </c>
      <c r="C34">
        <v>323</v>
      </c>
      <c r="D34">
        <v>180</v>
      </c>
      <c r="E34">
        <v>37</v>
      </c>
      <c r="F34">
        <v>70</v>
      </c>
      <c r="G34">
        <f t="shared" si="6"/>
        <v>733</v>
      </c>
      <c r="I34" s="4">
        <v>1992</v>
      </c>
      <c r="J34">
        <v>247</v>
      </c>
      <c r="K34" s="2">
        <v>1009</v>
      </c>
      <c r="L34">
        <v>562</v>
      </c>
      <c r="M34">
        <v>579</v>
      </c>
      <c r="N34">
        <v>277</v>
      </c>
      <c r="O34">
        <f t="shared" si="7"/>
        <v>2674</v>
      </c>
      <c r="Q34" s="4">
        <v>1992</v>
      </c>
      <c r="W34">
        <f t="shared" si="8"/>
        <v>0</v>
      </c>
      <c r="Y34" s="4">
        <v>1992</v>
      </c>
      <c r="AB34">
        <v>1</v>
      </c>
      <c r="AD34">
        <v>1</v>
      </c>
      <c r="AE34">
        <f t="shared" si="9"/>
        <v>2</v>
      </c>
      <c r="AG34" s="4">
        <v>1992</v>
      </c>
      <c r="AH34">
        <v>24</v>
      </c>
      <c r="AI34">
        <v>91</v>
      </c>
      <c r="AJ34">
        <v>27</v>
      </c>
      <c r="AK34">
        <v>54</v>
      </c>
      <c r="AL34">
        <v>29</v>
      </c>
      <c r="AM34">
        <f t="shared" si="10"/>
        <v>225</v>
      </c>
      <c r="AO34" s="4">
        <v>1992</v>
      </c>
      <c r="AU34">
        <f t="shared" si="11"/>
        <v>0</v>
      </c>
    </row>
    <row r="35" spans="1:47" ht="12.75">
      <c r="A35" s="4">
        <v>1993</v>
      </c>
      <c r="B35">
        <v>130</v>
      </c>
      <c r="C35">
        <v>317</v>
      </c>
      <c r="D35">
        <v>174</v>
      </c>
      <c r="E35">
        <v>51</v>
      </c>
      <c r="F35">
        <v>78</v>
      </c>
      <c r="G35">
        <f t="shared" si="6"/>
        <v>750</v>
      </c>
      <c r="I35" s="4">
        <v>1993</v>
      </c>
      <c r="J35">
        <v>224</v>
      </c>
      <c r="K35">
        <v>924</v>
      </c>
      <c r="L35">
        <v>536</v>
      </c>
      <c r="M35">
        <v>739</v>
      </c>
      <c r="N35">
        <v>315</v>
      </c>
      <c r="O35">
        <f t="shared" si="7"/>
        <v>2738</v>
      </c>
      <c r="Q35" s="4">
        <v>1993</v>
      </c>
      <c r="R35">
        <v>2</v>
      </c>
      <c r="S35">
        <v>1</v>
      </c>
      <c r="U35">
        <v>1</v>
      </c>
      <c r="W35">
        <f t="shared" si="8"/>
        <v>4</v>
      </c>
      <c r="Y35" s="4">
        <v>1993</v>
      </c>
      <c r="AD35">
        <v>1</v>
      </c>
      <c r="AE35">
        <f t="shared" si="9"/>
        <v>1</v>
      </c>
      <c r="AG35" s="4">
        <v>1993</v>
      </c>
      <c r="AH35">
        <v>31</v>
      </c>
      <c r="AI35">
        <v>90</v>
      </c>
      <c r="AJ35">
        <v>21</v>
      </c>
      <c r="AK35">
        <v>53</v>
      </c>
      <c r="AL35">
        <v>46</v>
      </c>
      <c r="AM35">
        <f t="shared" si="10"/>
        <v>241</v>
      </c>
      <c r="AO35" s="4">
        <v>1993</v>
      </c>
      <c r="AU35">
        <f t="shared" si="11"/>
        <v>0</v>
      </c>
    </row>
    <row r="36" spans="1:47" ht="12.75">
      <c r="A36" s="4">
        <v>1994</v>
      </c>
      <c r="B36">
        <v>134</v>
      </c>
      <c r="C36">
        <v>312</v>
      </c>
      <c r="D36">
        <v>171</v>
      </c>
      <c r="E36">
        <v>60</v>
      </c>
      <c r="F36">
        <v>76</v>
      </c>
      <c r="G36">
        <f t="shared" si="6"/>
        <v>753</v>
      </c>
      <c r="I36" s="4">
        <v>1994</v>
      </c>
      <c r="J36">
        <v>264</v>
      </c>
      <c r="K36">
        <v>921</v>
      </c>
      <c r="L36">
        <v>494</v>
      </c>
      <c r="M36" s="2">
        <v>1040</v>
      </c>
      <c r="N36">
        <v>406</v>
      </c>
      <c r="O36">
        <f t="shared" si="7"/>
        <v>3125</v>
      </c>
      <c r="Q36" s="4">
        <v>1994</v>
      </c>
      <c r="R36">
        <v>2</v>
      </c>
      <c r="S36">
        <v>2</v>
      </c>
      <c r="U36">
        <v>2</v>
      </c>
      <c r="V36">
        <v>2</v>
      </c>
      <c r="W36">
        <f t="shared" si="8"/>
        <v>8</v>
      </c>
      <c r="Y36" s="4">
        <v>1994</v>
      </c>
      <c r="AD36">
        <v>2</v>
      </c>
      <c r="AE36">
        <f t="shared" si="9"/>
        <v>2</v>
      </c>
      <c r="AG36" s="4">
        <v>1994</v>
      </c>
      <c r="AH36">
        <v>42</v>
      </c>
      <c r="AI36">
        <v>82</v>
      </c>
      <c r="AJ36">
        <v>45</v>
      </c>
      <c r="AK36">
        <v>68</v>
      </c>
      <c r="AL36">
        <v>47</v>
      </c>
      <c r="AM36">
        <f t="shared" si="10"/>
        <v>284</v>
      </c>
      <c r="AO36" s="4">
        <v>1994</v>
      </c>
      <c r="AU36">
        <f t="shared" si="11"/>
        <v>0</v>
      </c>
    </row>
    <row r="37" spans="1:47" ht="12.75">
      <c r="A37" s="4">
        <v>1995</v>
      </c>
      <c r="B37">
        <v>151</v>
      </c>
      <c r="C37">
        <v>352</v>
      </c>
      <c r="D37">
        <v>231</v>
      </c>
      <c r="E37">
        <v>55</v>
      </c>
      <c r="F37">
        <v>80</v>
      </c>
      <c r="G37">
        <f t="shared" si="6"/>
        <v>869</v>
      </c>
      <c r="I37" s="4">
        <v>1995</v>
      </c>
      <c r="J37">
        <v>265</v>
      </c>
      <c r="K37">
        <v>880</v>
      </c>
      <c r="L37">
        <v>604</v>
      </c>
      <c r="M37" s="2">
        <v>1349</v>
      </c>
      <c r="N37">
        <v>344</v>
      </c>
      <c r="O37">
        <f t="shared" si="7"/>
        <v>3442</v>
      </c>
      <c r="Q37" s="4">
        <v>1995</v>
      </c>
      <c r="R37">
        <v>4</v>
      </c>
      <c r="S37">
        <v>3</v>
      </c>
      <c r="T37">
        <v>2</v>
      </c>
      <c r="W37">
        <f t="shared" si="8"/>
        <v>9</v>
      </c>
      <c r="Y37" s="4">
        <v>1995</v>
      </c>
      <c r="AE37">
        <f t="shared" si="9"/>
        <v>0</v>
      </c>
      <c r="AG37" s="4">
        <v>1995</v>
      </c>
      <c r="AH37">
        <v>35</v>
      </c>
      <c r="AI37">
        <v>76</v>
      </c>
      <c r="AJ37">
        <v>47</v>
      </c>
      <c r="AK37">
        <v>62</v>
      </c>
      <c r="AL37">
        <v>47</v>
      </c>
      <c r="AM37">
        <f t="shared" si="10"/>
        <v>267</v>
      </c>
      <c r="AO37" s="4">
        <v>1995</v>
      </c>
      <c r="AU37">
        <f t="shared" si="11"/>
        <v>0</v>
      </c>
    </row>
    <row r="38" spans="1:47" ht="12.75">
      <c r="A38" s="4">
        <v>1996</v>
      </c>
      <c r="B38">
        <v>202</v>
      </c>
      <c r="C38">
        <v>371</v>
      </c>
      <c r="D38">
        <v>258</v>
      </c>
      <c r="E38">
        <v>74</v>
      </c>
      <c r="F38">
        <v>133</v>
      </c>
      <c r="G38">
        <f t="shared" si="6"/>
        <v>1038</v>
      </c>
      <c r="I38" s="4">
        <v>1996</v>
      </c>
      <c r="J38">
        <v>269</v>
      </c>
      <c r="K38">
        <v>828</v>
      </c>
      <c r="L38">
        <v>679</v>
      </c>
      <c r="M38" s="2">
        <v>1514</v>
      </c>
      <c r="N38">
        <v>330</v>
      </c>
      <c r="O38">
        <f t="shared" si="7"/>
        <v>3620</v>
      </c>
      <c r="Q38" s="4">
        <v>1996</v>
      </c>
      <c r="R38">
        <v>3</v>
      </c>
      <c r="S38">
        <v>1</v>
      </c>
      <c r="T38">
        <v>3</v>
      </c>
      <c r="U38">
        <v>2</v>
      </c>
      <c r="V38">
        <v>1</v>
      </c>
      <c r="W38">
        <f t="shared" si="8"/>
        <v>10</v>
      </c>
      <c r="Y38" s="4">
        <v>1996</v>
      </c>
      <c r="Z38">
        <v>1</v>
      </c>
      <c r="AB38">
        <v>1</v>
      </c>
      <c r="AC38">
        <v>1</v>
      </c>
      <c r="AD38">
        <v>1</v>
      </c>
      <c r="AE38">
        <f t="shared" si="9"/>
        <v>4</v>
      </c>
      <c r="AG38" s="4">
        <v>1996</v>
      </c>
      <c r="AH38">
        <v>35</v>
      </c>
      <c r="AI38">
        <v>86</v>
      </c>
      <c r="AJ38">
        <v>42</v>
      </c>
      <c r="AK38">
        <v>65</v>
      </c>
      <c r="AL38">
        <v>47</v>
      </c>
      <c r="AM38">
        <f t="shared" si="10"/>
        <v>275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296</v>
      </c>
      <c r="C39">
        <v>426</v>
      </c>
      <c r="D39">
        <v>289</v>
      </c>
      <c r="E39">
        <v>92</v>
      </c>
      <c r="F39">
        <v>136</v>
      </c>
      <c r="G39">
        <f t="shared" si="6"/>
        <v>1239</v>
      </c>
      <c r="I39" s="4">
        <v>1997</v>
      </c>
      <c r="J39">
        <v>366</v>
      </c>
      <c r="K39">
        <v>945</v>
      </c>
      <c r="L39">
        <v>688</v>
      </c>
      <c r="M39" s="2">
        <v>1835</v>
      </c>
      <c r="N39">
        <v>366</v>
      </c>
      <c r="O39">
        <f t="shared" si="7"/>
        <v>4200</v>
      </c>
      <c r="Q39" s="4">
        <v>1997</v>
      </c>
      <c r="R39">
        <v>1</v>
      </c>
      <c r="S39">
        <v>5</v>
      </c>
      <c r="T39">
        <v>1</v>
      </c>
      <c r="W39">
        <f t="shared" si="8"/>
        <v>7</v>
      </c>
      <c r="Y39" s="4">
        <v>1997</v>
      </c>
      <c r="Z39">
        <v>1</v>
      </c>
      <c r="AE39">
        <f t="shared" si="9"/>
        <v>1</v>
      </c>
      <c r="AG39" s="4">
        <v>1997</v>
      </c>
      <c r="AH39">
        <v>51</v>
      </c>
      <c r="AI39">
        <v>112</v>
      </c>
      <c r="AJ39">
        <v>56</v>
      </c>
      <c r="AK39">
        <v>75</v>
      </c>
      <c r="AL39">
        <v>63</v>
      </c>
      <c r="AM39">
        <f t="shared" si="10"/>
        <v>357</v>
      </c>
      <c r="AO39" s="4">
        <v>1997</v>
      </c>
      <c r="AU39">
        <f t="shared" si="11"/>
        <v>0</v>
      </c>
    </row>
    <row r="40" spans="1:47" ht="12.75">
      <c r="A40" s="4">
        <v>1998</v>
      </c>
      <c r="B40">
        <v>290</v>
      </c>
      <c r="C40">
        <v>459</v>
      </c>
      <c r="D40">
        <v>343</v>
      </c>
      <c r="E40">
        <v>108</v>
      </c>
      <c r="F40">
        <v>150</v>
      </c>
      <c r="G40">
        <f t="shared" si="6"/>
        <v>1350</v>
      </c>
      <c r="I40" s="4">
        <v>1998</v>
      </c>
      <c r="J40">
        <v>492</v>
      </c>
      <c r="K40">
        <v>972</v>
      </c>
      <c r="L40">
        <v>745</v>
      </c>
      <c r="M40" s="2">
        <v>2096</v>
      </c>
      <c r="N40">
        <v>409</v>
      </c>
      <c r="O40">
        <f t="shared" si="7"/>
        <v>4714</v>
      </c>
      <c r="Q40" s="4">
        <v>1998</v>
      </c>
      <c r="R40">
        <v>1</v>
      </c>
      <c r="S40">
        <v>3</v>
      </c>
      <c r="T40">
        <v>1</v>
      </c>
      <c r="U40">
        <v>1</v>
      </c>
      <c r="V40">
        <v>3</v>
      </c>
      <c r="W40">
        <f t="shared" si="8"/>
        <v>9</v>
      </c>
      <c r="Y40" s="4">
        <v>1998</v>
      </c>
      <c r="Z40">
        <v>1</v>
      </c>
      <c r="AA40">
        <v>1</v>
      </c>
      <c r="AB40">
        <v>1</v>
      </c>
      <c r="AE40">
        <f t="shared" si="9"/>
        <v>3</v>
      </c>
      <c r="AG40" s="4">
        <v>1998</v>
      </c>
      <c r="AH40">
        <v>44</v>
      </c>
      <c r="AI40">
        <v>116</v>
      </c>
      <c r="AJ40">
        <v>43</v>
      </c>
      <c r="AK40">
        <v>75</v>
      </c>
      <c r="AL40">
        <v>57</v>
      </c>
      <c r="AM40">
        <f t="shared" si="10"/>
        <v>335</v>
      </c>
      <c r="AO40" s="4">
        <v>1998</v>
      </c>
      <c r="AU40">
        <f t="shared" si="11"/>
        <v>0</v>
      </c>
    </row>
    <row r="41" spans="1:47" ht="12.75">
      <c r="A41" s="4">
        <v>1999</v>
      </c>
      <c r="B41">
        <v>357</v>
      </c>
      <c r="C41">
        <v>506</v>
      </c>
      <c r="D41">
        <v>368</v>
      </c>
      <c r="E41">
        <v>115</v>
      </c>
      <c r="F41">
        <v>236</v>
      </c>
      <c r="G41">
        <f t="shared" si="6"/>
        <v>1582</v>
      </c>
      <c r="I41" s="4">
        <v>1999</v>
      </c>
      <c r="J41">
        <v>578</v>
      </c>
      <c r="K41" s="2">
        <v>1002</v>
      </c>
      <c r="L41">
        <v>867</v>
      </c>
      <c r="M41" s="2">
        <v>2035</v>
      </c>
      <c r="N41">
        <v>443</v>
      </c>
      <c r="O41">
        <f t="shared" si="7"/>
        <v>4925</v>
      </c>
      <c r="Q41" s="4">
        <v>1999</v>
      </c>
      <c r="R41">
        <v>4</v>
      </c>
      <c r="S41">
        <v>1</v>
      </c>
      <c r="U41">
        <v>1</v>
      </c>
      <c r="V41">
        <v>3</v>
      </c>
      <c r="W41">
        <f t="shared" si="8"/>
        <v>9</v>
      </c>
      <c r="Y41" s="4">
        <v>1999</v>
      </c>
      <c r="AA41">
        <v>3</v>
      </c>
      <c r="AC41">
        <v>2</v>
      </c>
      <c r="AD41">
        <v>1</v>
      </c>
      <c r="AE41">
        <f t="shared" si="9"/>
        <v>6</v>
      </c>
      <c r="AG41" s="4">
        <v>1999</v>
      </c>
      <c r="AH41">
        <v>95</v>
      </c>
      <c r="AI41">
        <v>123</v>
      </c>
      <c r="AJ41">
        <v>71</v>
      </c>
      <c r="AK41">
        <v>72</v>
      </c>
      <c r="AL41">
        <v>51</v>
      </c>
      <c r="AM41">
        <f t="shared" si="10"/>
        <v>412</v>
      </c>
      <c r="AO41" s="4">
        <v>1999</v>
      </c>
      <c r="AU41">
        <f t="shared" si="11"/>
        <v>0</v>
      </c>
    </row>
    <row r="42" spans="1:47" ht="12.75">
      <c r="A42" s="4" t="s">
        <v>13</v>
      </c>
      <c r="B42" s="2">
        <f>SUM(B25:B41)</f>
        <v>2741</v>
      </c>
      <c r="C42" s="2">
        <f>SUM(C25:C41)</f>
        <v>7117</v>
      </c>
      <c r="D42" s="2">
        <f>SUM(D25:D41)</f>
        <v>3780</v>
      </c>
      <c r="E42" s="2">
        <f>SUM(E25:E41)</f>
        <v>974</v>
      </c>
      <c r="F42" s="2">
        <f>SUM(F25:F41)</f>
        <v>2148</v>
      </c>
      <c r="G42">
        <f>SUM(B42:F42)</f>
        <v>16760</v>
      </c>
      <c r="I42" s="4" t="s">
        <v>13</v>
      </c>
      <c r="J42" s="2">
        <f>SUM(J25:J41)</f>
        <v>5138</v>
      </c>
      <c r="K42" s="2">
        <f>SUM(K25:K41)</f>
        <v>16527</v>
      </c>
      <c r="L42" s="2">
        <f>SUM(L25:L41)</f>
        <v>9011</v>
      </c>
      <c r="M42" s="2">
        <f>SUM(M25:M41)</f>
        <v>12682</v>
      </c>
      <c r="N42" s="2">
        <f>SUM(N25:N41)</f>
        <v>5071</v>
      </c>
      <c r="O42">
        <f>SUM(J42:N42)</f>
        <v>48429</v>
      </c>
      <c r="Q42" s="4" t="s">
        <v>13</v>
      </c>
      <c r="R42" s="2">
        <f>SUM(R25:R41)</f>
        <v>19</v>
      </c>
      <c r="S42" s="2">
        <f>SUM(S25:S41)</f>
        <v>24</v>
      </c>
      <c r="T42" s="2">
        <f>SUM(T25:T41)</f>
        <v>20</v>
      </c>
      <c r="U42" s="2">
        <f>SUM(U25:U41)</f>
        <v>10</v>
      </c>
      <c r="V42" s="2">
        <f>SUM(V25:V41)</f>
        <v>12</v>
      </c>
      <c r="W42">
        <f>SUM(R42:V42)</f>
        <v>85</v>
      </c>
      <c r="Y42" s="4" t="s">
        <v>13</v>
      </c>
      <c r="Z42" s="2">
        <f>SUM(Z25:Z41)</f>
        <v>3</v>
      </c>
      <c r="AA42" s="2">
        <f>SUM(AA25:AA41)</f>
        <v>8</v>
      </c>
      <c r="AB42" s="2">
        <f>SUM(AB25:AB41)</f>
        <v>5</v>
      </c>
      <c r="AC42" s="2">
        <f>SUM(AC25:AC41)</f>
        <v>3</v>
      </c>
      <c r="AD42" s="2">
        <f>SUM(AD25:AD41)</f>
        <v>8</v>
      </c>
      <c r="AE42">
        <f>SUM(Z42:AD42)</f>
        <v>27</v>
      </c>
      <c r="AG42" s="4" t="s">
        <v>13</v>
      </c>
      <c r="AH42" s="2">
        <f>SUM(AH25:AH41)</f>
        <v>584</v>
      </c>
      <c r="AI42" s="2">
        <f>SUM(AI25:AI41)</f>
        <v>1701</v>
      </c>
      <c r="AJ42" s="2">
        <f>SUM(AJ25:AJ41)</f>
        <v>556</v>
      </c>
      <c r="AK42" s="2">
        <f>SUM(AK25:AK41)</f>
        <v>772</v>
      </c>
      <c r="AL42" s="2">
        <f>SUM(AL25:AL41)</f>
        <v>577</v>
      </c>
      <c r="AM42">
        <f>SUM(AH42:AL42)</f>
        <v>4190</v>
      </c>
      <c r="AO42" s="4" t="s">
        <v>13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2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3" ref="G47:G62">SUM(B47:F47)</f>
        <v>0</v>
      </c>
      <c r="I47" s="4">
        <v>1984</v>
      </c>
      <c r="O47">
        <f aca="true" t="shared" si="14" ref="O47:O62">SUM(J47:N47)</f>
        <v>0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G48">
        <f t="shared" si="13"/>
        <v>0</v>
      </c>
      <c r="I48" s="4">
        <v>1985</v>
      </c>
      <c r="O48">
        <f t="shared" si="14"/>
        <v>0</v>
      </c>
      <c r="Q48" s="4">
        <v>1985</v>
      </c>
      <c r="W48">
        <f t="shared" si="15"/>
        <v>0</v>
      </c>
      <c r="Y48" s="4">
        <v>1985</v>
      </c>
      <c r="AE48">
        <f t="shared" si="12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G49">
        <f t="shared" si="13"/>
        <v>0</v>
      </c>
      <c r="I49" s="4">
        <v>1986</v>
      </c>
      <c r="O49">
        <f t="shared" si="14"/>
        <v>0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G50">
        <f t="shared" si="13"/>
        <v>0</v>
      </c>
      <c r="I50" s="4">
        <v>1987</v>
      </c>
      <c r="O50">
        <f t="shared" si="14"/>
        <v>0</v>
      </c>
      <c r="Q50" s="4">
        <v>1987</v>
      </c>
      <c r="W50">
        <f t="shared" si="15"/>
        <v>0</v>
      </c>
      <c r="Y50" s="4">
        <v>1987</v>
      </c>
      <c r="AE50">
        <f t="shared" si="12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G51">
        <f t="shared" si="13"/>
        <v>0</v>
      </c>
      <c r="I51" s="4">
        <v>1988</v>
      </c>
      <c r="O51">
        <f t="shared" si="14"/>
        <v>0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M51">
        <f t="shared" si="16"/>
        <v>0</v>
      </c>
      <c r="AO51" s="4">
        <v>1988</v>
      </c>
      <c r="AU51">
        <f t="shared" si="17"/>
        <v>0</v>
      </c>
    </row>
    <row r="52" spans="1:47" ht="12.75">
      <c r="A52" s="4">
        <v>1989</v>
      </c>
      <c r="G52">
        <f t="shared" si="13"/>
        <v>0</v>
      </c>
      <c r="I52" s="4">
        <v>1989</v>
      </c>
      <c r="O52">
        <f t="shared" si="14"/>
        <v>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G53">
        <f t="shared" si="13"/>
        <v>0</v>
      </c>
      <c r="I53" s="4">
        <v>1990</v>
      </c>
      <c r="O53">
        <f t="shared" si="14"/>
        <v>0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M53">
        <f t="shared" si="16"/>
        <v>0</v>
      </c>
      <c r="AO53" s="4">
        <v>1990</v>
      </c>
      <c r="AU53">
        <f t="shared" si="17"/>
        <v>0</v>
      </c>
    </row>
    <row r="54" spans="1:47" ht="12.75">
      <c r="A54" s="4">
        <v>1991</v>
      </c>
      <c r="D54" s="2"/>
      <c r="G54">
        <f t="shared" si="13"/>
        <v>0</v>
      </c>
      <c r="I54" s="4">
        <v>1991</v>
      </c>
      <c r="O54">
        <f t="shared" si="14"/>
        <v>0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M54">
        <f t="shared" si="16"/>
        <v>0</v>
      </c>
      <c r="AO54" s="4">
        <v>1991</v>
      </c>
      <c r="AU54">
        <f t="shared" si="17"/>
        <v>0</v>
      </c>
    </row>
    <row r="55" spans="1:47" ht="12.75">
      <c r="A55" s="4">
        <v>1992</v>
      </c>
      <c r="C55" s="2"/>
      <c r="D55" s="2"/>
      <c r="G55">
        <f t="shared" si="13"/>
        <v>0</v>
      </c>
      <c r="I55" s="4">
        <v>1992</v>
      </c>
      <c r="O55">
        <f t="shared" si="14"/>
        <v>0</v>
      </c>
      <c r="Q55" s="4">
        <v>1992</v>
      </c>
      <c r="W55">
        <f t="shared" si="15"/>
        <v>0</v>
      </c>
      <c r="Y55" s="4">
        <v>1992</v>
      </c>
      <c r="AE55">
        <f t="shared" si="12"/>
        <v>0</v>
      </c>
      <c r="AG55" s="4">
        <v>1992</v>
      </c>
      <c r="AM55">
        <f t="shared" si="16"/>
        <v>0</v>
      </c>
      <c r="AO55" s="4">
        <v>1992</v>
      </c>
      <c r="AU55">
        <f t="shared" si="17"/>
        <v>0</v>
      </c>
    </row>
    <row r="56" spans="1:47" ht="12.75">
      <c r="A56" s="4">
        <v>1993</v>
      </c>
      <c r="C56" s="2"/>
      <c r="D56" s="2"/>
      <c r="G56">
        <f t="shared" si="13"/>
        <v>0</v>
      </c>
      <c r="I56" s="4">
        <v>1993</v>
      </c>
      <c r="O56">
        <f t="shared" si="14"/>
        <v>0</v>
      </c>
      <c r="Q56" s="4">
        <v>1993</v>
      </c>
      <c r="W56">
        <f t="shared" si="15"/>
        <v>0</v>
      </c>
      <c r="Y56" s="4">
        <v>1993</v>
      </c>
      <c r="AE56">
        <f t="shared" si="12"/>
        <v>0</v>
      </c>
      <c r="AG56" s="4">
        <v>1993</v>
      </c>
      <c r="AM56">
        <f t="shared" si="16"/>
        <v>0</v>
      </c>
      <c r="AO56" s="4">
        <v>1993</v>
      </c>
      <c r="AU56">
        <f t="shared" si="17"/>
        <v>0</v>
      </c>
    </row>
    <row r="57" spans="1:47" ht="12.75">
      <c r="A57" s="4">
        <v>1994</v>
      </c>
      <c r="C57" s="2"/>
      <c r="D57" s="2"/>
      <c r="G57">
        <f t="shared" si="13"/>
        <v>0</v>
      </c>
      <c r="I57" s="4">
        <v>1994</v>
      </c>
      <c r="O57">
        <f t="shared" si="14"/>
        <v>0</v>
      </c>
      <c r="Q57" s="4">
        <v>1994</v>
      </c>
      <c r="W57">
        <f t="shared" si="15"/>
        <v>0</v>
      </c>
      <c r="Y57" s="4">
        <v>1994</v>
      </c>
      <c r="AE57">
        <f t="shared" si="12"/>
        <v>0</v>
      </c>
      <c r="AG57" s="4">
        <v>1994</v>
      </c>
      <c r="AM57">
        <f t="shared" si="16"/>
        <v>0</v>
      </c>
      <c r="AO57" s="4">
        <v>1994</v>
      </c>
      <c r="AU57">
        <f t="shared" si="17"/>
        <v>0</v>
      </c>
    </row>
    <row r="58" spans="1:47" ht="12.75">
      <c r="A58" s="4">
        <v>1995</v>
      </c>
      <c r="B58" s="2"/>
      <c r="C58" s="2"/>
      <c r="D58" s="2"/>
      <c r="G58">
        <f t="shared" si="13"/>
        <v>0</v>
      </c>
      <c r="I58" s="4">
        <v>1995</v>
      </c>
      <c r="O58">
        <f t="shared" si="14"/>
        <v>0</v>
      </c>
      <c r="Q58" s="4">
        <v>1995</v>
      </c>
      <c r="W58">
        <f t="shared" si="15"/>
        <v>0</v>
      </c>
      <c r="Y58" s="4">
        <v>1995</v>
      </c>
      <c r="AE58">
        <f t="shared" si="12"/>
        <v>0</v>
      </c>
      <c r="AG58" s="4">
        <v>1995</v>
      </c>
      <c r="AM58">
        <f t="shared" si="16"/>
        <v>0</v>
      </c>
      <c r="AO58" s="4">
        <v>1995</v>
      </c>
      <c r="AU58">
        <f t="shared" si="17"/>
        <v>0</v>
      </c>
    </row>
    <row r="59" spans="1:47" ht="12.75">
      <c r="A59" s="4">
        <v>1996</v>
      </c>
      <c r="B59" s="2"/>
      <c r="C59" s="2"/>
      <c r="D59" s="2"/>
      <c r="G59">
        <f t="shared" si="13"/>
        <v>0</v>
      </c>
      <c r="I59" s="4">
        <v>1996</v>
      </c>
      <c r="O59">
        <f t="shared" si="14"/>
        <v>0</v>
      </c>
      <c r="Q59" s="4">
        <v>1996</v>
      </c>
      <c r="W59">
        <f t="shared" si="15"/>
        <v>0</v>
      </c>
      <c r="Y59" s="4">
        <v>1996</v>
      </c>
      <c r="AE59">
        <f t="shared" si="12"/>
        <v>0</v>
      </c>
      <c r="AG59" s="4">
        <v>1996</v>
      </c>
      <c r="AM59">
        <f t="shared" si="16"/>
        <v>0</v>
      </c>
      <c r="AO59" s="4">
        <v>1996</v>
      </c>
      <c r="AU59">
        <f t="shared" si="17"/>
        <v>0</v>
      </c>
    </row>
    <row r="60" spans="1:47" ht="12.75">
      <c r="A60" s="4">
        <v>1997</v>
      </c>
      <c r="C60" s="2"/>
      <c r="D60" s="2"/>
      <c r="G60">
        <f t="shared" si="13"/>
        <v>0</v>
      </c>
      <c r="I60" s="4">
        <v>1997</v>
      </c>
      <c r="O60">
        <f t="shared" si="14"/>
        <v>0</v>
      </c>
      <c r="Q60" s="4">
        <v>1997</v>
      </c>
      <c r="W60">
        <f t="shared" si="15"/>
        <v>0</v>
      </c>
      <c r="Y60" s="4">
        <v>1997</v>
      </c>
      <c r="AE60">
        <f t="shared" si="12"/>
        <v>0</v>
      </c>
      <c r="AG60" s="4">
        <v>1997</v>
      </c>
      <c r="AM60">
        <f t="shared" si="16"/>
        <v>0</v>
      </c>
      <c r="AO60" s="4">
        <v>1997</v>
      </c>
      <c r="AU60">
        <f t="shared" si="17"/>
        <v>0</v>
      </c>
    </row>
    <row r="61" spans="1:47" ht="12.75">
      <c r="A61" s="4">
        <v>1998</v>
      </c>
      <c r="B61" s="2"/>
      <c r="C61" s="2"/>
      <c r="D61" s="2"/>
      <c r="G61">
        <f t="shared" si="13"/>
        <v>0</v>
      </c>
      <c r="I61" s="4">
        <v>1998</v>
      </c>
      <c r="O61">
        <f t="shared" si="14"/>
        <v>0</v>
      </c>
      <c r="Q61" s="4">
        <v>1998</v>
      </c>
      <c r="W61">
        <f t="shared" si="15"/>
        <v>0</v>
      </c>
      <c r="Y61" s="4">
        <v>1998</v>
      </c>
      <c r="AE61">
        <f t="shared" si="12"/>
        <v>0</v>
      </c>
      <c r="AG61" s="4">
        <v>1998</v>
      </c>
      <c r="AM61">
        <f t="shared" si="16"/>
        <v>0</v>
      </c>
      <c r="AO61" s="4">
        <v>1998</v>
      </c>
      <c r="AU61">
        <f t="shared" si="17"/>
        <v>0</v>
      </c>
    </row>
    <row r="62" spans="1:47" ht="12.75">
      <c r="A62" s="4">
        <v>1999</v>
      </c>
      <c r="B62" s="2"/>
      <c r="C62" s="2"/>
      <c r="D62" s="2"/>
      <c r="G62">
        <f t="shared" si="13"/>
        <v>0</v>
      </c>
      <c r="I62" s="4">
        <v>1999</v>
      </c>
      <c r="O62">
        <f t="shared" si="14"/>
        <v>0</v>
      </c>
      <c r="Q62" s="4">
        <v>1999</v>
      </c>
      <c r="W62">
        <f t="shared" si="15"/>
        <v>0</v>
      </c>
      <c r="Y62" s="4">
        <v>1999</v>
      </c>
      <c r="AE62">
        <f>SUM(Z62:AD62)</f>
        <v>0</v>
      </c>
      <c r="AG62" s="4">
        <v>1999</v>
      </c>
      <c r="AM62">
        <f t="shared" si="16"/>
        <v>0</v>
      </c>
      <c r="AO62" s="4">
        <v>1999</v>
      </c>
      <c r="AU62">
        <f t="shared" si="17"/>
        <v>0</v>
      </c>
    </row>
    <row r="63" spans="1:47" ht="12.75">
      <c r="A63" s="4" t="s">
        <v>13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0</v>
      </c>
      <c r="G63">
        <f>SUM(B63:F63)</f>
        <v>0</v>
      </c>
      <c r="I63" s="4" t="s">
        <v>13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>SUM(J63:N63)</f>
        <v>0</v>
      </c>
      <c r="Q63" s="4" t="s">
        <v>13</v>
      </c>
      <c r="R63" s="2">
        <f>SUM(R46:R62)</f>
        <v>0</v>
      </c>
      <c r="S63" s="2">
        <f>SUM(S46:S62)</f>
        <v>0</v>
      </c>
      <c r="T63" s="2">
        <f>SUM(T46:T62)</f>
        <v>0</v>
      </c>
      <c r="U63" s="2">
        <f>SUM(U46:U62)</f>
        <v>0</v>
      </c>
      <c r="V63" s="2">
        <f>SUM(V46:V62)</f>
        <v>0</v>
      </c>
      <c r="W63">
        <f>SUM(R63:V63)</f>
        <v>0</v>
      </c>
      <c r="Y63" s="4" t="s">
        <v>13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>SUM(AH63:AL63)</f>
        <v>0</v>
      </c>
      <c r="AO63" s="4" t="s">
        <v>13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7" ht="12.75">
      <c r="A67" s="4">
        <v>1983</v>
      </c>
      <c r="B67">
        <f aca="true" t="shared" si="18" ref="B67:G67">B46+B25</f>
        <v>120</v>
      </c>
      <c r="C67">
        <f t="shared" si="18"/>
        <v>528</v>
      </c>
      <c r="D67">
        <f t="shared" si="18"/>
        <v>87</v>
      </c>
      <c r="E67">
        <f t="shared" si="18"/>
        <v>12</v>
      </c>
      <c r="F67">
        <f t="shared" si="18"/>
        <v>19</v>
      </c>
      <c r="G67">
        <f t="shared" si="18"/>
        <v>766</v>
      </c>
      <c r="I67" s="4">
        <v>1983</v>
      </c>
      <c r="J67">
        <f aca="true" t="shared" si="19" ref="J67:O67">J46+J25</f>
        <v>375</v>
      </c>
      <c r="K67">
        <f t="shared" si="19"/>
        <v>1245</v>
      </c>
      <c r="L67">
        <f t="shared" si="19"/>
        <v>234</v>
      </c>
      <c r="M67">
        <f t="shared" si="19"/>
        <v>19</v>
      </c>
      <c r="N67">
        <f t="shared" si="19"/>
        <v>40</v>
      </c>
      <c r="O67">
        <f t="shared" si="19"/>
        <v>1913</v>
      </c>
      <c r="Q67" s="4">
        <v>1983</v>
      </c>
      <c r="R67">
        <f aca="true" t="shared" si="20" ref="R67:W67">R46+R25</f>
        <v>0</v>
      </c>
      <c r="S67">
        <f t="shared" si="20"/>
        <v>1</v>
      </c>
      <c r="T67">
        <f t="shared" si="20"/>
        <v>1</v>
      </c>
      <c r="U67">
        <f t="shared" si="20"/>
        <v>0</v>
      </c>
      <c r="V67">
        <f t="shared" si="20"/>
        <v>1</v>
      </c>
      <c r="W67">
        <f t="shared" si="20"/>
        <v>3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39</v>
      </c>
      <c r="AI67">
        <f t="shared" si="22"/>
        <v>108</v>
      </c>
      <c r="AJ67">
        <f t="shared" si="22"/>
        <v>15</v>
      </c>
      <c r="AK67">
        <f t="shared" si="22"/>
        <v>6</v>
      </c>
      <c r="AL67">
        <f t="shared" si="22"/>
        <v>1</v>
      </c>
      <c r="AM67">
        <f t="shared" si="22"/>
        <v>169</v>
      </c>
      <c r="AO67" s="4">
        <v>1983</v>
      </c>
      <c r="AU67">
        <f aca="true" t="shared" si="23" ref="AU67:AU83">AU46+AU25</f>
        <v>0</v>
      </c>
    </row>
    <row r="68" spans="1:47" ht="12.75">
      <c r="A68" s="4">
        <v>1984</v>
      </c>
      <c r="B68">
        <f aca="true" t="shared" si="24" ref="B68:G83">B47+B26</f>
        <v>109</v>
      </c>
      <c r="C68">
        <f t="shared" si="24"/>
        <v>453</v>
      </c>
      <c r="D68">
        <f t="shared" si="24"/>
        <v>191</v>
      </c>
      <c r="E68">
        <f t="shared" si="24"/>
        <v>23</v>
      </c>
      <c r="F68">
        <f t="shared" si="24"/>
        <v>69</v>
      </c>
      <c r="G68">
        <f t="shared" si="24"/>
        <v>845</v>
      </c>
      <c r="I68" s="4">
        <v>1984</v>
      </c>
      <c r="J68">
        <f aca="true" t="shared" si="25" ref="J68:O68">J47+J26</f>
        <v>246</v>
      </c>
      <c r="K68">
        <f t="shared" si="25"/>
        <v>1001</v>
      </c>
      <c r="L68">
        <f t="shared" si="25"/>
        <v>446</v>
      </c>
      <c r="M68">
        <f t="shared" si="25"/>
        <v>46</v>
      </c>
      <c r="N68">
        <f t="shared" si="25"/>
        <v>170</v>
      </c>
      <c r="O68">
        <f t="shared" si="25"/>
        <v>1909</v>
      </c>
      <c r="Q68" s="4">
        <v>1984</v>
      </c>
      <c r="R68">
        <f aca="true" t="shared" si="26" ref="R68:W68">R47+R26</f>
        <v>0</v>
      </c>
      <c r="S68">
        <f t="shared" si="26"/>
        <v>3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3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21</v>
      </c>
      <c r="AI68">
        <f t="shared" si="28"/>
        <v>123</v>
      </c>
      <c r="AJ68">
        <f t="shared" si="28"/>
        <v>12</v>
      </c>
      <c r="AK68">
        <f t="shared" si="28"/>
        <v>13</v>
      </c>
      <c r="AL68">
        <f t="shared" si="28"/>
        <v>14</v>
      </c>
      <c r="AM68">
        <f t="shared" si="28"/>
        <v>183</v>
      </c>
      <c r="AO68" s="4">
        <v>1984</v>
      </c>
      <c r="AU68">
        <f t="shared" si="23"/>
        <v>0</v>
      </c>
    </row>
    <row r="69" spans="1:47" ht="12.75">
      <c r="A69" s="4">
        <v>1985</v>
      </c>
      <c r="B69">
        <f t="shared" si="24"/>
        <v>106</v>
      </c>
      <c r="C69">
        <f t="shared" si="24"/>
        <v>523</v>
      </c>
      <c r="D69">
        <f t="shared" si="24"/>
        <v>170</v>
      </c>
      <c r="E69">
        <f t="shared" si="24"/>
        <v>25</v>
      </c>
      <c r="F69">
        <f t="shared" si="24"/>
        <v>112</v>
      </c>
      <c r="G69">
        <f t="shared" si="24"/>
        <v>936</v>
      </c>
      <c r="I69" s="4">
        <v>1985</v>
      </c>
      <c r="J69">
        <f aca="true" t="shared" si="29" ref="J69:O69">J48+J27</f>
        <v>265</v>
      </c>
      <c r="K69">
        <f t="shared" si="29"/>
        <v>1051</v>
      </c>
      <c r="L69">
        <f t="shared" si="29"/>
        <v>410</v>
      </c>
      <c r="M69">
        <f t="shared" si="29"/>
        <v>43</v>
      </c>
      <c r="N69">
        <f t="shared" si="29"/>
        <v>247</v>
      </c>
      <c r="O69">
        <f t="shared" si="29"/>
        <v>2016</v>
      </c>
      <c r="Q69" s="4">
        <v>1985</v>
      </c>
      <c r="R69">
        <f aca="true" t="shared" si="30" ref="R69:W69">R48+R27</f>
        <v>1</v>
      </c>
      <c r="S69">
        <f t="shared" si="30"/>
        <v>1</v>
      </c>
      <c r="T69">
        <f t="shared" si="30"/>
        <v>1</v>
      </c>
      <c r="U69">
        <f t="shared" si="30"/>
        <v>0</v>
      </c>
      <c r="V69">
        <f t="shared" si="30"/>
        <v>0</v>
      </c>
      <c r="W69">
        <f t="shared" si="30"/>
        <v>3</v>
      </c>
      <c r="Y69" s="4">
        <v>1985</v>
      </c>
      <c r="Z69">
        <f aca="true" t="shared" si="31" ref="Z69:AE69">Z48+Z27</f>
        <v>0</v>
      </c>
      <c r="AA69">
        <f t="shared" si="31"/>
        <v>0</v>
      </c>
      <c r="AB69">
        <f t="shared" si="31"/>
        <v>0</v>
      </c>
      <c r="AC69">
        <f t="shared" si="31"/>
        <v>0</v>
      </c>
      <c r="AD69">
        <f t="shared" si="31"/>
        <v>0</v>
      </c>
      <c r="AE69">
        <f t="shared" si="31"/>
        <v>0</v>
      </c>
      <c r="AG69" s="4">
        <v>1985</v>
      </c>
      <c r="AH69">
        <f aca="true" t="shared" si="32" ref="AH69:AM69">AH48+AH27</f>
        <v>21</v>
      </c>
      <c r="AI69">
        <f t="shared" si="32"/>
        <v>112</v>
      </c>
      <c r="AJ69">
        <f t="shared" si="32"/>
        <v>11</v>
      </c>
      <c r="AK69">
        <f t="shared" si="32"/>
        <v>12</v>
      </c>
      <c r="AL69">
        <f t="shared" si="32"/>
        <v>19</v>
      </c>
      <c r="AM69">
        <f t="shared" si="32"/>
        <v>175</v>
      </c>
      <c r="AO69" s="4">
        <v>1985</v>
      </c>
      <c r="AU69">
        <f t="shared" si="23"/>
        <v>0</v>
      </c>
    </row>
    <row r="70" spans="1:47" ht="12.75">
      <c r="A70" s="4">
        <v>1986</v>
      </c>
      <c r="B70">
        <f t="shared" si="24"/>
        <v>130</v>
      </c>
      <c r="C70">
        <f t="shared" si="24"/>
        <v>584</v>
      </c>
      <c r="D70">
        <f t="shared" si="24"/>
        <v>249</v>
      </c>
      <c r="E70">
        <f t="shared" si="24"/>
        <v>40</v>
      </c>
      <c r="F70">
        <f t="shared" si="24"/>
        <v>139</v>
      </c>
      <c r="G70">
        <f t="shared" si="24"/>
        <v>1142</v>
      </c>
      <c r="I70" s="4">
        <v>1986</v>
      </c>
      <c r="J70">
        <f aca="true" t="shared" si="33" ref="J70:O70">J49+J28</f>
        <v>282</v>
      </c>
      <c r="K70">
        <f t="shared" si="33"/>
        <v>1055</v>
      </c>
      <c r="L70">
        <f t="shared" si="33"/>
        <v>440</v>
      </c>
      <c r="M70">
        <f t="shared" si="33"/>
        <v>73</v>
      </c>
      <c r="N70">
        <f t="shared" si="33"/>
        <v>273</v>
      </c>
      <c r="O70">
        <f t="shared" si="33"/>
        <v>2123</v>
      </c>
      <c r="Q70" s="4">
        <v>1986</v>
      </c>
      <c r="R70">
        <f aca="true" t="shared" si="34" ref="R70:W70">R49+R28</f>
        <v>0</v>
      </c>
      <c r="S70">
        <f t="shared" si="34"/>
        <v>0</v>
      </c>
      <c r="T70">
        <f t="shared" si="34"/>
        <v>3</v>
      </c>
      <c r="U70">
        <f t="shared" si="34"/>
        <v>0</v>
      </c>
      <c r="V70">
        <f t="shared" si="34"/>
        <v>1</v>
      </c>
      <c r="W70">
        <f t="shared" si="34"/>
        <v>4</v>
      </c>
      <c r="Y70" s="4">
        <v>1986</v>
      </c>
      <c r="Z70">
        <f aca="true" t="shared" si="35" ref="Z70:AE70">Z49+Z28</f>
        <v>0</v>
      </c>
      <c r="AA70">
        <f t="shared" si="35"/>
        <v>1</v>
      </c>
      <c r="AB70">
        <f t="shared" si="35"/>
        <v>0</v>
      </c>
      <c r="AC70">
        <f t="shared" si="35"/>
        <v>0</v>
      </c>
      <c r="AD70">
        <f t="shared" si="35"/>
        <v>0</v>
      </c>
      <c r="AE70">
        <f t="shared" si="35"/>
        <v>1</v>
      </c>
      <c r="AG70" s="4">
        <v>1986</v>
      </c>
      <c r="AH70">
        <f aca="true" t="shared" si="36" ref="AH70:AM70">AH49+AH28</f>
        <v>31</v>
      </c>
      <c r="AI70">
        <f t="shared" si="36"/>
        <v>109</v>
      </c>
      <c r="AJ70">
        <f t="shared" si="36"/>
        <v>27</v>
      </c>
      <c r="AK70">
        <f t="shared" si="36"/>
        <v>24</v>
      </c>
      <c r="AL70">
        <f t="shared" si="36"/>
        <v>17</v>
      </c>
      <c r="AM70">
        <f t="shared" si="36"/>
        <v>208</v>
      </c>
      <c r="AO70" s="4">
        <v>1986</v>
      </c>
      <c r="AU70">
        <f t="shared" si="23"/>
        <v>0</v>
      </c>
    </row>
    <row r="71" spans="1:47" ht="12.75">
      <c r="A71" s="4">
        <v>1987</v>
      </c>
      <c r="B71">
        <f t="shared" si="24"/>
        <v>115</v>
      </c>
      <c r="C71">
        <f t="shared" si="24"/>
        <v>469</v>
      </c>
      <c r="D71">
        <f t="shared" si="24"/>
        <v>215</v>
      </c>
      <c r="E71">
        <f t="shared" si="24"/>
        <v>38</v>
      </c>
      <c r="F71">
        <f t="shared" si="24"/>
        <v>167</v>
      </c>
      <c r="G71">
        <f t="shared" si="24"/>
        <v>1004</v>
      </c>
      <c r="I71" s="4">
        <v>1987</v>
      </c>
      <c r="J71">
        <f aca="true" t="shared" si="37" ref="J71:O71">J50+J29</f>
        <v>258</v>
      </c>
      <c r="K71">
        <f t="shared" si="37"/>
        <v>905</v>
      </c>
      <c r="L71">
        <f t="shared" si="37"/>
        <v>407</v>
      </c>
      <c r="M71">
        <f t="shared" si="37"/>
        <v>71</v>
      </c>
      <c r="N71">
        <f t="shared" si="37"/>
        <v>299</v>
      </c>
      <c r="O71">
        <f t="shared" si="37"/>
        <v>1940</v>
      </c>
      <c r="Q71" s="4">
        <v>1987</v>
      </c>
      <c r="R71">
        <f aca="true" t="shared" si="38" ref="R71:W71">R50+R29</f>
        <v>0</v>
      </c>
      <c r="S71">
        <f t="shared" si="38"/>
        <v>0</v>
      </c>
      <c r="T71">
        <f t="shared" si="38"/>
        <v>2</v>
      </c>
      <c r="U71">
        <f t="shared" si="38"/>
        <v>0</v>
      </c>
      <c r="V71">
        <f t="shared" si="38"/>
        <v>1</v>
      </c>
      <c r="W71">
        <f t="shared" si="38"/>
        <v>3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0</v>
      </c>
      <c r="AD71">
        <f t="shared" si="39"/>
        <v>0</v>
      </c>
      <c r="AE71">
        <f t="shared" si="39"/>
        <v>0</v>
      </c>
      <c r="AG71" s="4">
        <v>1987</v>
      </c>
      <c r="AH71">
        <f aca="true" t="shared" si="40" ref="AH71:AM71">AH50+AH29</f>
        <v>20</v>
      </c>
      <c r="AI71">
        <f t="shared" si="40"/>
        <v>123</v>
      </c>
      <c r="AJ71">
        <f t="shared" si="40"/>
        <v>26</v>
      </c>
      <c r="AK71">
        <f t="shared" si="40"/>
        <v>17</v>
      </c>
      <c r="AL71">
        <f t="shared" si="40"/>
        <v>25</v>
      </c>
      <c r="AM71">
        <f t="shared" si="40"/>
        <v>211</v>
      </c>
      <c r="AO71" s="4">
        <v>1987</v>
      </c>
      <c r="AU71">
        <f t="shared" si="23"/>
        <v>0</v>
      </c>
    </row>
    <row r="72" spans="1:47" ht="12.75">
      <c r="A72" s="4">
        <v>1988</v>
      </c>
      <c r="B72">
        <f t="shared" si="24"/>
        <v>74</v>
      </c>
      <c r="C72">
        <f t="shared" si="24"/>
        <v>236</v>
      </c>
      <c r="D72">
        <f t="shared" si="24"/>
        <v>104</v>
      </c>
      <c r="E72">
        <f t="shared" si="24"/>
        <v>33</v>
      </c>
      <c r="F72">
        <f t="shared" si="24"/>
        <v>201</v>
      </c>
      <c r="G72">
        <f t="shared" si="24"/>
        <v>648</v>
      </c>
      <c r="I72" s="4">
        <v>1988</v>
      </c>
      <c r="J72">
        <f aca="true" t="shared" si="41" ref="J72:O72">J51+J30</f>
        <v>158</v>
      </c>
      <c r="K72">
        <f t="shared" si="41"/>
        <v>485</v>
      </c>
      <c r="L72">
        <f t="shared" si="41"/>
        <v>250</v>
      </c>
      <c r="M72">
        <f t="shared" si="41"/>
        <v>65</v>
      </c>
      <c r="N72">
        <f t="shared" si="41"/>
        <v>346</v>
      </c>
      <c r="O72">
        <f t="shared" si="41"/>
        <v>1304</v>
      </c>
      <c r="Q72" s="4">
        <v>1988</v>
      </c>
      <c r="R72">
        <f aca="true" t="shared" si="42" ref="R72:W72">R51+R30</f>
        <v>1</v>
      </c>
      <c r="S72">
        <f t="shared" si="42"/>
        <v>0</v>
      </c>
      <c r="T72">
        <f t="shared" si="42"/>
        <v>1</v>
      </c>
      <c r="U72">
        <f t="shared" si="42"/>
        <v>0</v>
      </c>
      <c r="V72">
        <f t="shared" si="42"/>
        <v>0</v>
      </c>
      <c r="W72">
        <f t="shared" si="42"/>
        <v>2</v>
      </c>
      <c r="Y72" s="4">
        <v>1988</v>
      </c>
      <c r="Z72">
        <f aca="true" t="shared" si="43" ref="Z72:AE72">Z51+Z30</f>
        <v>0</v>
      </c>
      <c r="AA72">
        <f t="shared" si="43"/>
        <v>0</v>
      </c>
      <c r="AB72">
        <f t="shared" si="43"/>
        <v>0</v>
      </c>
      <c r="AC72">
        <f t="shared" si="43"/>
        <v>0</v>
      </c>
      <c r="AD72">
        <f t="shared" si="43"/>
        <v>0</v>
      </c>
      <c r="AE72">
        <f t="shared" si="43"/>
        <v>0</v>
      </c>
      <c r="AG72" s="4">
        <v>1988</v>
      </c>
      <c r="AH72">
        <f aca="true" t="shared" si="44" ref="AH72:AM72">AH51+AH30</f>
        <v>11</v>
      </c>
      <c r="AI72">
        <f t="shared" si="44"/>
        <v>37</v>
      </c>
      <c r="AJ72">
        <f t="shared" si="44"/>
        <v>9</v>
      </c>
      <c r="AK72">
        <f t="shared" si="44"/>
        <v>18</v>
      </c>
      <c r="AL72">
        <f t="shared" si="44"/>
        <v>33</v>
      </c>
      <c r="AM72">
        <f t="shared" si="44"/>
        <v>108</v>
      </c>
      <c r="AO72" s="4">
        <v>1988</v>
      </c>
      <c r="AU72">
        <f t="shared" si="23"/>
        <v>0</v>
      </c>
    </row>
    <row r="73" spans="1:47" ht="12.75">
      <c r="A73" s="4">
        <v>1989</v>
      </c>
      <c r="B73">
        <f t="shared" si="24"/>
        <v>129</v>
      </c>
      <c r="C73">
        <f t="shared" si="24"/>
        <v>430</v>
      </c>
      <c r="D73">
        <f t="shared" si="24"/>
        <v>183</v>
      </c>
      <c r="E73">
        <f t="shared" si="24"/>
        <v>53</v>
      </c>
      <c r="F73">
        <f t="shared" si="24"/>
        <v>240</v>
      </c>
      <c r="G73">
        <f t="shared" si="24"/>
        <v>1035</v>
      </c>
      <c r="I73" s="4">
        <v>1989</v>
      </c>
      <c r="J73">
        <f aca="true" t="shared" si="45" ref="J73:O73">J52+J31</f>
        <v>241</v>
      </c>
      <c r="K73">
        <f t="shared" si="45"/>
        <v>1027</v>
      </c>
      <c r="L73">
        <f t="shared" si="45"/>
        <v>406</v>
      </c>
      <c r="M73">
        <f t="shared" si="45"/>
        <v>192</v>
      </c>
      <c r="N73">
        <f t="shared" si="45"/>
        <v>402</v>
      </c>
      <c r="O73">
        <f t="shared" si="45"/>
        <v>2268</v>
      </c>
      <c r="Q73" s="4">
        <v>1989</v>
      </c>
      <c r="R73">
        <f aca="true" t="shared" si="46" ref="R73:W73">R52+R31</f>
        <v>0</v>
      </c>
      <c r="S73">
        <f t="shared" si="46"/>
        <v>2</v>
      </c>
      <c r="T73">
        <f t="shared" si="46"/>
        <v>0</v>
      </c>
      <c r="U73">
        <f t="shared" si="46"/>
        <v>0</v>
      </c>
      <c r="V73">
        <f t="shared" si="46"/>
        <v>0</v>
      </c>
      <c r="W73">
        <f t="shared" si="46"/>
        <v>2</v>
      </c>
      <c r="Y73" s="4">
        <v>1989</v>
      </c>
      <c r="Z73">
        <f aca="true" t="shared" si="47" ref="Z73:AE73">Z52+Z31</f>
        <v>0</v>
      </c>
      <c r="AA73">
        <f t="shared" si="47"/>
        <v>1</v>
      </c>
      <c r="AB73">
        <f t="shared" si="47"/>
        <v>1</v>
      </c>
      <c r="AC73">
        <f t="shared" si="47"/>
        <v>0</v>
      </c>
      <c r="AD73">
        <f t="shared" si="47"/>
        <v>0</v>
      </c>
      <c r="AE73">
        <f t="shared" si="47"/>
        <v>2</v>
      </c>
      <c r="AG73" s="4">
        <v>1989</v>
      </c>
      <c r="AH73">
        <f aca="true" t="shared" si="48" ref="AH73:AM73">AH52+AH31</f>
        <v>22</v>
      </c>
      <c r="AI73">
        <f t="shared" si="48"/>
        <v>97</v>
      </c>
      <c r="AJ73">
        <f t="shared" si="48"/>
        <v>33</v>
      </c>
      <c r="AK73">
        <f t="shared" si="48"/>
        <v>32</v>
      </c>
      <c r="AL73">
        <f t="shared" si="48"/>
        <v>31</v>
      </c>
      <c r="AM73">
        <f t="shared" si="48"/>
        <v>215</v>
      </c>
      <c r="AO73" s="4">
        <v>1989</v>
      </c>
      <c r="AU73">
        <f t="shared" si="23"/>
        <v>0</v>
      </c>
    </row>
    <row r="74" spans="1:47" ht="12.75">
      <c r="A74" s="4">
        <v>1990</v>
      </c>
      <c r="B74">
        <f t="shared" si="24"/>
        <v>148</v>
      </c>
      <c r="C74">
        <f t="shared" si="24"/>
        <v>442</v>
      </c>
      <c r="D74">
        <f t="shared" si="24"/>
        <v>320</v>
      </c>
      <c r="E74">
        <f t="shared" si="24"/>
        <v>88</v>
      </c>
      <c r="F74">
        <f t="shared" si="24"/>
        <v>136</v>
      </c>
      <c r="G74">
        <f t="shared" si="24"/>
        <v>1134</v>
      </c>
      <c r="I74" s="4">
        <v>1990</v>
      </c>
      <c r="J74">
        <f aca="true" t="shared" si="49" ref="J74:O74">J53+J32</f>
        <v>370</v>
      </c>
      <c r="K74">
        <f t="shared" si="49"/>
        <v>1195</v>
      </c>
      <c r="L74">
        <f t="shared" si="49"/>
        <v>696</v>
      </c>
      <c r="M74">
        <f t="shared" si="49"/>
        <v>448</v>
      </c>
      <c r="N74">
        <f t="shared" si="49"/>
        <v>211</v>
      </c>
      <c r="O74">
        <f t="shared" si="49"/>
        <v>2920</v>
      </c>
      <c r="Q74" s="4">
        <v>1990</v>
      </c>
      <c r="R74">
        <f aca="true" t="shared" si="50" ref="R74:W74">R53+R32</f>
        <v>0</v>
      </c>
      <c r="S74">
        <f t="shared" si="50"/>
        <v>1</v>
      </c>
      <c r="T74">
        <f t="shared" si="50"/>
        <v>2</v>
      </c>
      <c r="U74">
        <f t="shared" si="50"/>
        <v>2</v>
      </c>
      <c r="V74">
        <f t="shared" si="50"/>
        <v>0</v>
      </c>
      <c r="W74">
        <f t="shared" si="50"/>
        <v>5</v>
      </c>
      <c r="Y74" s="4">
        <v>1990</v>
      </c>
      <c r="Z74">
        <f aca="true" t="shared" si="51" ref="Z74:AE74">Z53+Z32</f>
        <v>0</v>
      </c>
      <c r="AA74">
        <f t="shared" si="51"/>
        <v>0</v>
      </c>
      <c r="AB74">
        <f t="shared" si="51"/>
        <v>1</v>
      </c>
      <c r="AC74">
        <f t="shared" si="51"/>
        <v>0</v>
      </c>
      <c r="AD74">
        <f t="shared" si="51"/>
        <v>0</v>
      </c>
      <c r="AE74">
        <f t="shared" si="51"/>
        <v>1</v>
      </c>
      <c r="AG74" s="4">
        <v>1990</v>
      </c>
      <c r="AH74">
        <f aca="true" t="shared" si="52" ref="AH74:AM74">AH53+AH32</f>
        <v>42</v>
      </c>
      <c r="AI74">
        <f t="shared" si="52"/>
        <v>124</v>
      </c>
      <c r="AJ74">
        <f t="shared" si="52"/>
        <v>31</v>
      </c>
      <c r="AK74">
        <f t="shared" si="52"/>
        <v>62</v>
      </c>
      <c r="AL74">
        <f t="shared" si="52"/>
        <v>21</v>
      </c>
      <c r="AM74">
        <f t="shared" si="52"/>
        <v>280</v>
      </c>
      <c r="AO74" s="4">
        <v>1990</v>
      </c>
      <c r="AU74">
        <f t="shared" si="23"/>
        <v>0</v>
      </c>
    </row>
    <row r="75" spans="1:47" ht="12.75">
      <c r="A75" s="4">
        <v>1991</v>
      </c>
      <c r="B75">
        <f t="shared" si="24"/>
        <v>127</v>
      </c>
      <c r="C75">
        <f t="shared" si="24"/>
        <v>386</v>
      </c>
      <c r="D75">
        <f t="shared" si="24"/>
        <v>247</v>
      </c>
      <c r="E75">
        <f t="shared" si="24"/>
        <v>70</v>
      </c>
      <c r="F75">
        <f t="shared" si="24"/>
        <v>106</v>
      </c>
      <c r="G75">
        <f t="shared" si="24"/>
        <v>936</v>
      </c>
      <c r="I75" s="4">
        <v>1991</v>
      </c>
      <c r="J75">
        <f aca="true" t="shared" si="53" ref="J75:O75">J54+J33</f>
        <v>238</v>
      </c>
      <c r="K75">
        <f t="shared" si="53"/>
        <v>1082</v>
      </c>
      <c r="L75">
        <f t="shared" si="53"/>
        <v>547</v>
      </c>
      <c r="M75">
        <f t="shared" si="53"/>
        <v>538</v>
      </c>
      <c r="N75">
        <f t="shared" si="53"/>
        <v>193</v>
      </c>
      <c r="O75">
        <f t="shared" si="53"/>
        <v>2598</v>
      </c>
      <c r="Q75" s="4">
        <v>1991</v>
      </c>
      <c r="R75">
        <f aca="true" t="shared" si="54" ref="R75:W75">R54+R33</f>
        <v>0</v>
      </c>
      <c r="S75">
        <f t="shared" si="54"/>
        <v>0</v>
      </c>
      <c r="T75">
        <f t="shared" si="54"/>
        <v>3</v>
      </c>
      <c r="U75">
        <f t="shared" si="54"/>
        <v>1</v>
      </c>
      <c r="V75">
        <f t="shared" si="54"/>
        <v>0</v>
      </c>
      <c r="W75">
        <f t="shared" si="54"/>
        <v>4</v>
      </c>
      <c r="Y75" s="4">
        <v>1991</v>
      </c>
      <c r="Z75">
        <f aca="true" t="shared" si="55" ref="Z75:AE75">Z54+Z33</f>
        <v>0</v>
      </c>
      <c r="AA75">
        <f t="shared" si="55"/>
        <v>2</v>
      </c>
      <c r="AB75">
        <f t="shared" si="55"/>
        <v>0</v>
      </c>
      <c r="AC75">
        <f t="shared" si="55"/>
        <v>0</v>
      </c>
      <c r="AD75">
        <f t="shared" si="55"/>
        <v>2</v>
      </c>
      <c r="AE75">
        <f t="shared" si="55"/>
        <v>4</v>
      </c>
      <c r="AG75" s="4">
        <v>1991</v>
      </c>
      <c r="AH75">
        <f aca="true" t="shared" si="56" ref="AH75:AM75">AH54+AH33</f>
        <v>20</v>
      </c>
      <c r="AI75">
        <f t="shared" si="56"/>
        <v>92</v>
      </c>
      <c r="AJ75">
        <f t="shared" si="56"/>
        <v>40</v>
      </c>
      <c r="AK75">
        <f t="shared" si="56"/>
        <v>64</v>
      </c>
      <c r="AL75">
        <f t="shared" si="56"/>
        <v>29</v>
      </c>
      <c r="AM75">
        <f t="shared" si="56"/>
        <v>245</v>
      </c>
      <c r="AO75" s="4">
        <v>1991</v>
      </c>
      <c r="AU75">
        <f t="shared" si="23"/>
        <v>0</v>
      </c>
    </row>
    <row r="76" spans="1:47" ht="12.75">
      <c r="A76" s="4">
        <v>1992</v>
      </c>
      <c r="B76">
        <f t="shared" si="24"/>
        <v>123</v>
      </c>
      <c r="C76">
        <f t="shared" si="24"/>
        <v>323</v>
      </c>
      <c r="D76">
        <f t="shared" si="24"/>
        <v>180</v>
      </c>
      <c r="E76">
        <f t="shared" si="24"/>
        <v>37</v>
      </c>
      <c r="F76">
        <f t="shared" si="24"/>
        <v>70</v>
      </c>
      <c r="G76">
        <f t="shared" si="24"/>
        <v>733</v>
      </c>
      <c r="I76" s="4">
        <v>1992</v>
      </c>
      <c r="J76">
        <f aca="true" t="shared" si="57" ref="J76:O76">J55+J34</f>
        <v>247</v>
      </c>
      <c r="K76">
        <f t="shared" si="57"/>
        <v>1009</v>
      </c>
      <c r="L76">
        <f t="shared" si="57"/>
        <v>562</v>
      </c>
      <c r="M76">
        <f t="shared" si="57"/>
        <v>579</v>
      </c>
      <c r="N76">
        <f t="shared" si="57"/>
        <v>277</v>
      </c>
      <c r="O76">
        <f t="shared" si="57"/>
        <v>2674</v>
      </c>
      <c r="Q76" s="4">
        <v>1992</v>
      </c>
      <c r="R76">
        <f aca="true" t="shared" si="58" ref="R76:W76">R55+R34</f>
        <v>0</v>
      </c>
      <c r="S76">
        <f t="shared" si="58"/>
        <v>0</v>
      </c>
      <c r="T76">
        <f t="shared" si="58"/>
        <v>0</v>
      </c>
      <c r="U76">
        <f t="shared" si="58"/>
        <v>0</v>
      </c>
      <c r="V76">
        <f t="shared" si="58"/>
        <v>0</v>
      </c>
      <c r="W76">
        <f t="shared" si="58"/>
        <v>0</v>
      </c>
      <c r="Y76" s="4">
        <v>1992</v>
      </c>
      <c r="Z76">
        <f aca="true" t="shared" si="59" ref="Z76:AE76">Z55+Z34</f>
        <v>0</v>
      </c>
      <c r="AA76">
        <f t="shared" si="59"/>
        <v>0</v>
      </c>
      <c r="AB76">
        <f t="shared" si="59"/>
        <v>1</v>
      </c>
      <c r="AC76">
        <f t="shared" si="59"/>
        <v>0</v>
      </c>
      <c r="AD76">
        <f t="shared" si="59"/>
        <v>1</v>
      </c>
      <c r="AE76">
        <f t="shared" si="59"/>
        <v>2</v>
      </c>
      <c r="AG76" s="4">
        <v>1992</v>
      </c>
      <c r="AH76">
        <f aca="true" t="shared" si="60" ref="AH76:AM76">AH55+AH34</f>
        <v>24</v>
      </c>
      <c r="AI76">
        <f t="shared" si="60"/>
        <v>91</v>
      </c>
      <c r="AJ76">
        <f t="shared" si="60"/>
        <v>27</v>
      </c>
      <c r="AK76">
        <f t="shared" si="60"/>
        <v>54</v>
      </c>
      <c r="AL76">
        <f t="shared" si="60"/>
        <v>29</v>
      </c>
      <c r="AM76">
        <f t="shared" si="60"/>
        <v>225</v>
      </c>
      <c r="AO76" s="4">
        <v>1992</v>
      </c>
      <c r="AU76">
        <f t="shared" si="23"/>
        <v>0</v>
      </c>
    </row>
    <row r="77" spans="1:47" ht="12.75">
      <c r="A77" s="4">
        <v>1993</v>
      </c>
      <c r="B77">
        <f t="shared" si="24"/>
        <v>130</v>
      </c>
      <c r="C77">
        <f t="shared" si="24"/>
        <v>317</v>
      </c>
      <c r="D77">
        <f t="shared" si="24"/>
        <v>174</v>
      </c>
      <c r="E77">
        <f t="shared" si="24"/>
        <v>51</v>
      </c>
      <c r="F77">
        <f t="shared" si="24"/>
        <v>78</v>
      </c>
      <c r="G77">
        <f t="shared" si="24"/>
        <v>750</v>
      </c>
      <c r="I77" s="4">
        <v>1993</v>
      </c>
      <c r="J77">
        <f aca="true" t="shared" si="61" ref="J77:O77">J56+J35</f>
        <v>224</v>
      </c>
      <c r="K77">
        <f t="shared" si="61"/>
        <v>924</v>
      </c>
      <c r="L77">
        <f t="shared" si="61"/>
        <v>536</v>
      </c>
      <c r="M77">
        <f t="shared" si="61"/>
        <v>739</v>
      </c>
      <c r="N77">
        <f t="shared" si="61"/>
        <v>315</v>
      </c>
      <c r="O77">
        <f t="shared" si="61"/>
        <v>2738</v>
      </c>
      <c r="Q77" s="4">
        <v>1993</v>
      </c>
      <c r="R77">
        <f aca="true" t="shared" si="62" ref="R77:W77">R56+R35</f>
        <v>2</v>
      </c>
      <c r="S77">
        <f t="shared" si="62"/>
        <v>1</v>
      </c>
      <c r="T77">
        <f t="shared" si="62"/>
        <v>0</v>
      </c>
      <c r="U77">
        <f t="shared" si="62"/>
        <v>1</v>
      </c>
      <c r="V77">
        <f t="shared" si="62"/>
        <v>0</v>
      </c>
      <c r="W77">
        <f t="shared" si="62"/>
        <v>4</v>
      </c>
      <c r="Y77" s="4">
        <v>1993</v>
      </c>
      <c r="Z77">
        <f aca="true" t="shared" si="63" ref="Z77:AE77">Z56+Z35</f>
        <v>0</v>
      </c>
      <c r="AA77">
        <f t="shared" si="63"/>
        <v>0</v>
      </c>
      <c r="AB77">
        <f t="shared" si="63"/>
        <v>0</v>
      </c>
      <c r="AC77">
        <f t="shared" si="63"/>
        <v>0</v>
      </c>
      <c r="AD77">
        <f t="shared" si="63"/>
        <v>1</v>
      </c>
      <c r="AE77">
        <f t="shared" si="63"/>
        <v>1</v>
      </c>
      <c r="AG77" s="4">
        <v>1993</v>
      </c>
      <c r="AH77">
        <f aca="true" t="shared" si="64" ref="AH77:AM77">AH56+AH35</f>
        <v>31</v>
      </c>
      <c r="AI77">
        <f t="shared" si="64"/>
        <v>90</v>
      </c>
      <c r="AJ77">
        <f t="shared" si="64"/>
        <v>21</v>
      </c>
      <c r="AK77">
        <f t="shared" si="64"/>
        <v>53</v>
      </c>
      <c r="AL77">
        <f t="shared" si="64"/>
        <v>46</v>
      </c>
      <c r="AM77">
        <f t="shared" si="64"/>
        <v>241</v>
      </c>
      <c r="AO77" s="4">
        <v>1993</v>
      </c>
      <c r="AU77">
        <f t="shared" si="23"/>
        <v>0</v>
      </c>
    </row>
    <row r="78" spans="1:47" ht="12.75">
      <c r="A78" s="4">
        <v>1994</v>
      </c>
      <c r="B78">
        <f t="shared" si="24"/>
        <v>134</v>
      </c>
      <c r="C78">
        <f t="shared" si="24"/>
        <v>312</v>
      </c>
      <c r="D78">
        <f t="shared" si="24"/>
        <v>171</v>
      </c>
      <c r="E78">
        <f t="shared" si="24"/>
        <v>60</v>
      </c>
      <c r="F78">
        <f t="shared" si="24"/>
        <v>76</v>
      </c>
      <c r="G78">
        <f t="shared" si="24"/>
        <v>753</v>
      </c>
      <c r="I78" s="4">
        <v>1994</v>
      </c>
      <c r="J78">
        <f aca="true" t="shared" si="65" ref="J78:O78">J57+J36</f>
        <v>264</v>
      </c>
      <c r="K78">
        <f t="shared" si="65"/>
        <v>921</v>
      </c>
      <c r="L78">
        <f t="shared" si="65"/>
        <v>494</v>
      </c>
      <c r="M78">
        <f t="shared" si="65"/>
        <v>1040</v>
      </c>
      <c r="N78">
        <f t="shared" si="65"/>
        <v>406</v>
      </c>
      <c r="O78">
        <f t="shared" si="65"/>
        <v>3125</v>
      </c>
      <c r="Q78" s="4">
        <v>1994</v>
      </c>
      <c r="R78">
        <f aca="true" t="shared" si="66" ref="R78:W78">R57+R36</f>
        <v>2</v>
      </c>
      <c r="S78">
        <f t="shared" si="66"/>
        <v>2</v>
      </c>
      <c r="T78">
        <f t="shared" si="66"/>
        <v>0</v>
      </c>
      <c r="U78">
        <f t="shared" si="66"/>
        <v>2</v>
      </c>
      <c r="V78">
        <f t="shared" si="66"/>
        <v>2</v>
      </c>
      <c r="W78">
        <f t="shared" si="66"/>
        <v>8</v>
      </c>
      <c r="Y78" s="4">
        <v>1994</v>
      </c>
      <c r="Z78">
        <f aca="true" t="shared" si="67" ref="Z78:AE78">Z57+Z36</f>
        <v>0</v>
      </c>
      <c r="AA78">
        <f t="shared" si="67"/>
        <v>0</v>
      </c>
      <c r="AB78">
        <f t="shared" si="67"/>
        <v>0</v>
      </c>
      <c r="AC78">
        <f t="shared" si="67"/>
        <v>0</v>
      </c>
      <c r="AD78">
        <f t="shared" si="67"/>
        <v>2</v>
      </c>
      <c r="AE78">
        <f t="shared" si="67"/>
        <v>2</v>
      </c>
      <c r="AG78" s="4">
        <v>1994</v>
      </c>
      <c r="AH78">
        <f aca="true" t="shared" si="68" ref="AH78:AM78">AH57+AH36</f>
        <v>42</v>
      </c>
      <c r="AI78">
        <f t="shared" si="68"/>
        <v>82</v>
      </c>
      <c r="AJ78">
        <f t="shared" si="68"/>
        <v>45</v>
      </c>
      <c r="AK78">
        <f t="shared" si="68"/>
        <v>68</v>
      </c>
      <c r="AL78">
        <f t="shared" si="68"/>
        <v>47</v>
      </c>
      <c r="AM78">
        <f t="shared" si="68"/>
        <v>284</v>
      </c>
      <c r="AO78" s="4">
        <v>1994</v>
      </c>
      <c r="AU78">
        <f t="shared" si="23"/>
        <v>0</v>
      </c>
    </row>
    <row r="79" spans="1:47" ht="12.75">
      <c r="A79" s="4">
        <v>1995</v>
      </c>
      <c r="B79">
        <f t="shared" si="24"/>
        <v>151</v>
      </c>
      <c r="C79">
        <f t="shared" si="24"/>
        <v>352</v>
      </c>
      <c r="D79">
        <f t="shared" si="24"/>
        <v>231</v>
      </c>
      <c r="E79">
        <f t="shared" si="24"/>
        <v>55</v>
      </c>
      <c r="F79">
        <f t="shared" si="24"/>
        <v>80</v>
      </c>
      <c r="G79">
        <f t="shared" si="24"/>
        <v>869</v>
      </c>
      <c r="I79" s="4">
        <v>1995</v>
      </c>
      <c r="J79">
        <f aca="true" t="shared" si="69" ref="J79:O79">J58+J37</f>
        <v>265</v>
      </c>
      <c r="K79">
        <f t="shared" si="69"/>
        <v>880</v>
      </c>
      <c r="L79">
        <f t="shared" si="69"/>
        <v>604</v>
      </c>
      <c r="M79">
        <f t="shared" si="69"/>
        <v>1349</v>
      </c>
      <c r="N79">
        <f t="shared" si="69"/>
        <v>344</v>
      </c>
      <c r="O79">
        <f t="shared" si="69"/>
        <v>3442</v>
      </c>
      <c r="Q79" s="4">
        <v>1995</v>
      </c>
      <c r="R79">
        <f aca="true" t="shared" si="70" ref="R79:W79">R58+R37</f>
        <v>4</v>
      </c>
      <c r="S79">
        <f t="shared" si="70"/>
        <v>3</v>
      </c>
      <c r="T79">
        <f t="shared" si="70"/>
        <v>2</v>
      </c>
      <c r="U79">
        <f t="shared" si="70"/>
        <v>0</v>
      </c>
      <c r="V79">
        <f t="shared" si="70"/>
        <v>0</v>
      </c>
      <c r="W79">
        <f t="shared" si="70"/>
        <v>9</v>
      </c>
      <c r="Y79" s="4">
        <v>1995</v>
      </c>
      <c r="Z79">
        <f aca="true" t="shared" si="71" ref="Z79:AE79">Z58+Z37</f>
        <v>0</v>
      </c>
      <c r="AA79">
        <f t="shared" si="71"/>
        <v>0</v>
      </c>
      <c r="AB79">
        <f t="shared" si="71"/>
        <v>0</v>
      </c>
      <c r="AC79">
        <f t="shared" si="71"/>
        <v>0</v>
      </c>
      <c r="AD79">
        <f t="shared" si="71"/>
        <v>0</v>
      </c>
      <c r="AE79">
        <f t="shared" si="71"/>
        <v>0</v>
      </c>
      <c r="AG79" s="4">
        <v>1995</v>
      </c>
      <c r="AH79">
        <f aca="true" t="shared" si="72" ref="AH79:AM79">AH58+AH37</f>
        <v>35</v>
      </c>
      <c r="AI79">
        <f t="shared" si="72"/>
        <v>76</v>
      </c>
      <c r="AJ79">
        <f t="shared" si="72"/>
        <v>47</v>
      </c>
      <c r="AK79">
        <f t="shared" si="72"/>
        <v>62</v>
      </c>
      <c r="AL79">
        <f t="shared" si="72"/>
        <v>47</v>
      </c>
      <c r="AM79">
        <f t="shared" si="72"/>
        <v>267</v>
      </c>
      <c r="AO79" s="4">
        <v>1995</v>
      </c>
      <c r="AU79">
        <f t="shared" si="23"/>
        <v>0</v>
      </c>
    </row>
    <row r="80" spans="1:47" ht="12.75">
      <c r="A80" s="4">
        <v>1996</v>
      </c>
      <c r="B80">
        <f t="shared" si="24"/>
        <v>202</v>
      </c>
      <c r="C80">
        <f t="shared" si="24"/>
        <v>371</v>
      </c>
      <c r="D80">
        <f t="shared" si="24"/>
        <v>258</v>
      </c>
      <c r="E80">
        <f t="shared" si="24"/>
        <v>74</v>
      </c>
      <c r="F80">
        <f t="shared" si="24"/>
        <v>133</v>
      </c>
      <c r="G80">
        <f t="shared" si="24"/>
        <v>1038</v>
      </c>
      <c r="I80" s="4">
        <v>1996</v>
      </c>
      <c r="J80">
        <f aca="true" t="shared" si="73" ref="J80:O80">J59+J38</f>
        <v>269</v>
      </c>
      <c r="K80">
        <f t="shared" si="73"/>
        <v>828</v>
      </c>
      <c r="L80">
        <f t="shared" si="73"/>
        <v>679</v>
      </c>
      <c r="M80">
        <f t="shared" si="73"/>
        <v>1514</v>
      </c>
      <c r="N80">
        <f t="shared" si="73"/>
        <v>330</v>
      </c>
      <c r="O80">
        <f t="shared" si="73"/>
        <v>3620</v>
      </c>
      <c r="Q80" s="4">
        <v>1996</v>
      </c>
      <c r="R80">
        <f aca="true" t="shared" si="74" ref="R80:W80">R59+R38</f>
        <v>3</v>
      </c>
      <c r="S80">
        <f t="shared" si="74"/>
        <v>1</v>
      </c>
      <c r="T80">
        <f t="shared" si="74"/>
        <v>3</v>
      </c>
      <c r="U80">
        <f t="shared" si="74"/>
        <v>2</v>
      </c>
      <c r="V80">
        <f t="shared" si="74"/>
        <v>1</v>
      </c>
      <c r="W80">
        <f t="shared" si="74"/>
        <v>10</v>
      </c>
      <c r="Y80" s="4">
        <v>1996</v>
      </c>
      <c r="Z80">
        <f aca="true" t="shared" si="75" ref="Z80:AE80">Z59+Z38</f>
        <v>1</v>
      </c>
      <c r="AA80">
        <f t="shared" si="75"/>
        <v>0</v>
      </c>
      <c r="AB80">
        <f t="shared" si="75"/>
        <v>1</v>
      </c>
      <c r="AC80">
        <f t="shared" si="75"/>
        <v>1</v>
      </c>
      <c r="AD80">
        <f t="shared" si="75"/>
        <v>1</v>
      </c>
      <c r="AE80">
        <f t="shared" si="75"/>
        <v>4</v>
      </c>
      <c r="AG80" s="4">
        <v>1996</v>
      </c>
      <c r="AH80">
        <f aca="true" t="shared" si="76" ref="AH80:AM80">AH59+AH38</f>
        <v>35</v>
      </c>
      <c r="AI80">
        <f t="shared" si="76"/>
        <v>86</v>
      </c>
      <c r="AJ80">
        <f t="shared" si="76"/>
        <v>42</v>
      </c>
      <c r="AK80">
        <f t="shared" si="76"/>
        <v>65</v>
      </c>
      <c r="AL80">
        <f t="shared" si="76"/>
        <v>47</v>
      </c>
      <c r="AM80">
        <f t="shared" si="76"/>
        <v>275</v>
      </c>
      <c r="AO80" s="4">
        <v>1996</v>
      </c>
      <c r="AU80">
        <f t="shared" si="23"/>
        <v>0</v>
      </c>
    </row>
    <row r="81" spans="1:47" ht="12.75">
      <c r="A81" s="4">
        <v>1997</v>
      </c>
      <c r="B81">
        <f t="shared" si="24"/>
        <v>296</v>
      </c>
      <c r="C81">
        <f t="shared" si="24"/>
        <v>426</v>
      </c>
      <c r="D81">
        <f t="shared" si="24"/>
        <v>289</v>
      </c>
      <c r="E81">
        <f t="shared" si="24"/>
        <v>92</v>
      </c>
      <c r="F81">
        <f t="shared" si="24"/>
        <v>136</v>
      </c>
      <c r="G81">
        <f t="shared" si="24"/>
        <v>1239</v>
      </c>
      <c r="I81" s="4">
        <v>1997</v>
      </c>
      <c r="J81">
        <f aca="true" t="shared" si="77" ref="J81:O81">J60+J39</f>
        <v>366</v>
      </c>
      <c r="K81">
        <f t="shared" si="77"/>
        <v>945</v>
      </c>
      <c r="L81">
        <f t="shared" si="77"/>
        <v>688</v>
      </c>
      <c r="M81">
        <f t="shared" si="77"/>
        <v>1835</v>
      </c>
      <c r="N81">
        <f t="shared" si="77"/>
        <v>366</v>
      </c>
      <c r="O81">
        <f t="shared" si="77"/>
        <v>4200</v>
      </c>
      <c r="Q81" s="4">
        <v>1997</v>
      </c>
      <c r="R81">
        <f aca="true" t="shared" si="78" ref="R81:W81">R60+R39</f>
        <v>1</v>
      </c>
      <c r="S81">
        <f t="shared" si="78"/>
        <v>5</v>
      </c>
      <c r="T81">
        <f t="shared" si="78"/>
        <v>1</v>
      </c>
      <c r="U81">
        <f t="shared" si="78"/>
        <v>0</v>
      </c>
      <c r="V81">
        <f t="shared" si="78"/>
        <v>0</v>
      </c>
      <c r="W81">
        <f t="shared" si="78"/>
        <v>7</v>
      </c>
      <c r="Y81" s="4">
        <v>1997</v>
      </c>
      <c r="Z81">
        <f aca="true" t="shared" si="79" ref="Z81:AE81">Z60+Z39</f>
        <v>1</v>
      </c>
      <c r="AA81">
        <f t="shared" si="79"/>
        <v>0</v>
      </c>
      <c r="AB81">
        <f t="shared" si="79"/>
        <v>0</v>
      </c>
      <c r="AC81">
        <f t="shared" si="79"/>
        <v>0</v>
      </c>
      <c r="AD81">
        <f t="shared" si="79"/>
        <v>0</v>
      </c>
      <c r="AE81">
        <f t="shared" si="79"/>
        <v>1</v>
      </c>
      <c r="AG81" s="4">
        <v>1997</v>
      </c>
      <c r="AH81">
        <f aca="true" t="shared" si="80" ref="AH81:AM81">AH60+AH39</f>
        <v>51</v>
      </c>
      <c r="AI81">
        <f t="shared" si="80"/>
        <v>112</v>
      </c>
      <c r="AJ81">
        <f t="shared" si="80"/>
        <v>56</v>
      </c>
      <c r="AK81">
        <f t="shared" si="80"/>
        <v>75</v>
      </c>
      <c r="AL81">
        <f t="shared" si="80"/>
        <v>63</v>
      </c>
      <c r="AM81">
        <f t="shared" si="80"/>
        <v>357</v>
      </c>
      <c r="AO81" s="4">
        <v>1997</v>
      </c>
      <c r="AU81">
        <f t="shared" si="23"/>
        <v>0</v>
      </c>
    </row>
    <row r="82" spans="1:47" ht="12.75">
      <c r="A82" s="4">
        <v>1998</v>
      </c>
      <c r="B82">
        <f t="shared" si="24"/>
        <v>290</v>
      </c>
      <c r="C82">
        <f t="shared" si="24"/>
        <v>459</v>
      </c>
      <c r="D82">
        <f t="shared" si="24"/>
        <v>343</v>
      </c>
      <c r="E82">
        <f t="shared" si="24"/>
        <v>108</v>
      </c>
      <c r="F82">
        <f t="shared" si="24"/>
        <v>150</v>
      </c>
      <c r="G82">
        <f t="shared" si="24"/>
        <v>1350</v>
      </c>
      <c r="I82" s="4">
        <v>1998</v>
      </c>
      <c r="J82">
        <f aca="true" t="shared" si="81" ref="J82:O82">J61+J40</f>
        <v>492</v>
      </c>
      <c r="K82">
        <f t="shared" si="81"/>
        <v>972</v>
      </c>
      <c r="L82">
        <f t="shared" si="81"/>
        <v>745</v>
      </c>
      <c r="M82">
        <f t="shared" si="81"/>
        <v>2096</v>
      </c>
      <c r="N82">
        <f t="shared" si="81"/>
        <v>409</v>
      </c>
      <c r="O82">
        <f t="shared" si="81"/>
        <v>4714</v>
      </c>
      <c r="Q82" s="4">
        <v>1998</v>
      </c>
      <c r="R82">
        <f aca="true" t="shared" si="82" ref="R82:W82">R61+R40</f>
        <v>1</v>
      </c>
      <c r="S82">
        <f t="shared" si="82"/>
        <v>3</v>
      </c>
      <c r="T82">
        <f t="shared" si="82"/>
        <v>1</v>
      </c>
      <c r="U82">
        <f t="shared" si="82"/>
        <v>1</v>
      </c>
      <c r="V82">
        <f t="shared" si="82"/>
        <v>3</v>
      </c>
      <c r="W82">
        <f t="shared" si="82"/>
        <v>9</v>
      </c>
      <c r="Y82" s="4">
        <v>1998</v>
      </c>
      <c r="Z82">
        <f aca="true" t="shared" si="83" ref="Z82:AE82">Z61+Z40</f>
        <v>1</v>
      </c>
      <c r="AA82">
        <f t="shared" si="83"/>
        <v>1</v>
      </c>
      <c r="AB82">
        <f t="shared" si="83"/>
        <v>1</v>
      </c>
      <c r="AC82">
        <f t="shared" si="83"/>
        <v>0</v>
      </c>
      <c r="AD82">
        <f t="shared" si="83"/>
        <v>0</v>
      </c>
      <c r="AE82">
        <f t="shared" si="83"/>
        <v>3</v>
      </c>
      <c r="AG82" s="4">
        <v>1998</v>
      </c>
      <c r="AH82">
        <f aca="true" t="shared" si="84" ref="AH82:AM82">AH61+AH40</f>
        <v>44</v>
      </c>
      <c r="AI82">
        <f t="shared" si="84"/>
        <v>116</v>
      </c>
      <c r="AJ82">
        <f t="shared" si="84"/>
        <v>43</v>
      </c>
      <c r="AK82">
        <f t="shared" si="84"/>
        <v>75</v>
      </c>
      <c r="AL82">
        <f t="shared" si="84"/>
        <v>57</v>
      </c>
      <c r="AM82">
        <f t="shared" si="84"/>
        <v>335</v>
      </c>
      <c r="AO82" s="4">
        <v>1998</v>
      </c>
      <c r="AU82">
        <f t="shared" si="23"/>
        <v>0</v>
      </c>
    </row>
    <row r="83" spans="1:47" ht="12.75">
      <c r="A83" s="4">
        <v>1999</v>
      </c>
      <c r="B83">
        <f t="shared" si="24"/>
        <v>357</v>
      </c>
      <c r="C83">
        <f t="shared" si="24"/>
        <v>506</v>
      </c>
      <c r="D83">
        <f t="shared" si="24"/>
        <v>368</v>
      </c>
      <c r="E83">
        <f t="shared" si="24"/>
        <v>115</v>
      </c>
      <c r="F83">
        <f t="shared" si="24"/>
        <v>236</v>
      </c>
      <c r="G83">
        <f t="shared" si="24"/>
        <v>1582</v>
      </c>
      <c r="I83" s="4">
        <v>1999</v>
      </c>
      <c r="J83">
        <f aca="true" t="shared" si="85" ref="J83:O83">J62+J41</f>
        <v>578</v>
      </c>
      <c r="K83">
        <f t="shared" si="85"/>
        <v>1002</v>
      </c>
      <c r="L83">
        <f t="shared" si="85"/>
        <v>867</v>
      </c>
      <c r="M83">
        <f t="shared" si="85"/>
        <v>2035</v>
      </c>
      <c r="N83">
        <f t="shared" si="85"/>
        <v>443</v>
      </c>
      <c r="O83">
        <f t="shared" si="85"/>
        <v>4925</v>
      </c>
      <c r="Q83" s="4">
        <v>1999</v>
      </c>
      <c r="R83">
        <f aca="true" t="shared" si="86" ref="R83:W83">R62+R41</f>
        <v>4</v>
      </c>
      <c r="S83">
        <f t="shared" si="86"/>
        <v>1</v>
      </c>
      <c r="T83">
        <f t="shared" si="86"/>
        <v>0</v>
      </c>
      <c r="U83">
        <f t="shared" si="86"/>
        <v>1</v>
      </c>
      <c r="V83">
        <f t="shared" si="86"/>
        <v>3</v>
      </c>
      <c r="W83">
        <f t="shared" si="86"/>
        <v>9</v>
      </c>
      <c r="Y83" s="4">
        <v>1999</v>
      </c>
      <c r="Z83">
        <f aca="true" t="shared" si="87" ref="Z83:AE83">Z62+Z41</f>
        <v>0</v>
      </c>
      <c r="AA83">
        <f t="shared" si="87"/>
        <v>3</v>
      </c>
      <c r="AB83">
        <f t="shared" si="87"/>
        <v>0</v>
      </c>
      <c r="AC83">
        <f t="shared" si="87"/>
        <v>2</v>
      </c>
      <c r="AD83">
        <f t="shared" si="87"/>
        <v>1</v>
      </c>
      <c r="AE83">
        <f t="shared" si="87"/>
        <v>6</v>
      </c>
      <c r="AG83" s="4">
        <v>1999</v>
      </c>
      <c r="AH83">
        <f aca="true" t="shared" si="88" ref="AH83:AM83">AH62+AH41</f>
        <v>95</v>
      </c>
      <c r="AI83">
        <f t="shared" si="88"/>
        <v>123</v>
      </c>
      <c r="AJ83">
        <f t="shared" si="88"/>
        <v>71</v>
      </c>
      <c r="AK83">
        <f t="shared" si="88"/>
        <v>72</v>
      </c>
      <c r="AL83">
        <f t="shared" si="88"/>
        <v>51</v>
      </c>
      <c r="AM83">
        <f t="shared" si="88"/>
        <v>412</v>
      </c>
      <c r="AO83" s="4">
        <v>1999</v>
      </c>
      <c r="AU83">
        <f t="shared" si="23"/>
        <v>0</v>
      </c>
    </row>
    <row r="84" spans="1:47" ht="12.75">
      <c r="A84" s="4" t="s">
        <v>13</v>
      </c>
      <c r="B84" s="2">
        <f>SUM(B67:B83)</f>
        <v>2741</v>
      </c>
      <c r="C84" s="2">
        <f>SUM(C67:C83)</f>
        <v>7117</v>
      </c>
      <c r="D84" s="2">
        <f>SUM(D67:D83)</f>
        <v>3780</v>
      </c>
      <c r="E84" s="2">
        <f>SUM(E67:E83)</f>
        <v>974</v>
      </c>
      <c r="F84" s="2">
        <f>SUM(F67:F83)</f>
        <v>2148</v>
      </c>
      <c r="G84">
        <f>SUM(B84:F84)</f>
        <v>16760</v>
      </c>
      <c r="I84" s="4" t="s">
        <v>13</v>
      </c>
      <c r="J84" s="2">
        <f>SUM(J67:J83)</f>
        <v>5138</v>
      </c>
      <c r="K84" s="2">
        <f>SUM(K67:K83)</f>
        <v>16527</v>
      </c>
      <c r="L84" s="2">
        <f>SUM(L67:L83)</f>
        <v>9011</v>
      </c>
      <c r="M84" s="2">
        <f>SUM(M67:M83)</f>
        <v>12682</v>
      </c>
      <c r="N84" s="2">
        <f>SUM(N67:N83)</f>
        <v>5071</v>
      </c>
      <c r="O84">
        <f>SUM(J84:N84)</f>
        <v>48429</v>
      </c>
      <c r="Q84" s="4" t="s">
        <v>13</v>
      </c>
      <c r="R84" s="2">
        <f>SUM(R67:R83)</f>
        <v>19</v>
      </c>
      <c r="S84" s="2">
        <f>SUM(S67:S83)</f>
        <v>24</v>
      </c>
      <c r="T84" s="2">
        <f>SUM(T67:T83)</f>
        <v>20</v>
      </c>
      <c r="U84" s="2">
        <f>SUM(U67:U83)</f>
        <v>10</v>
      </c>
      <c r="V84" s="2">
        <f>SUM(V67:V83)</f>
        <v>12</v>
      </c>
      <c r="W84">
        <f>SUM(R84:V84)</f>
        <v>85</v>
      </c>
      <c r="Y84" s="4" t="s">
        <v>13</v>
      </c>
      <c r="Z84" s="2">
        <f>SUM(Z67:Z83)</f>
        <v>3</v>
      </c>
      <c r="AA84" s="2">
        <f>SUM(AA67:AA83)</f>
        <v>8</v>
      </c>
      <c r="AB84" s="2">
        <f>SUM(AB67:AB83)</f>
        <v>5</v>
      </c>
      <c r="AC84" s="2">
        <f>SUM(AC67:AC83)</f>
        <v>3</v>
      </c>
      <c r="AD84" s="2">
        <f>SUM(AD67:AD83)</f>
        <v>8</v>
      </c>
      <c r="AE84">
        <f>SUM(Z84:AD84)</f>
        <v>27</v>
      </c>
      <c r="AG84" s="4" t="s">
        <v>13</v>
      </c>
      <c r="AH84" s="2">
        <f>SUM(AH67:AH83)</f>
        <v>584</v>
      </c>
      <c r="AI84" s="2">
        <f>SUM(AI67:AI83)</f>
        <v>1701</v>
      </c>
      <c r="AJ84" s="2">
        <f>SUM(AJ67:AJ83)</f>
        <v>556</v>
      </c>
      <c r="AK84" s="2">
        <f>SUM(AK67:AK83)</f>
        <v>772</v>
      </c>
      <c r="AL84" s="2">
        <f>SUM(AL67:AL83)</f>
        <v>577</v>
      </c>
      <c r="AM84">
        <f>SUM(AH84:AL84)</f>
        <v>4190</v>
      </c>
      <c r="AO84" s="4" t="s">
        <v>13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7" ht="12.75">
      <c r="A88" s="4">
        <v>1983</v>
      </c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  <c r="AU88">
        <f>SUM(AP88:AT88)</f>
        <v>0</v>
      </c>
    </row>
    <row r="89" spans="1:47" ht="12.75">
      <c r="A89" s="4">
        <v>1984</v>
      </c>
      <c r="C89">
        <v>2</v>
      </c>
      <c r="G89">
        <f aca="true" t="shared" si="89" ref="G89:G104">SUM(B89:F89)</f>
        <v>2</v>
      </c>
      <c r="I89" s="4">
        <v>1984</v>
      </c>
      <c r="K89">
        <v>2</v>
      </c>
      <c r="L89">
        <v>4</v>
      </c>
      <c r="O89">
        <f aca="true" t="shared" si="90" ref="O89:O104">SUM(J89:N89)</f>
        <v>6</v>
      </c>
      <c r="Q89" s="4">
        <v>1984</v>
      </c>
      <c r="W89">
        <f aca="true" t="shared" si="91" ref="W89:W104">SUM(R89:V89)</f>
        <v>0</v>
      </c>
      <c r="Y89" s="4">
        <v>1984</v>
      </c>
      <c r="AE89">
        <f aca="true" t="shared" si="92" ref="AE89:AE104">SUM(Z89:AD89)</f>
        <v>0</v>
      </c>
      <c r="AG89" s="4">
        <v>1984</v>
      </c>
      <c r="AM89">
        <f aca="true" t="shared" si="93" ref="AM89:AM104">SUM(AH89:AL89)</f>
        <v>0</v>
      </c>
      <c r="AO89" s="4">
        <v>1984</v>
      </c>
      <c r="AU89">
        <f aca="true" t="shared" si="94" ref="AU89:AU104">SUM(AP89:AT89)</f>
        <v>0</v>
      </c>
    </row>
    <row r="90" spans="1:47" ht="12.75">
      <c r="A90" s="4">
        <v>1985</v>
      </c>
      <c r="C90">
        <v>2</v>
      </c>
      <c r="D90">
        <v>4</v>
      </c>
      <c r="F90">
        <v>1</v>
      </c>
      <c r="G90">
        <f t="shared" si="89"/>
        <v>7</v>
      </c>
      <c r="I90" s="4">
        <v>1985</v>
      </c>
      <c r="J90">
        <v>3</v>
      </c>
      <c r="K90">
        <v>6</v>
      </c>
      <c r="L90">
        <v>6</v>
      </c>
      <c r="N90">
        <v>2</v>
      </c>
      <c r="O90">
        <f t="shared" si="90"/>
        <v>17</v>
      </c>
      <c r="Q90" s="4">
        <v>1985</v>
      </c>
      <c r="W90">
        <f t="shared" si="91"/>
        <v>0</v>
      </c>
      <c r="Y90" s="4">
        <v>1985</v>
      </c>
      <c r="AE90">
        <f t="shared" si="92"/>
        <v>0</v>
      </c>
      <c r="AG90" s="4">
        <v>1985</v>
      </c>
      <c r="AH90">
        <v>2</v>
      </c>
      <c r="AI90">
        <v>1</v>
      </c>
      <c r="AM90">
        <f t="shared" si="93"/>
        <v>3</v>
      </c>
      <c r="AO90" s="4">
        <v>1985</v>
      </c>
      <c r="AU90">
        <f t="shared" si="94"/>
        <v>0</v>
      </c>
    </row>
    <row r="91" spans="1:47" ht="12.75">
      <c r="A91" s="4">
        <v>1986</v>
      </c>
      <c r="B91">
        <v>2</v>
      </c>
      <c r="C91">
        <v>4</v>
      </c>
      <c r="D91">
        <v>4</v>
      </c>
      <c r="F91">
        <v>1</v>
      </c>
      <c r="G91">
        <f t="shared" si="89"/>
        <v>11</v>
      </c>
      <c r="I91" s="4">
        <v>1986</v>
      </c>
      <c r="J91">
        <v>1</v>
      </c>
      <c r="K91">
        <v>7</v>
      </c>
      <c r="L91">
        <v>6</v>
      </c>
      <c r="N91">
        <v>2</v>
      </c>
      <c r="O91">
        <f t="shared" si="90"/>
        <v>16</v>
      </c>
      <c r="Q91" s="4">
        <v>1986</v>
      </c>
      <c r="W91">
        <f t="shared" si="91"/>
        <v>0</v>
      </c>
      <c r="Y91" s="4">
        <v>1986</v>
      </c>
      <c r="AE91">
        <f t="shared" si="92"/>
        <v>0</v>
      </c>
      <c r="AG91" s="4">
        <v>1986</v>
      </c>
      <c r="AK91">
        <v>1</v>
      </c>
      <c r="AM91">
        <f t="shared" si="93"/>
        <v>1</v>
      </c>
      <c r="AO91" s="4">
        <v>1986</v>
      </c>
      <c r="AU91">
        <f t="shared" si="94"/>
        <v>0</v>
      </c>
    </row>
    <row r="92" spans="1:47" ht="12.75">
      <c r="A92" s="4">
        <v>1987</v>
      </c>
      <c r="C92">
        <v>1</v>
      </c>
      <c r="D92">
        <v>4</v>
      </c>
      <c r="E92">
        <v>1</v>
      </c>
      <c r="G92">
        <f t="shared" si="89"/>
        <v>6</v>
      </c>
      <c r="I92" s="4">
        <v>1987</v>
      </c>
      <c r="J92">
        <v>2</v>
      </c>
      <c r="K92">
        <v>8</v>
      </c>
      <c r="L92">
        <v>20</v>
      </c>
      <c r="M92">
        <v>1</v>
      </c>
      <c r="N92">
        <v>3</v>
      </c>
      <c r="O92">
        <f t="shared" si="90"/>
        <v>34</v>
      </c>
      <c r="Q92" s="4">
        <v>1987</v>
      </c>
      <c r="W92">
        <f t="shared" si="91"/>
        <v>0</v>
      </c>
      <c r="Y92" s="4">
        <v>1987</v>
      </c>
      <c r="AE92">
        <f t="shared" si="92"/>
        <v>0</v>
      </c>
      <c r="AG92" s="4">
        <v>1987</v>
      </c>
      <c r="AI92">
        <v>1</v>
      </c>
      <c r="AJ92">
        <v>1</v>
      </c>
      <c r="AM92">
        <f t="shared" si="93"/>
        <v>2</v>
      </c>
      <c r="AO92" s="4">
        <v>1987</v>
      </c>
      <c r="AU92">
        <f t="shared" si="94"/>
        <v>0</v>
      </c>
    </row>
    <row r="93" spans="1:47" ht="12.75">
      <c r="A93" s="4">
        <v>1988</v>
      </c>
      <c r="B93">
        <v>2</v>
      </c>
      <c r="C93">
        <v>65</v>
      </c>
      <c r="D93">
        <v>22</v>
      </c>
      <c r="E93">
        <v>11</v>
      </c>
      <c r="F93">
        <v>13</v>
      </c>
      <c r="G93">
        <f t="shared" si="89"/>
        <v>113</v>
      </c>
      <c r="I93" s="4">
        <v>1988</v>
      </c>
      <c r="J93">
        <v>3</v>
      </c>
      <c r="K93">
        <v>76</v>
      </c>
      <c r="L93">
        <v>55</v>
      </c>
      <c r="M93">
        <v>18</v>
      </c>
      <c r="N93">
        <v>11</v>
      </c>
      <c r="O93">
        <f t="shared" si="90"/>
        <v>163</v>
      </c>
      <c r="Q93" s="4">
        <v>1988</v>
      </c>
      <c r="T93">
        <v>1</v>
      </c>
      <c r="W93">
        <f t="shared" si="91"/>
        <v>1</v>
      </c>
      <c r="Y93" s="4">
        <v>1988</v>
      </c>
      <c r="AE93">
        <f t="shared" si="92"/>
        <v>0</v>
      </c>
      <c r="AG93" s="4">
        <v>1988</v>
      </c>
      <c r="AI93">
        <v>9</v>
      </c>
      <c r="AJ93">
        <v>2</v>
      </c>
      <c r="AK93">
        <v>3</v>
      </c>
      <c r="AM93">
        <f t="shared" si="93"/>
        <v>14</v>
      </c>
      <c r="AO93" s="4">
        <v>1988</v>
      </c>
      <c r="AU93">
        <f t="shared" si="94"/>
        <v>0</v>
      </c>
    </row>
    <row r="94" spans="1:47" ht="12.75">
      <c r="A94" s="4">
        <v>1989</v>
      </c>
      <c r="G94">
        <f t="shared" si="89"/>
        <v>0</v>
      </c>
      <c r="I94" s="4">
        <v>1989</v>
      </c>
      <c r="O94">
        <f t="shared" si="90"/>
        <v>0</v>
      </c>
      <c r="Q94" s="4">
        <v>1989</v>
      </c>
      <c r="W94">
        <f t="shared" si="91"/>
        <v>0</v>
      </c>
      <c r="Y94" s="4">
        <v>1989</v>
      </c>
      <c r="AE94">
        <f t="shared" si="92"/>
        <v>0</v>
      </c>
      <c r="AG94" s="4">
        <v>1989</v>
      </c>
      <c r="AM94">
        <f t="shared" si="93"/>
        <v>0</v>
      </c>
      <c r="AO94" s="4">
        <v>1989</v>
      </c>
      <c r="AU94">
        <f t="shared" si="94"/>
        <v>0</v>
      </c>
    </row>
    <row r="95" spans="1:47" ht="12.75">
      <c r="A95" s="4">
        <v>1990</v>
      </c>
      <c r="G95">
        <f t="shared" si="89"/>
        <v>0</v>
      </c>
      <c r="I95" s="4">
        <v>1990</v>
      </c>
      <c r="O95">
        <f t="shared" si="90"/>
        <v>0</v>
      </c>
      <c r="Q95" s="4">
        <v>1990</v>
      </c>
      <c r="W95">
        <f t="shared" si="91"/>
        <v>0</v>
      </c>
      <c r="Y95" s="4">
        <v>1990</v>
      </c>
      <c r="AE95">
        <f t="shared" si="92"/>
        <v>0</v>
      </c>
      <c r="AG95" s="4">
        <v>1990</v>
      </c>
      <c r="AM95">
        <f t="shared" si="93"/>
        <v>0</v>
      </c>
      <c r="AO95" s="4">
        <v>1990</v>
      </c>
      <c r="AU95">
        <f t="shared" si="94"/>
        <v>0</v>
      </c>
    </row>
    <row r="96" spans="1:47" ht="12.75">
      <c r="A96" s="4">
        <v>1991</v>
      </c>
      <c r="B96">
        <v>3</v>
      </c>
      <c r="C96">
        <v>5</v>
      </c>
      <c r="D96">
        <v>5</v>
      </c>
      <c r="E96">
        <v>3</v>
      </c>
      <c r="F96">
        <v>1</v>
      </c>
      <c r="G96">
        <f t="shared" si="89"/>
        <v>17</v>
      </c>
      <c r="I96" s="4">
        <v>1991</v>
      </c>
      <c r="J96">
        <v>6</v>
      </c>
      <c r="K96">
        <v>13</v>
      </c>
      <c r="L96">
        <v>10</v>
      </c>
      <c r="M96">
        <v>20</v>
      </c>
      <c r="N96">
        <v>1</v>
      </c>
      <c r="O96">
        <f t="shared" si="90"/>
        <v>50</v>
      </c>
      <c r="Q96" s="4">
        <v>1991</v>
      </c>
      <c r="W96">
        <f t="shared" si="91"/>
        <v>0</v>
      </c>
      <c r="Y96" s="4">
        <v>1991</v>
      </c>
      <c r="AE96">
        <f t="shared" si="92"/>
        <v>0</v>
      </c>
      <c r="AG96" s="4">
        <v>1991</v>
      </c>
      <c r="AH96">
        <v>1</v>
      </c>
      <c r="AJ96">
        <v>3</v>
      </c>
      <c r="AK96">
        <v>3</v>
      </c>
      <c r="AM96">
        <f t="shared" si="93"/>
        <v>7</v>
      </c>
      <c r="AO96" s="4">
        <v>1991</v>
      </c>
      <c r="AU96">
        <f t="shared" si="94"/>
        <v>0</v>
      </c>
    </row>
    <row r="97" spans="1:47" ht="12.75">
      <c r="A97" s="4">
        <v>1992</v>
      </c>
      <c r="B97">
        <v>6</v>
      </c>
      <c r="C97">
        <v>14</v>
      </c>
      <c r="D97">
        <v>9</v>
      </c>
      <c r="E97">
        <v>5</v>
      </c>
      <c r="G97">
        <f t="shared" si="89"/>
        <v>34</v>
      </c>
      <c r="I97" s="4">
        <v>1992</v>
      </c>
      <c r="J97">
        <v>5</v>
      </c>
      <c r="K97">
        <v>14</v>
      </c>
      <c r="L97">
        <v>13</v>
      </c>
      <c r="M97">
        <v>11</v>
      </c>
      <c r="N97">
        <v>4</v>
      </c>
      <c r="O97">
        <f t="shared" si="90"/>
        <v>47</v>
      </c>
      <c r="Q97" s="4">
        <v>1992</v>
      </c>
      <c r="W97">
        <f t="shared" si="91"/>
        <v>0</v>
      </c>
      <c r="Y97" s="4">
        <v>1992</v>
      </c>
      <c r="AA97">
        <v>1</v>
      </c>
      <c r="AE97">
        <f t="shared" si="92"/>
        <v>1</v>
      </c>
      <c r="AG97" s="4">
        <v>1992</v>
      </c>
      <c r="AH97">
        <v>1</v>
      </c>
      <c r="AI97">
        <v>2</v>
      </c>
      <c r="AJ97">
        <v>1</v>
      </c>
      <c r="AK97">
        <v>2</v>
      </c>
      <c r="AL97">
        <v>4</v>
      </c>
      <c r="AM97">
        <f t="shared" si="93"/>
        <v>10</v>
      </c>
      <c r="AO97" s="4">
        <v>1992</v>
      </c>
      <c r="AU97">
        <f t="shared" si="94"/>
        <v>0</v>
      </c>
    </row>
    <row r="98" spans="1:47" ht="12.75">
      <c r="A98" s="4">
        <v>1993</v>
      </c>
      <c r="B98">
        <v>4</v>
      </c>
      <c r="C98">
        <v>15</v>
      </c>
      <c r="D98">
        <v>8</v>
      </c>
      <c r="E98">
        <v>3</v>
      </c>
      <c r="F98">
        <v>3</v>
      </c>
      <c r="G98">
        <f t="shared" si="89"/>
        <v>33</v>
      </c>
      <c r="I98" s="4">
        <v>1993</v>
      </c>
      <c r="J98">
        <v>8</v>
      </c>
      <c r="K98">
        <v>63</v>
      </c>
      <c r="L98">
        <v>17</v>
      </c>
      <c r="M98">
        <v>30</v>
      </c>
      <c r="N98">
        <v>7</v>
      </c>
      <c r="O98">
        <f t="shared" si="90"/>
        <v>125</v>
      </c>
      <c r="Q98" s="4">
        <v>1993</v>
      </c>
      <c r="W98">
        <f t="shared" si="91"/>
        <v>0</v>
      </c>
      <c r="Y98" s="4">
        <v>1993</v>
      </c>
      <c r="AA98">
        <v>1</v>
      </c>
      <c r="AC98">
        <v>1</v>
      </c>
      <c r="AE98">
        <f t="shared" si="92"/>
        <v>2</v>
      </c>
      <c r="AG98" s="4">
        <v>1993</v>
      </c>
      <c r="AH98">
        <v>2</v>
      </c>
      <c r="AI98">
        <v>5</v>
      </c>
      <c r="AJ98">
        <v>2</v>
      </c>
      <c r="AK98">
        <v>6</v>
      </c>
      <c r="AL98">
        <v>1</v>
      </c>
      <c r="AM98">
        <f t="shared" si="93"/>
        <v>16</v>
      </c>
      <c r="AO98" s="4">
        <v>1993</v>
      </c>
      <c r="AU98">
        <f t="shared" si="94"/>
        <v>0</v>
      </c>
    </row>
    <row r="99" spans="1:47" ht="12.75">
      <c r="A99" s="4">
        <v>1994</v>
      </c>
      <c r="B99">
        <v>5</v>
      </c>
      <c r="C99">
        <v>13</v>
      </c>
      <c r="D99">
        <v>8</v>
      </c>
      <c r="E99">
        <v>3</v>
      </c>
      <c r="F99">
        <v>3</v>
      </c>
      <c r="G99">
        <f t="shared" si="89"/>
        <v>32</v>
      </c>
      <c r="I99" s="4">
        <v>1994</v>
      </c>
      <c r="J99">
        <v>9</v>
      </c>
      <c r="K99">
        <v>27</v>
      </c>
      <c r="L99">
        <v>21</v>
      </c>
      <c r="M99">
        <v>36</v>
      </c>
      <c r="N99">
        <v>5</v>
      </c>
      <c r="O99">
        <f t="shared" si="90"/>
        <v>98</v>
      </c>
      <c r="Q99" s="4">
        <v>1994</v>
      </c>
      <c r="W99">
        <f t="shared" si="91"/>
        <v>0</v>
      </c>
      <c r="Y99" s="4">
        <v>1994</v>
      </c>
      <c r="AE99">
        <f t="shared" si="92"/>
        <v>0</v>
      </c>
      <c r="AG99" s="4">
        <v>1994</v>
      </c>
      <c r="AH99">
        <v>1</v>
      </c>
      <c r="AI99">
        <v>2</v>
      </c>
      <c r="AJ99">
        <v>5</v>
      </c>
      <c r="AK99">
        <v>3</v>
      </c>
      <c r="AL99">
        <v>1</v>
      </c>
      <c r="AM99">
        <f t="shared" si="93"/>
        <v>12</v>
      </c>
      <c r="AO99" s="4">
        <v>1994</v>
      </c>
      <c r="AU99">
        <f t="shared" si="94"/>
        <v>0</v>
      </c>
    </row>
    <row r="100" spans="1:47" ht="12.75">
      <c r="A100" s="4">
        <v>1995</v>
      </c>
      <c r="B100">
        <v>5</v>
      </c>
      <c r="C100">
        <v>9</v>
      </c>
      <c r="D100">
        <v>10</v>
      </c>
      <c r="E100">
        <v>4</v>
      </c>
      <c r="F100">
        <v>3</v>
      </c>
      <c r="G100">
        <f t="shared" si="89"/>
        <v>31</v>
      </c>
      <c r="I100" s="4">
        <v>1995</v>
      </c>
      <c r="J100">
        <v>13</v>
      </c>
      <c r="K100">
        <v>23</v>
      </c>
      <c r="L100">
        <v>7</v>
      </c>
      <c r="M100">
        <v>30</v>
      </c>
      <c r="N100">
        <v>9</v>
      </c>
      <c r="O100">
        <f t="shared" si="90"/>
        <v>82</v>
      </c>
      <c r="Q100" s="4">
        <v>1995</v>
      </c>
      <c r="W100">
        <f t="shared" si="91"/>
        <v>0</v>
      </c>
      <c r="Y100" s="4">
        <v>1995</v>
      </c>
      <c r="AE100">
        <f t="shared" si="92"/>
        <v>0</v>
      </c>
      <c r="AG100" s="4">
        <v>1995</v>
      </c>
      <c r="AH100">
        <v>3</v>
      </c>
      <c r="AI100">
        <v>5</v>
      </c>
      <c r="AK100">
        <v>1</v>
      </c>
      <c r="AL100">
        <v>1</v>
      </c>
      <c r="AM100">
        <f t="shared" si="93"/>
        <v>10</v>
      </c>
      <c r="AO100" s="4">
        <v>1995</v>
      </c>
      <c r="AU100">
        <f t="shared" si="94"/>
        <v>0</v>
      </c>
    </row>
    <row r="101" spans="1:47" ht="12.75">
      <c r="A101" s="4">
        <v>1996</v>
      </c>
      <c r="B101">
        <v>3</v>
      </c>
      <c r="C101">
        <v>9</v>
      </c>
      <c r="D101">
        <v>9</v>
      </c>
      <c r="E101">
        <v>1</v>
      </c>
      <c r="F101">
        <v>3</v>
      </c>
      <c r="G101">
        <f t="shared" si="89"/>
        <v>25</v>
      </c>
      <c r="I101" s="4">
        <v>1996</v>
      </c>
      <c r="J101">
        <v>7</v>
      </c>
      <c r="K101">
        <v>11</v>
      </c>
      <c r="L101">
        <v>9</v>
      </c>
      <c r="M101">
        <v>14</v>
      </c>
      <c r="N101">
        <v>2</v>
      </c>
      <c r="O101">
        <f t="shared" si="90"/>
        <v>43</v>
      </c>
      <c r="Q101" s="4">
        <v>1996</v>
      </c>
      <c r="V101">
        <v>1</v>
      </c>
      <c r="W101">
        <f t="shared" si="91"/>
        <v>1</v>
      </c>
      <c r="Y101" s="4">
        <v>1996</v>
      </c>
      <c r="AE101">
        <f t="shared" si="92"/>
        <v>0</v>
      </c>
      <c r="AG101" s="4">
        <v>1996</v>
      </c>
      <c r="AH101">
        <v>2</v>
      </c>
      <c r="AI101">
        <v>2</v>
      </c>
      <c r="AK101">
        <v>2</v>
      </c>
      <c r="AM101">
        <f t="shared" si="93"/>
        <v>6</v>
      </c>
      <c r="AO101" s="4">
        <v>1996</v>
      </c>
      <c r="AU101">
        <f t="shared" si="94"/>
        <v>0</v>
      </c>
    </row>
    <row r="102" spans="1:47" ht="12.75">
      <c r="A102" s="4">
        <v>1997</v>
      </c>
      <c r="B102">
        <v>7</v>
      </c>
      <c r="C102">
        <v>13</v>
      </c>
      <c r="D102">
        <v>4</v>
      </c>
      <c r="E102">
        <v>6</v>
      </c>
      <c r="F102">
        <v>4</v>
      </c>
      <c r="G102">
        <f t="shared" si="89"/>
        <v>34</v>
      </c>
      <c r="I102" s="4">
        <v>1997</v>
      </c>
      <c r="J102">
        <v>7</v>
      </c>
      <c r="K102">
        <v>20</v>
      </c>
      <c r="L102">
        <v>12</v>
      </c>
      <c r="M102">
        <v>19</v>
      </c>
      <c r="N102">
        <v>2</v>
      </c>
      <c r="O102">
        <f t="shared" si="90"/>
        <v>60</v>
      </c>
      <c r="Q102" s="4">
        <v>1997</v>
      </c>
      <c r="R102">
        <v>1</v>
      </c>
      <c r="W102">
        <f t="shared" si="91"/>
        <v>1</v>
      </c>
      <c r="Y102" s="4">
        <v>1997</v>
      </c>
      <c r="AE102">
        <f t="shared" si="92"/>
        <v>0</v>
      </c>
      <c r="AG102" s="4">
        <v>1997</v>
      </c>
      <c r="AH102">
        <v>7</v>
      </c>
      <c r="AI102">
        <v>2</v>
      </c>
      <c r="AJ102">
        <v>2</v>
      </c>
      <c r="AK102">
        <v>6</v>
      </c>
      <c r="AL102">
        <v>2</v>
      </c>
      <c r="AM102">
        <f t="shared" si="93"/>
        <v>19</v>
      </c>
      <c r="AO102" s="4">
        <v>1997</v>
      </c>
      <c r="AU102">
        <f t="shared" si="94"/>
        <v>0</v>
      </c>
    </row>
    <row r="103" spans="1:47" ht="12.75">
      <c r="A103" s="4">
        <v>1998</v>
      </c>
      <c r="B103">
        <v>2</v>
      </c>
      <c r="C103">
        <v>6</v>
      </c>
      <c r="D103">
        <v>5</v>
      </c>
      <c r="E103">
        <v>3</v>
      </c>
      <c r="F103">
        <v>1</v>
      </c>
      <c r="G103">
        <f t="shared" si="89"/>
        <v>17</v>
      </c>
      <c r="I103" s="4">
        <v>1998</v>
      </c>
      <c r="J103">
        <v>2</v>
      </c>
      <c r="K103">
        <v>4</v>
      </c>
      <c r="L103">
        <v>6</v>
      </c>
      <c r="M103">
        <v>13</v>
      </c>
      <c r="N103">
        <v>3</v>
      </c>
      <c r="O103">
        <f t="shared" si="90"/>
        <v>28</v>
      </c>
      <c r="Q103" s="4">
        <v>1998</v>
      </c>
      <c r="W103">
        <f t="shared" si="91"/>
        <v>0</v>
      </c>
      <c r="Y103" s="4">
        <v>1998</v>
      </c>
      <c r="AE103">
        <f t="shared" si="92"/>
        <v>0</v>
      </c>
      <c r="AG103" s="4">
        <v>1998</v>
      </c>
      <c r="AH103">
        <v>2</v>
      </c>
      <c r="AI103">
        <v>1</v>
      </c>
      <c r="AK103">
        <v>1</v>
      </c>
      <c r="AM103">
        <f t="shared" si="93"/>
        <v>4</v>
      </c>
      <c r="AO103" s="4">
        <v>1998</v>
      </c>
      <c r="AU103">
        <f t="shared" si="94"/>
        <v>0</v>
      </c>
    </row>
    <row r="104" spans="1:47" ht="12.75">
      <c r="A104" s="4">
        <v>1999</v>
      </c>
      <c r="B104">
        <v>2</v>
      </c>
      <c r="C104">
        <v>12</v>
      </c>
      <c r="D104">
        <v>10</v>
      </c>
      <c r="E104">
        <v>5</v>
      </c>
      <c r="F104">
        <v>1</v>
      </c>
      <c r="G104">
        <f t="shared" si="89"/>
        <v>30</v>
      </c>
      <c r="I104" s="4">
        <v>1999</v>
      </c>
      <c r="J104">
        <v>3</v>
      </c>
      <c r="K104">
        <v>6</v>
      </c>
      <c r="L104">
        <v>7</v>
      </c>
      <c r="M104">
        <v>12</v>
      </c>
      <c r="N104">
        <v>4</v>
      </c>
      <c r="O104">
        <f t="shared" si="90"/>
        <v>32</v>
      </c>
      <c r="Q104" s="4">
        <v>1999</v>
      </c>
      <c r="W104">
        <f t="shared" si="91"/>
        <v>0</v>
      </c>
      <c r="Y104" s="4">
        <v>1999</v>
      </c>
      <c r="AE104">
        <f t="shared" si="92"/>
        <v>0</v>
      </c>
      <c r="AG104" s="4">
        <v>1999</v>
      </c>
      <c r="AH104">
        <v>4</v>
      </c>
      <c r="AI104">
        <v>5</v>
      </c>
      <c r="AJ104">
        <v>1</v>
      </c>
      <c r="AK104">
        <v>8</v>
      </c>
      <c r="AM104">
        <f t="shared" si="93"/>
        <v>18</v>
      </c>
      <c r="AO104" s="4">
        <v>1999</v>
      </c>
      <c r="AU104">
        <f t="shared" si="94"/>
        <v>0</v>
      </c>
    </row>
    <row r="105" spans="1:47" ht="12.75">
      <c r="A105" s="4" t="s">
        <v>13</v>
      </c>
      <c r="B105" s="2">
        <f>SUM(B88:B104)</f>
        <v>41</v>
      </c>
      <c r="C105" s="2">
        <f>SUM(C88:C104)</f>
        <v>170</v>
      </c>
      <c r="D105" s="2">
        <f>SUM(D88:D104)</f>
        <v>102</v>
      </c>
      <c r="E105" s="2">
        <f>SUM(E88:E104)</f>
        <v>45</v>
      </c>
      <c r="F105" s="2">
        <f>SUM(F88:F104)</f>
        <v>34</v>
      </c>
      <c r="G105">
        <f>SUM(B105:F105)</f>
        <v>392</v>
      </c>
      <c r="I105" s="4" t="s">
        <v>13</v>
      </c>
      <c r="J105" s="2">
        <f>SUM(J88:J104)</f>
        <v>69</v>
      </c>
      <c r="K105" s="2">
        <f>SUM(K88:K104)</f>
        <v>280</v>
      </c>
      <c r="L105" s="2">
        <f>SUM(L88:L104)</f>
        <v>193</v>
      </c>
      <c r="M105" s="2">
        <f>SUM(M88:M104)</f>
        <v>204</v>
      </c>
      <c r="N105" s="2">
        <f>SUM(N88:N104)</f>
        <v>55</v>
      </c>
      <c r="O105">
        <f>SUM(J105:N105)</f>
        <v>801</v>
      </c>
      <c r="Q105" s="4" t="s">
        <v>13</v>
      </c>
      <c r="R105" s="2">
        <f>SUM(R88:R104)</f>
        <v>1</v>
      </c>
      <c r="S105" s="2">
        <f>SUM(S88:S104)</f>
        <v>0</v>
      </c>
      <c r="T105" s="2">
        <f>SUM(T88:T104)</f>
        <v>1</v>
      </c>
      <c r="U105" s="2">
        <f>SUM(U88:U104)</f>
        <v>0</v>
      </c>
      <c r="V105" s="2">
        <f>SUM(V88:V104)</f>
        <v>1</v>
      </c>
      <c r="W105">
        <f>SUM(R105:V105)</f>
        <v>3</v>
      </c>
      <c r="Y105" s="4" t="s">
        <v>13</v>
      </c>
      <c r="Z105" s="2">
        <f>SUM(Z88:Z104)</f>
        <v>0</v>
      </c>
      <c r="AA105" s="2">
        <f>SUM(AA88:AA104)</f>
        <v>2</v>
      </c>
      <c r="AB105" s="2">
        <f>SUM(AB88:AB104)</f>
        <v>0</v>
      </c>
      <c r="AC105" s="2">
        <f>SUM(AC88:AC104)</f>
        <v>1</v>
      </c>
      <c r="AD105" s="2">
        <f>SUM(AD88:AD104)</f>
        <v>0</v>
      </c>
      <c r="AE105">
        <f>SUM(Z105:AD105)</f>
        <v>3</v>
      </c>
      <c r="AG105" s="4" t="s">
        <v>13</v>
      </c>
      <c r="AH105" s="2">
        <f>SUM(AH88:AH104)</f>
        <v>25</v>
      </c>
      <c r="AI105" s="2">
        <f>SUM(AI88:AI104)</f>
        <v>35</v>
      </c>
      <c r="AJ105" s="2">
        <f>SUM(AJ88:AJ104)</f>
        <v>17</v>
      </c>
      <c r="AK105" s="2">
        <f>SUM(AK88:AK104)</f>
        <v>36</v>
      </c>
      <c r="AL105" s="2">
        <f>SUM(AL88:AL104)</f>
        <v>9</v>
      </c>
      <c r="AM105">
        <f>SUM(AH105:AL105)</f>
        <v>122</v>
      </c>
      <c r="AO105" s="4" t="s">
        <v>13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7" ht="12.75">
      <c r="A109" s="4">
        <v>1983</v>
      </c>
      <c r="B109">
        <f aca="true" t="shared" si="95" ref="B109:G118">B88+B46+B25</f>
        <v>120</v>
      </c>
      <c r="C109">
        <f t="shared" si="95"/>
        <v>528</v>
      </c>
      <c r="D109">
        <f t="shared" si="95"/>
        <v>87</v>
      </c>
      <c r="E109">
        <f t="shared" si="95"/>
        <v>12</v>
      </c>
      <c r="F109">
        <f t="shared" si="95"/>
        <v>19</v>
      </c>
      <c r="G109">
        <f t="shared" si="95"/>
        <v>766</v>
      </c>
      <c r="I109" s="4">
        <v>1983</v>
      </c>
      <c r="J109">
        <f aca="true" t="shared" si="96" ref="J109:O118">J88+J46+J25</f>
        <v>375</v>
      </c>
      <c r="K109">
        <f t="shared" si="96"/>
        <v>1245</v>
      </c>
      <c r="L109">
        <f t="shared" si="96"/>
        <v>234</v>
      </c>
      <c r="M109">
        <f t="shared" si="96"/>
        <v>19</v>
      </c>
      <c r="N109">
        <f t="shared" si="96"/>
        <v>40</v>
      </c>
      <c r="O109">
        <f t="shared" si="96"/>
        <v>1913</v>
      </c>
      <c r="Q109" s="4">
        <v>1983</v>
      </c>
      <c r="R109">
        <f aca="true" t="shared" si="97" ref="R109:W118">R88+R46+R25</f>
        <v>0</v>
      </c>
      <c r="S109">
        <f t="shared" si="97"/>
        <v>1</v>
      </c>
      <c r="T109">
        <f t="shared" si="97"/>
        <v>1</v>
      </c>
      <c r="U109">
        <f t="shared" si="97"/>
        <v>0</v>
      </c>
      <c r="V109">
        <f t="shared" si="97"/>
        <v>1</v>
      </c>
      <c r="W109">
        <f t="shared" si="97"/>
        <v>3</v>
      </c>
      <c r="Y109" s="4">
        <v>1983</v>
      </c>
      <c r="Z109">
        <f aca="true" t="shared" si="98" ref="Z109:AE118">Z88+Z46+Z25</f>
        <v>0</v>
      </c>
      <c r="AA109">
        <f t="shared" si="98"/>
        <v>0</v>
      </c>
      <c r="AB109">
        <f t="shared" si="98"/>
        <v>0</v>
      </c>
      <c r="AC109">
        <f t="shared" si="98"/>
        <v>0</v>
      </c>
      <c r="AD109">
        <f t="shared" si="98"/>
        <v>0</v>
      </c>
      <c r="AE109">
        <f t="shared" si="98"/>
        <v>0</v>
      </c>
      <c r="AG109" s="4">
        <v>1983</v>
      </c>
      <c r="AH109">
        <f aca="true" t="shared" si="99" ref="AH109:AM118">AH88+AH46+AH25</f>
        <v>39</v>
      </c>
      <c r="AI109">
        <f t="shared" si="99"/>
        <v>108</v>
      </c>
      <c r="AJ109">
        <f t="shared" si="99"/>
        <v>15</v>
      </c>
      <c r="AK109">
        <f t="shared" si="99"/>
        <v>6</v>
      </c>
      <c r="AL109">
        <f t="shared" si="99"/>
        <v>1</v>
      </c>
      <c r="AM109">
        <f t="shared" si="99"/>
        <v>169</v>
      </c>
      <c r="AO109" s="4">
        <v>1983</v>
      </c>
      <c r="AP109">
        <f aca="true" t="shared" si="100" ref="AP109:AU118">AP88+AP46+AP25</f>
        <v>0</v>
      </c>
      <c r="AQ109">
        <f t="shared" si="100"/>
        <v>0</v>
      </c>
      <c r="AR109">
        <f t="shared" si="100"/>
        <v>0</v>
      </c>
      <c r="AS109">
        <f t="shared" si="100"/>
        <v>0</v>
      </c>
      <c r="AT109">
        <f t="shared" si="100"/>
        <v>0</v>
      </c>
      <c r="AU109">
        <f t="shared" si="100"/>
        <v>0</v>
      </c>
    </row>
    <row r="110" spans="1:47" ht="12.75">
      <c r="A110" s="4">
        <v>1984</v>
      </c>
      <c r="B110">
        <f t="shared" si="95"/>
        <v>109</v>
      </c>
      <c r="C110">
        <f t="shared" si="95"/>
        <v>455</v>
      </c>
      <c r="D110">
        <f t="shared" si="95"/>
        <v>191</v>
      </c>
      <c r="E110">
        <f t="shared" si="95"/>
        <v>23</v>
      </c>
      <c r="F110">
        <f t="shared" si="95"/>
        <v>69</v>
      </c>
      <c r="G110">
        <f t="shared" si="95"/>
        <v>847</v>
      </c>
      <c r="I110" s="4">
        <v>1984</v>
      </c>
      <c r="J110">
        <f t="shared" si="96"/>
        <v>246</v>
      </c>
      <c r="K110">
        <f t="shared" si="96"/>
        <v>1003</v>
      </c>
      <c r="L110">
        <f t="shared" si="96"/>
        <v>450</v>
      </c>
      <c r="M110">
        <f t="shared" si="96"/>
        <v>46</v>
      </c>
      <c r="N110">
        <f t="shared" si="96"/>
        <v>170</v>
      </c>
      <c r="O110">
        <f t="shared" si="96"/>
        <v>1915</v>
      </c>
      <c r="Q110" s="4">
        <v>1984</v>
      </c>
      <c r="R110">
        <f t="shared" si="97"/>
        <v>0</v>
      </c>
      <c r="S110">
        <f t="shared" si="97"/>
        <v>3</v>
      </c>
      <c r="T110">
        <f t="shared" si="97"/>
        <v>0</v>
      </c>
      <c r="U110">
        <f t="shared" si="97"/>
        <v>0</v>
      </c>
      <c r="V110">
        <f t="shared" si="97"/>
        <v>0</v>
      </c>
      <c r="W110">
        <f t="shared" si="97"/>
        <v>3</v>
      </c>
      <c r="Y110" s="4">
        <v>1984</v>
      </c>
      <c r="Z110">
        <f t="shared" si="98"/>
        <v>0</v>
      </c>
      <c r="AA110">
        <f t="shared" si="98"/>
        <v>0</v>
      </c>
      <c r="AB110">
        <f t="shared" si="98"/>
        <v>0</v>
      </c>
      <c r="AC110">
        <f t="shared" si="98"/>
        <v>0</v>
      </c>
      <c r="AD110">
        <f t="shared" si="98"/>
        <v>0</v>
      </c>
      <c r="AE110">
        <f t="shared" si="98"/>
        <v>0</v>
      </c>
      <c r="AG110" s="4">
        <v>1984</v>
      </c>
      <c r="AH110">
        <f t="shared" si="99"/>
        <v>21</v>
      </c>
      <c r="AI110">
        <f t="shared" si="99"/>
        <v>123</v>
      </c>
      <c r="AJ110">
        <f t="shared" si="99"/>
        <v>12</v>
      </c>
      <c r="AK110">
        <f t="shared" si="99"/>
        <v>13</v>
      </c>
      <c r="AL110">
        <f t="shared" si="99"/>
        <v>14</v>
      </c>
      <c r="AM110">
        <f t="shared" si="99"/>
        <v>183</v>
      </c>
      <c r="AO110" s="4">
        <v>1984</v>
      </c>
      <c r="AP110">
        <f t="shared" si="100"/>
        <v>0</v>
      </c>
      <c r="AQ110">
        <f t="shared" si="100"/>
        <v>0</v>
      </c>
      <c r="AR110">
        <f t="shared" si="100"/>
        <v>0</v>
      </c>
      <c r="AS110">
        <f t="shared" si="100"/>
        <v>0</v>
      </c>
      <c r="AT110">
        <f t="shared" si="100"/>
        <v>0</v>
      </c>
      <c r="AU110">
        <f t="shared" si="100"/>
        <v>0</v>
      </c>
    </row>
    <row r="111" spans="1:47" ht="12.75">
      <c r="A111" s="4">
        <v>1985</v>
      </c>
      <c r="B111">
        <f t="shared" si="95"/>
        <v>106</v>
      </c>
      <c r="C111">
        <f t="shared" si="95"/>
        <v>525</v>
      </c>
      <c r="D111">
        <f t="shared" si="95"/>
        <v>174</v>
      </c>
      <c r="E111">
        <f t="shared" si="95"/>
        <v>25</v>
      </c>
      <c r="F111">
        <f t="shared" si="95"/>
        <v>113</v>
      </c>
      <c r="G111">
        <f t="shared" si="95"/>
        <v>943</v>
      </c>
      <c r="I111" s="4">
        <v>1985</v>
      </c>
      <c r="J111">
        <f t="shared" si="96"/>
        <v>268</v>
      </c>
      <c r="K111">
        <f t="shared" si="96"/>
        <v>1057</v>
      </c>
      <c r="L111">
        <f t="shared" si="96"/>
        <v>416</v>
      </c>
      <c r="M111">
        <f t="shared" si="96"/>
        <v>43</v>
      </c>
      <c r="N111">
        <f t="shared" si="96"/>
        <v>249</v>
      </c>
      <c r="O111">
        <f t="shared" si="96"/>
        <v>2033</v>
      </c>
      <c r="Q111" s="4">
        <v>1985</v>
      </c>
      <c r="R111">
        <f t="shared" si="97"/>
        <v>1</v>
      </c>
      <c r="S111">
        <f t="shared" si="97"/>
        <v>1</v>
      </c>
      <c r="T111">
        <f t="shared" si="97"/>
        <v>1</v>
      </c>
      <c r="U111">
        <f t="shared" si="97"/>
        <v>0</v>
      </c>
      <c r="V111">
        <f t="shared" si="97"/>
        <v>0</v>
      </c>
      <c r="W111">
        <f t="shared" si="97"/>
        <v>3</v>
      </c>
      <c r="Y111" s="4">
        <v>1985</v>
      </c>
      <c r="Z111">
        <f t="shared" si="98"/>
        <v>0</v>
      </c>
      <c r="AA111">
        <f t="shared" si="98"/>
        <v>0</v>
      </c>
      <c r="AB111">
        <f t="shared" si="98"/>
        <v>0</v>
      </c>
      <c r="AC111">
        <f t="shared" si="98"/>
        <v>0</v>
      </c>
      <c r="AD111">
        <f t="shared" si="98"/>
        <v>0</v>
      </c>
      <c r="AE111">
        <f t="shared" si="98"/>
        <v>0</v>
      </c>
      <c r="AG111" s="4">
        <v>1985</v>
      </c>
      <c r="AH111">
        <f t="shared" si="99"/>
        <v>23</v>
      </c>
      <c r="AI111">
        <f t="shared" si="99"/>
        <v>113</v>
      </c>
      <c r="AJ111">
        <f t="shared" si="99"/>
        <v>11</v>
      </c>
      <c r="AK111">
        <f t="shared" si="99"/>
        <v>12</v>
      </c>
      <c r="AL111">
        <f t="shared" si="99"/>
        <v>19</v>
      </c>
      <c r="AM111">
        <f t="shared" si="99"/>
        <v>178</v>
      </c>
      <c r="AO111" s="4">
        <v>1985</v>
      </c>
      <c r="AP111">
        <f t="shared" si="100"/>
        <v>0</v>
      </c>
      <c r="AQ111">
        <f t="shared" si="100"/>
        <v>0</v>
      </c>
      <c r="AR111">
        <f t="shared" si="100"/>
        <v>0</v>
      </c>
      <c r="AS111">
        <f t="shared" si="100"/>
        <v>0</v>
      </c>
      <c r="AT111">
        <f t="shared" si="100"/>
        <v>0</v>
      </c>
      <c r="AU111">
        <f t="shared" si="100"/>
        <v>0</v>
      </c>
    </row>
    <row r="112" spans="1:47" ht="12.75">
      <c r="A112" s="4">
        <v>1986</v>
      </c>
      <c r="B112">
        <f t="shared" si="95"/>
        <v>132</v>
      </c>
      <c r="C112">
        <f t="shared" si="95"/>
        <v>588</v>
      </c>
      <c r="D112">
        <f t="shared" si="95"/>
        <v>253</v>
      </c>
      <c r="E112">
        <f t="shared" si="95"/>
        <v>40</v>
      </c>
      <c r="F112">
        <f t="shared" si="95"/>
        <v>140</v>
      </c>
      <c r="G112">
        <f t="shared" si="95"/>
        <v>1153</v>
      </c>
      <c r="I112" s="4">
        <v>1986</v>
      </c>
      <c r="J112">
        <f t="shared" si="96"/>
        <v>283</v>
      </c>
      <c r="K112">
        <f t="shared" si="96"/>
        <v>1062</v>
      </c>
      <c r="L112">
        <f t="shared" si="96"/>
        <v>446</v>
      </c>
      <c r="M112">
        <f t="shared" si="96"/>
        <v>73</v>
      </c>
      <c r="N112">
        <f t="shared" si="96"/>
        <v>275</v>
      </c>
      <c r="O112">
        <f t="shared" si="96"/>
        <v>2139</v>
      </c>
      <c r="Q112" s="4">
        <v>1986</v>
      </c>
      <c r="R112">
        <f t="shared" si="97"/>
        <v>0</v>
      </c>
      <c r="S112">
        <f t="shared" si="97"/>
        <v>0</v>
      </c>
      <c r="T112">
        <f t="shared" si="97"/>
        <v>3</v>
      </c>
      <c r="U112">
        <f t="shared" si="97"/>
        <v>0</v>
      </c>
      <c r="V112">
        <f t="shared" si="97"/>
        <v>1</v>
      </c>
      <c r="W112">
        <f t="shared" si="97"/>
        <v>4</v>
      </c>
      <c r="Y112" s="4">
        <v>1986</v>
      </c>
      <c r="Z112">
        <f t="shared" si="98"/>
        <v>0</v>
      </c>
      <c r="AA112">
        <f t="shared" si="98"/>
        <v>1</v>
      </c>
      <c r="AB112">
        <f t="shared" si="98"/>
        <v>0</v>
      </c>
      <c r="AC112">
        <f t="shared" si="98"/>
        <v>0</v>
      </c>
      <c r="AD112">
        <f t="shared" si="98"/>
        <v>0</v>
      </c>
      <c r="AE112">
        <f t="shared" si="98"/>
        <v>1</v>
      </c>
      <c r="AG112" s="4">
        <v>1986</v>
      </c>
      <c r="AH112">
        <f t="shared" si="99"/>
        <v>31</v>
      </c>
      <c r="AI112">
        <f t="shared" si="99"/>
        <v>109</v>
      </c>
      <c r="AJ112">
        <f t="shared" si="99"/>
        <v>27</v>
      </c>
      <c r="AK112">
        <f t="shared" si="99"/>
        <v>25</v>
      </c>
      <c r="AL112">
        <f t="shared" si="99"/>
        <v>17</v>
      </c>
      <c r="AM112">
        <f t="shared" si="99"/>
        <v>209</v>
      </c>
      <c r="AO112" s="4">
        <v>1986</v>
      </c>
      <c r="AP112">
        <f t="shared" si="100"/>
        <v>0</v>
      </c>
      <c r="AQ112">
        <f t="shared" si="100"/>
        <v>0</v>
      </c>
      <c r="AR112">
        <f t="shared" si="100"/>
        <v>0</v>
      </c>
      <c r="AS112">
        <f t="shared" si="100"/>
        <v>0</v>
      </c>
      <c r="AT112">
        <f t="shared" si="100"/>
        <v>0</v>
      </c>
      <c r="AU112">
        <f t="shared" si="100"/>
        <v>0</v>
      </c>
    </row>
    <row r="113" spans="1:47" ht="12.75">
      <c r="A113" s="4">
        <v>1987</v>
      </c>
      <c r="B113">
        <f t="shared" si="95"/>
        <v>115</v>
      </c>
      <c r="C113">
        <f t="shared" si="95"/>
        <v>470</v>
      </c>
      <c r="D113">
        <f t="shared" si="95"/>
        <v>219</v>
      </c>
      <c r="E113">
        <f t="shared" si="95"/>
        <v>39</v>
      </c>
      <c r="F113">
        <f t="shared" si="95"/>
        <v>167</v>
      </c>
      <c r="G113">
        <f t="shared" si="95"/>
        <v>1010</v>
      </c>
      <c r="I113" s="4">
        <v>1987</v>
      </c>
      <c r="J113">
        <f t="shared" si="96"/>
        <v>260</v>
      </c>
      <c r="K113">
        <f t="shared" si="96"/>
        <v>913</v>
      </c>
      <c r="L113">
        <f t="shared" si="96"/>
        <v>427</v>
      </c>
      <c r="M113">
        <f t="shared" si="96"/>
        <v>72</v>
      </c>
      <c r="N113">
        <f t="shared" si="96"/>
        <v>302</v>
      </c>
      <c r="O113">
        <f t="shared" si="96"/>
        <v>1974</v>
      </c>
      <c r="Q113" s="4">
        <v>1987</v>
      </c>
      <c r="R113">
        <f t="shared" si="97"/>
        <v>0</v>
      </c>
      <c r="S113">
        <f t="shared" si="97"/>
        <v>0</v>
      </c>
      <c r="T113">
        <f t="shared" si="97"/>
        <v>2</v>
      </c>
      <c r="U113">
        <f t="shared" si="97"/>
        <v>0</v>
      </c>
      <c r="V113">
        <f t="shared" si="97"/>
        <v>1</v>
      </c>
      <c r="W113">
        <f t="shared" si="97"/>
        <v>3</v>
      </c>
      <c r="Y113" s="4">
        <v>1987</v>
      </c>
      <c r="Z113">
        <f t="shared" si="98"/>
        <v>0</v>
      </c>
      <c r="AA113">
        <f t="shared" si="98"/>
        <v>0</v>
      </c>
      <c r="AB113">
        <f t="shared" si="98"/>
        <v>0</v>
      </c>
      <c r="AC113">
        <f t="shared" si="98"/>
        <v>0</v>
      </c>
      <c r="AD113">
        <f t="shared" si="98"/>
        <v>0</v>
      </c>
      <c r="AE113">
        <f t="shared" si="98"/>
        <v>0</v>
      </c>
      <c r="AG113" s="4">
        <v>1987</v>
      </c>
      <c r="AH113">
        <f t="shared" si="99"/>
        <v>20</v>
      </c>
      <c r="AI113">
        <f t="shared" si="99"/>
        <v>124</v>
      </c>
      <c r="AJ113">
        <f t="shared" si="99"/>
        <v>27</v>
      </c>
      <c r="AK113">
        <f t="shared" si="99"/>
        <v>17</v>
      </c>
      <c r="AL113">
        <f t="shared" si="99"/>
        <v>25</v>
      </c>
      <c r="AM113">
        <f t="shared" si="99"/>
        <v>213</v>
      </c>
      <c r="AO113" s="4">
        <v>1987</v>
      </c>
      <c r="AP113">
        <f t="shared" si="100"/>
        <v>0</v>
      </c>
      <c r="AQ113">
        <f t="shared" si="100"/>
        <v>0</v>
      </c>
      <c r="AR113">
        <f t="shared" si="100"/>
        <v>0</v>
      </c>
      <c r="AS113">
        <f t="shared" si="100"/>
        <v>0</v>
      </c>
      <c r="AT113">
        <f t="shared" si="100"/>
        <v>0</v>
      </c>
      <c r="AU113">
        <f t="shared" si="100"/>
        <v>0</v>
      </c>
    </row>
    <row r="114" spans="1:47" ht="12.75">
      <c r="A114" s="4">
        <v>1988</v>
      </c>
      <c r="B114">
        <f t="shared" si="95"/>
        <v>76</v>
      </c>
      <c r="C114">
        <f t="shared" si="95"/>
        <v>301</v>
      </c>
      <c r="D114">
        <f t="shared" si="95"/>
        <v>126</v>
      </c>
      <c r="E114">
        <f t="shared" si="95"/>
        <v>44</v>
      </c>
      <c r="F114">
        <f t="shared" si="95"/>
        <v>214</v>
      </c>
      <c r="G114">
        <f t="shared" si="95"/>
        <v>761</v>
      </c>
      <c r="I114" s="4">
        <v>1988</v>
      </c>
      <c r="J114">
        <f t="shared" si="96"/>
        <v>161</v>
      </c>
      <c r="K114">
        <f t="shared" si="96"/>
        <v>561</v>
      </c>
      <c r="L114">
        <f t="shared" si="96"/>
        <v>305</v>
      </c>
      <c r="M114">
        <f t="shared" si="96"/>
        <v>83</v>
      </c>
      <c r="N114">
        <f t="shared" si="96"/>
        <v>357</v>
      </c>
      <c r="O114">
        <f t="shared" si="96"/>
        <v>1467</v>
      </c>
      <c r="Q114" s="4">
        <v>1988</v>
      </c>
      <c r="R114">
        <f t="shared" si="97"/>
        <v>1</v>
      </c>
      <c r="S114">
        <f t="shared" si="97"/>
        <v>0</v>
      </c>
      <c r="T114">
        <f t="shared" si="97"/>
        <v>2</v>
      </c>
      <c r="U114">
        <f t="shared" si="97"/>
        <v>0</v>
      </c>
      <c r="V114">
        <f t="shared" si="97"/>
        <v>0</v>
      </c>
      <c r="W114">
        <f t="shared" si="97"/>
        <v>3</v>
      </c>
      <c r="Y114" s="4">
        <v>1988</v>
      </c>
      <c r="Z114">
        <f t="shared" si="98"/>
        <v>0</v>
      </c>
      <c r="AA114">
        <f t="shared" si="98"/>
        <v>0</v>
      </c>
      <c r="AB114">
        <f t="shared" si="98"/>
        <v>0</v>
      </c>
      <c r="AC114">
        <f t="shared" si="98"/>
        <v>0</v>
      </c>
      <c r="AD114">
        <f t="shared" si="98"/>
        <v>0</v>
      </c>
      <c r="AE114">
        <f t="shared" si="98"/>
        <v>0</v>
      </c>
      <c r="AG114" s="4">
        <v>1988</v>
      </c>
      <c r="AH114">
        <f t="shared" si="99"/>
        <v>11</v>
      </c>
      <c r="AI114">
        <f t="shared" si="99"/>
        <v>46</v>
      </c>
      <c r="AJ114">
        <f t="shared" si="99"/>
        <v>11</v>
      </c>
      <c r="AK114">
        <f t="shared" si="99"/>
        <v>21</v>
      </c>
      <c r="AL114">
        <f t="shared" si="99"/>
        <v>33</v>
      </c>
      <c r="AM114">
        <f t="shared" si="99"/>
        <v>122</v>
      </c>
      <c r="AO114" s="4">
        <v>1988</v>
      </c>
      <c r="AP114">
        <f t="shared" si="100"/>
        <v>0</v>
      </c>
      <c r="AQ114">
        <f t="shared" si="100"/>
        <v>0</v>
      </c>
      <c r="AR114">
        <f t="shared" si="100"/>
        <v>0</v>
      </c>
      <c r="AS114">
        <f t="shared" si="100"/>
        <v>0</v>
      </c>
      <c r="AT114">
        <f t="shared" si="100"/>
        <v>0</v>
      </c>
      <c r="AU114">
        <f t="shared" si="100"/>
        <v>0</v>
      </c>
    </row>
    <row r="115" spans="1:47" ht="12.75">
      <c r="A115" s="4">
        <v>1989</v>
      </c>
      <c r="B115">
        <f t="shared" si="95"/>
        <v>129</v>
      </c>
      <c r="C115">
        <f t="shared" si="95"/>
        <v>430</v>
      </c>
      <c r="D115">
        <f t="shared" si="95"/>
        <v>183</v>
      </c>
      <c r="E115">
        <f t="shared" si="95"/>
        <v>53</v>
      </c>
      <c r="F115">
        <f t="shared" si="95"/>
        <v>240</v>
      </c>
      <c r="G115">
        <f t="shared" si="95"/>
        <v>1035</v>
      </c>
      <c r="I115" s="4">
        <v>1989</v>
      </c>
      <c r="J115">
        <f t="shared" si="96"/>
        <v>241</v>
      </c>
      <c r="K115">
        <f t="shared" si="96"/>
        <v>1027</v>
      </c>
      <c r="L115">
        <f t="shared" si="96"/>
        <v>406</v>
      </c>
      <c r="M115">
        <f t="shared" si="96"/>
        <v>192</v>
      </c>
      <c r="N115">
        <f t="shared" si="96"/>
        <v>402</v>
      </c>
      <c r="O115">
        <f t="shared" si="96"/>
        <v>2268</v>
      </c>
      <c r="Q115" s="4">
        <v>1989</v>
      </c>
      <c r="R115">
        <f t="shared" si="97"/>
        <v>0</v>
      </c>
      <c r="S115">
        <f t="shared" si="97"/>
        <v>2</v>
      </c>
      <c r="T115">
        <f t="shared" si="97"/>
        <v>0</v>
      </c>
      <c r="U115">
        <f t="shared" si="97"/>
        <v>0</v>
      </c>
      <c r="V115">
        <f t="shared" si="97"/>
        <v>0</v>
      </c>
      <c r="W115">
        <f t="shared" si="97"/>
        <v>2</v>
      </c>
      <c r="Y115" s="4">
        <v>1989</v>
      </c>
      <c r="Z115">
        <f t="shared" si="98"/>
        <v>0</v>
      </c>
      <c r="AA115">
        <f t="shared" si="98"/>
        <v>1</v>
      </c>
      <c r="AB115">
        <f t="shared" si="98"/>
        <v>1</v>
      </c>
      <c r="AC115">
        <f t="shared" si="98"/>
        <v>0</v>
      </c>
      <c r="AD115">
        <f t="shared" si="98"/>
        <v>0</v>
      </c>
      <c r="AE115">
        <f t="shared" si="98"/>
        <v>2</v>
      </c>
      <c r="AG115" s="4">
        <v>1989</v>
      </c>
      <c r="AH115">
        <f t="shared" si="99"/>
        <v>22</v>
      </c>
      <c r="AI115">
        <f t="shared" si="99"/>
        <v>97</v>
      </c>
      <c r="AJ115">
        <f t="shared" si="99"/>
        <v>33</v>
      </c>
      <c r="AK115">
        <f t="shared" si="99"/>
        <v>32</v>
      </c>
      <c r="AL115">
        <f t="shared" si="99"/>
        <v>31</v>
      </c>
      <c r="AM115">
        <f t="shared" si="99"/>
        <v>215</v>
      </c>
      <c r="AO115" s="4">
        <v>1989</v>
      </c>
      <c r="AP115">
        <f t="shared" si="100"/>
        <v>0</v>
      </c>
      <c r="AQ115">
        <f t="shared" si="100"/>
        <v>0</v>
      </c>
      <c r="AR115">
        <f t="shared" si="100"/>
        <v>0</v>
      </c>
      <c r="AS115">
        <f t="shared" si="100"/>
        <v>0</v>
      </c>
      <c r="AT115">
        <f t="shared" si="100"/>
        <v>0</v>
      </c>
      <c r="AU115">
        <f t="shared" si="100"/>
        <v>0</v>
      </c>
    </row>
    <row r="116" spans="1:47" ht="12.75">
      <c r="A116" s="4">
        <v>1990</v>
      </c>
      <c r="B116">
        <f t="shared" si="95"/>
        <v>148</v>
      </c>
      <c r="C116">
        <f t="shared" si="95"/>
        <v>442</v>
      </c>
      <c r="D116">
        <f t="shared" si="95"/>
        <v>320</v>
      </c>
      <c r="E116">
        <f t="shared" si="95"/>
        <v>88</v>
      </c>
      <c r="F116">
        <f t="shared" si="95"/>
        <v>136</v>
      </c>
      <c r="G116">
        <f t="shared" si="95"/>
        <v>1134</v>
      </c>
      <c r="I116" s="4">
        <v>1990</v>
      </c>
      <c r="J116">
        <f t="shared" si="96"/>
        <v>370</v>
      </c>
      <c r="K116">
        <f t="shared" si="96"/>
        <v>1195</v>
      </c>
      <c r="L116">
        <f t="shared" si="96"/>
        <v>696</v>
      </c>
      <c r="M116">
        <f t="shared" si="96"/>
        <v>448</v>
      </c>
      <c r="N116">
        <f t="shared" si="96"/>
        <v>211</v>
      </c>
      <c r="O116">
        <f t="shared" si="96"/>
        <v>2920</v>
      </c>
      <c r="Q116" s="4">
        <v>1990</v>
      </c>
      <c r="R116">
        <f t="shared" si="97"/>
        <v>0</v>
      </c>
      <c r="S116">
        <f t="shared" si="97"/>
        <v>1</v>
      </c>
      <c r="T116">
        <f t="shared" si="97"/>
        <v>2</v>
      </c>
      <c r="U116">
        <f t="shared" si="97"/>
        <v>2</v>
      </c>
      <c r="V116">
        <f t="shared" si="97"/>
        <v>0</v>
      </c>
      <c r="W116">
        <f t="shared" si="97"/>
        <v>5</v>
      </c>
      <c r="Y116" s="4">
        <v>1990</v>
      </c>
      <c r="Z116">
        <f t="shared" si="98"/>
        <v>0</v>
      </c>
      <c r="AA116">
        <f t="shared" si="98"/>
        <v>0</v>
      </c>
      <c r="AB116">
        <f t="shared" si="98"/>
        <v>1</v>
      </c>
      <c r="AC116">
        <f t="shared" si="98"/>
        <v>0</v>
      </c>
      <c r="AD116">
        <f t="shared" si="98"/>
        <v>0</v>
      </c>
      <c r="AE116">
        <f t="shared" si="98"/>
        <v>1</v>
      </c>
      <c r="AG116" s="4">
        <v>1990</v>
      </c>
      <c r="AH116">
        <f t="shared" si="99"/>
        <v>42</v>
      </c>
      <c r="AI116">
        <f t="shared" si="99"/>
        <v>124</v>
      </c>
      <c r="AJ116">
        <f t="shared" si="99"/>
        <v>31</v>
      </c>
      <c r="AK116">
        <f t="shared" si="99"/>
        <v>62</v>
      </c>
      <c r="AL116">
        <f t="shared" si="99"/>
        <v>21</v>
      </c>
      <c r="AM116">
        <f t="shared" si="99"/>
        <v>280</v>
      </c>
      <c r="AO116" s="4">
        <v>1990</v>
      </c>
      <c r="AP116">
        <f t="shared" si="100"/>
        <v>0</v>
      </c>
      <c r="AQ116">
        <f t="shared" si="100"/>
        <v>0</v>
      </c>
      <c r="AR116">
        <f t="shared" si="100"/>
        <v>0</v>
      </c>
      <c r="AS116">
        <f t="shared" si="100"/>
        <v>0</v>
      </c>
      <c r="AT116">
        <f t="shared" si="100"/>
        <v>0</v>
      </c>
      <c r="AU116">
        <f t="shared" si="100"/>
        <v>0</v>
      </c>
    </row>
    <row r="117" spans="1:47" ht="12.75">
      <c r="A117" s="4">
        <v>1991</v>
      </c>
      <c r="B117">
        <f t="shared" si="95"/>
        <v>130</v>
      </c>
      <c r="C117">
        <f t="shared" si="95"/>
        <v>391</v>
      </c>
      <c r="D117">
        <f t="shared" si="95"/>
        <v>252</v>
      </c>
      <c r="E117">
        <f t="shared" si="95"/>
        <v>73</v>
      </c>
      <c r="F117">
        <f t="shared" si="95"/>
        <v>107</v>
      </c>
      <c r="G117">
        <f t="shared" si="95"/>
        <v>953</v>
      </c>
      <c r="I117" s="4">
        <v>1991</v>
      </c>
      <c r="J117">
        <f t="shared" si="96"/>
        <v>244</v>
      </c>
      <c r="K117">
        <f t="shared" si="96"/>
        <v>1095</v>
      </c>
      <c r="L117">
        <f t="shared" si="96"/>
        <v>557</v>
      </c>
      <c r="M117">
        <f t="shared" si="96"/>
        <v>558</v>
      </c>
      <c r="N117">
        <f t="shared" si="96"/>
        <v>194</v>
      </c>
      <c r="O117">
        <f t="shared" si="96"/>
        <v>2648</v>
      </c>
      <c r="Q117" s="4">
        <v>1991</v>
      </c>
      <c r="R117">
        <f t="shared" si="97"/>
        <v>0</v>
      </c>
      <c r="S117">
        <f t="shared" si="97"/>
        <v>0</v>
      </c>
      <c r="T117">
        <f t="shared" si="97"/>
        <v>3</v>
      </c>
      <c r="U117">
        <f t="shared" si="97"/>
        <v>1</v>
      </c>
      <c r="V117">
        <f t="shared" si="97"/>
        <v>0</v>
      </c>
      <c r="W117">
        <f t="shared" si="97"/>
        <v>4</v>
      </c>
      <c r="Y117" s="4">
        <v>1991</v>
      </c>
      <c r="Z117">
        <f t="shared" si="98"/>
        <v>0</v>
      </c>
      <c r="AA117">
        <f t="shared" si="98"/>
        <v>2</v>
      </c>
      <c r="AB117">
        <f t="shared" si="98"/>
        <v>0</v>
      </c>
      <c r="AC117">
        <f t="shared" si="98"/>
        <v>0</v>
      </c>
      <c r="AD117">
        <f t="shared" si="98"/>
        <v>2</v>
      </c>
      <c r="AE117">
        <f t="shared" si="98"/>
        <v>4</v>
      </c>
      <c r="AG117" s="4">
        <v>1991</v>
      </c>
      <c r="AH117">
        <f t="shared" si="99"/>
        <v>21</v>
      </c>
      <c r="AI117">
        <f t="shared" si="99"/>
        <v>92</v>
      </c>
      <c r="AJ117">
        <f t="shared" si="99"/>
        <v>43</v>
      </c>
      <c r="AK117">
        <f t="shared" si="99"/>
        <v>67</v>
      </c>
      <c r="AL117">
        <f t="shared" si="99"/>
        <v>29</v>
      </c>
      <c r="AM117">
        <f t="shared" si="99"/>
        <v>252</v>
      </c>
      <c r="AO117" s="4">
        <v>1991</v>
      </c>
      <c r="AP117">
        <f t="shared" si="100"/>
        <v>0</v>
      </c>
      <c r="AQ117">
        <f t="shared" si="100"/>
        <v>0</v>
      </c>
      <c r="AR117">
        <f t="shared" si="100"/>
        <v>0</v>
      </c>
      <c r="AS117">
        <f t="shared" si="100"/>
        <v>0</v>
      </c>
      <c r="AT117">
        <f t="shared" si="100"/>
        <v>0</v>
      </c>
      <c r="AU117">
        <f t="shared" si="100"/>
        <v>0</v>
      </c>
    </row>
    <row r="118" spans="1:47" ht="12.75">
      <c r="A118" s="4">
        <v>1992</v>
      </c>
      <c r="B118">
        <f t="shared" si="95"/>
        <v>129</v>
      </c>
      <c r="C118">
        <f t="shared" si="95"/>
        <v>337</v>
      </c>
      <c r="D118">
        <f t="shared" si="95"/>
        <v>189</v>
      </c>
      <c r="E118">
        <f t="shared" si="95"/>
        <v>42</v>
      </c>
      <c r="F118">
        <f t="shared" si="95"/>
        <v>70</v>
      </c>
      <c r="G118">
        <f t="shared" si="95"/>
        <v>767</v>
      </c>
      <c r="I118" s="4">
        <v>1992</v>
      </c>
      <c r="J118">
        <f t="shared" si="96"/>
        <v>252</v>
      </c>
      <c r="K118">
        <f t="shared" si="96"/>
        <v>1023</v>
      </c>
      <c r="L118">
        <f t="shared" si="96"/>
        <v>575</v>
      </c>
      <c r="M118">
        <f t="shared" si="96"/>
        <v>590</v>
      </c>
      <c r="N118">
        <f t="shared" si="96"/>
        <v>281</v>
      </c>
      <c r="O118">
        <f t="shared" si="96"/>
        <v>2721</v>
      </c>
      <c r="Q118" s="4">
        <v>1992</v>
      </c>
      <c r="R118">
        <f t="shared" si="97"/>
        <v>0</v>
      </c>
      <c r="S118">
        <f t="shared" si="97"/>
        <v>0</v>
      </c>
      <c r="T118">
        <f t="shared" si="97"/>
        <v>0</v>
      </c>
      <c r="U118">
        <f t="shared" si="97"/>
        <v>0</v>
      </c>
      <c r="V118">
        <f t="shared" si="97"/>
        <v>0</v>
      </c>
      <c r="W118">
        <f t="shared" si="97"/>
        <v>0</v>
      </c>
      <c r="Y118" s="4">
        <v>1992</v>
      </c>
      <c r="Z118">
        <f t="shared" si="98"/>
        <v>0</v>
      </c>
      <c r="AA118">
        <f t="shared" si="98"/>
        <v>1</v>
      </c>
      <c r="AB118">
        <f t="shared" si="98"/>
        <v>1</v>
      </c>
      <c r="AC118">
        <f t="shared" si="98"/>
        <v>0</v>
      </c>
      <c r="AD118">
        <f t="shared" si="98"/>
        <v>1</v>
      </c>
      <c r="AE118">
        <f t="shared" si="98"/>
        <v>3</v>
      </c>
      <c r="AG118" s="4">
        <v>1992</v>
      </c>
      <c r="AH118">
        <f t="shared" si="99"/>
        <v>25</v>
      </c>
      <c r="AI118">
        <f t="shared" si="99"/>
        <v>93</v>
      </c>
      <c r="AJ118">
        <f t="shared" si="99"/>
        <v>28</v>
      </c>
      <c r="AK118">
        <f t="shared" si="99"/>
        <v>56</v>
      </c>
      <c r="AL118">
        <f t="shared" si="99"/>
        <v>33</v>
      </c>
      <c r="AM118">
        <f t="shared" si="99"/>
        <v>235</v>
      </c>
      <c r="AO118" s="4">
        <v>1992</v>
      </c>
      <c r="AP118">
        <f t="shared" si="100"/>
        <v>0</v>
      </c>
      <c r="AQ118">
        <f t="shared" si="100"/>
        <v>0</v>
      </c>
      <c r="AR118">
        <f t="shared" si="100"/>
        <v>0</v>
      </c>
      <c r="AS118">
        <f t="shared" si="100"/>
        <v>0</v>
      </c>
      <c r="AT118">
        <f t="shared" si="100"/>
        <v>0</v>
      </c>
      <c r="AU118">
        <f t="shared" si="100"/>
        <v>0</v>
      </c>
    </row>
    <row r="119" spans="1:47" ht="12.75">
      <c r="A119" s="4">
        <v>1993</v>
      </c>
      <c r="B119">
        <f aca="true" t="shared" si="101" ref="B119:G125">B98+B56+B35</f>
        <v>134</v>
      </c>
      <c r="C119">
        <f t="shared" si="101"/>
        <v>332</v>
      </c>
      <c r="D119">
        <f t="shared" si="101"/>
        <v>182</v>
      </c>
      <c r="E119">
        <f t="shared" si="101"/>
        <v>54</v>
      </c>
      <c r="F119">
        <f t="shared" si="101"/>
        <v>81</v>
      </c>
      <c r="G119">
        <f t="shared" si="101"/>
        <v>783</v>
      </c>
      <c r="I119" s="4">
        <v>1993</v>
      </c>
      <c r="J119">
        <f aca="true" t="shared" si="102" ref="J119:O125">J98+J56+J35</f>
        <v>232</v>
      </c>
      <c r="K119">
        <f t="shared" si="102"/>
        <v>987</v>
      </c>
      <c r="L119">
        <f t="shared" si="102"/>
        <v>553</v>
      </c>
      <c r="M119">
        <f t="shared" si="102"/>
        <v>769</v>
      </c>
      <c r="N119">
        <f t="shared" si="102"/>
        <v>322</v>
      </c>
      <c r="O119">
        <f t="shared" si="102"/>
        <v>2863</v>
      </c>
      <c r="Q119" s="4">
        <v>1993</v>
      </c>
      <c r="R119">
        <f aca="true" t="shared" si="103" ref="R119:W125">R98+R56+R35</f>
        <v>2</v>
      </c>
      <c r="S119">
        <f t="shared" si="103"/>
        <v>1</v>
      </c>
      <c r="T119">
        <f t="shared" si="103"/>
        <v>0</v>
      </c>
      <c r="U119">
        <f t="shared" si="103"/>
        <v>1</v>
      </c>
      <c r="V119">
        <f t="shared" si="103"/>
        <v>0</v>
      </c>
      <c r="W119">
        <f t="shared" si="103"/>
        <v>4</v>
      </c>
      <c r="Y119" s="4">
        <v>1993</v>
      </c>
      <c r="Z119">
        <f aca="true" t="shared" si="104" ref="Z119:AE125">Z98+Z56+Z35</f>
        <v>0</v>
      </c>
      <c r="AA119">
        <f t="shared" si="104"/>
        <v>1</v>
      </c>
      <c r="AB119">
        <f t="shared" si="104"/>
        <v>0</v>
      </c>
      <c r="AC119">
        <f t="shared" si="104"/>
        <v>1</v>
      </c>
      <c r="AD119">
        <f t="shared" si="104"/>
        <v>1</v>
      </c>
      <c r="AE119">
        <f t="shared" si="104"/>
        <v>3</v>
      </c>
      <c r="AG119" s="4">
        <v>1993</v>
      </c>
      <c r="AH119">
        <f aca="true" t="shared" si="105" ref="AH119:AM125">AH98+AH56+AH35</f>
        <v>33</v>
      </c>
      <c r="AI119">
        <f t="shared" si="105"/>
        <v>95</v>
      </c>
      <c r="AJ119">
        <f t="shared" si="105"/>
        <v>23</v>
      </c>
      <c r="AK119">
        <f t="shared" si="105"/>
        <v>59</v>
      </c>
      <c r="AL119">
        <f t="shared" si="105"/>
        <v>47</v>
      </c>
      <c r="AM119">
        <f t="shared" si="105"/>
        <v>257</v>
      </c>
      <c r="AO119" s="4">
        <v>1993</v>
      </c>
      <c r="AP119">
        <f aca="true" t="shared" si="106" ref="AP119:AU125">AP98+AP56+AP35</f>
        <v>0</v>
      </c>
      <c r="AQ119">
        <f t="shared" si="106"/>
        <v>0</v>
      </c>
      <c r="AR119">
        <f t="shared" si="106"/>
        <v>0</v>
      </c>
      <c r="AS119">
        <f t="shared" si="106"/>
        <v>0</v>
      </c>
      <c r="AT119">
        <f t="shared" si="106"/>
        <v>0</v>
      </c>
      <c r="AU119">
        <f t="shared" si="106"/>
        <v>0</v>
      </c>
    </row>
    <row r="120" spans="1:47" ht="12.75">
      <c r="A120" s="4">
        <v>1994</v>
      </c>
      <c r="B120">
        <f t="shared" si="101"/>
        <v>139</v>
      </c>
      <c r="C120">
        <f t="shared" si="101"/>
        <v>325</v>
      </c>
      <c r="D120">
        <f t="shared" si="101"/>
        <v>179</v>
      </c>
      <c r="E120">
        <f t="shared" si="101"/>
        <v>63</v>
      </c>
      <c r="F120">
        <f t="shared" si="101"/>
        <v>79</v>
      </c>
      <c r="G120">
        <f t="shared" si="101"/>
        <v>785</v>
      </c>
      <c r="I120" s="4">
        <v>1994</v>
      </c>
      <c r="J120">
        <f t="shared" si="102"/>
        <v>273</v>
      </c>
      <c r="K120">
        <f t="shared" si="102"/>
        <v>948</v>
      </c>
      <c r="L120">
        <f t="shared" si="102"/>
        <v>515</v>
      </c>
      <c r="M120">
        <f t="shared" si="102"/>
        <v>1076</v>
      </c>
      <c r="N120">
        <f t="shared" si="102"/>
        <v>411</v>
      </c>
      <c r="O120">
        <f t="shared" si="102"/>
        <v>3223</v>
      </c>
      <c r="Q120" s="4">
        <v>1994</v>
      </c>
      <c r="R120">
        <f t="shared" si="103"/>
        <v>2</v>
      </c>
      <c r="S120">
        <f t="shared" si="103"/>
        <v>2</v>
      </c>
      <c r="T120">
        <f t="shared" si="103"/>
        <v>0</v>
      </c>
      <c r="U120">
        <f t="shared" si="103"/>
        <v>2</v>
      </c>
      <c r="V120">
        <f t="shared" si="103"/>
        <v>2</v>
      </c>
      <c r="W120">
        <f t="shared" si="103"/>
        <v>8</v>
      </c>
      <c r="Y120" s="4">
        <v>1994</v>
      </c>
      <c r="Z120">
        <f t="shared" si="104"/>
        <v>0</v>
      </c>
      <c r="AA120">
        <f t="shared" si="104"/>
        <v>0</v>
      </c>
      <c r="AB120">
        <f t="shared" si="104"/>
        <v>0</v>
      </c>
      <c r="AC120">
        <f t="shared" si="104"/>
        <v>0</v>
      </c>
      <c r="AD120">
        <f t="shared" si="104"/>
        <v>2</v>
      </c>
      <c r="AE120">
        <f t="shared" si="104"/>
        <v>2</v>
      </c>
      <c r="AG120" s="4">
        <v>1994</v>
      </c>
      <c r="AH120">
        <f t="shared" si="105"/>
        <v>43</v>
      </c>
      <c r="AI120">
        <f t="shared" si="105"/>
        <v>84</v>
      </c>
      <c r="AJ120">
        <f t="shared" si="105"/>
        <v>50</v>
      </c>
      <c r="AK120">
        <f t="shared" si="105"/>
        <v>71</v>
      </c>
      <c r="AL120">
        <f t="shared" si="105"/>
        <v>48</v>
      </c>
      <c r="AM120">
        <f t="shared" si="105"/>
        <v>296</v>
      </c>
      <c r="AO120" s="4">
        <v>1994</v>
      </c>
      <c r="AP120">
        <f t="shared" si="106"/>
        <v>0</v>
      </c>
      <c r="AQ120">
        <f t="shared" si="106"/>
        <v>0</v>
      </c>
      <c r="AR120">
        <f t="shared" si="106"/>
        <v>0</v>
      </c>
      <c r="AS120">
        <f t="shared" si="106"/>
        <v>0</v>
      </c>
      <c r="AT120">
        <f t="shared" si="106"/>
        <v>0</v>
      </c>
      <c r="AU120">
        <f t="shared" si="106"/>
        <v>0</v>
      </c>
    </row>
    <row r="121" spans="1:47" ht="12.75">
      <c r="A121" s="4">
        <v>1995</v>
      </c>
      <c r="B121">
        <f t="shared" si="101"/>
        <v>156</v>
      </c>
      <c r="C121">
        <f t="shared" si="101"/>
        <v>361</v>
      </c>
      <c r="D121">
        <f t="shared" si="101"/>
        <v>241</v>
      </c>
      <c r="E121">
        <f t="shared" si="101"/>
        <v>59</v>
      </c>
      <c r="F121">
        <f t="shared" si="101"/>
        <v>83</v>
      </c>
      <c r="G121">
        <f t="shared" si="101"/>
        <v>900</v>
      </c>
      <c r="I121" s="4">
        <v>1995</v>
      </c>
      <c r="J121">
        <f t="shared" si="102"/>
        <v>278</v>
      </c>
      <c r="K121">
        <f t="shared" si="102"/>
        <v>903</v>
      </c>
      <c r="L121">
        <f t="shared" si="102"/>
        <v>611</v>
      </c>
      <c r="M121">
        <f t="shared" si="102"/>
        <v>1379</v>
      </c>
      <c r="N121">
        <f t="shared" si="102"/>
        <v>353</v>
      </c>
      <c r="O121">
        <f t="shared" si="102"/>
        <v>3524</v>
      </c>
      <c r="Q121" s="4">
        <v>1995</v>
      </c>
      <c r="R121">
        <f t="shared" si="103"/>
        <v>4</v>
      </c>
      <c r="S121">
        <f t="shared" si="103"/>
        <v>3</v>
      </c>
      <c r="T121">
        <f t="shared" si="103"/>
        <v>2</v>
      </c>
      <c r="U121">
        <f t="shared" si="103"/>
        <v>0</v>
      </c>
      <c r="V121">
        <f t="shared" si="103"/>
        <v>0</v>
      </c>
      <c r="W121">
        <f t="shared" si="103"/>
        <v>9</v>
      </c>
      <c r="Y121" s="4">
        <v>1995</v>
      </c>
      <c r="Z121">
        <f t="shared" si="104"/>
        <v>0</v>
      </c>
      <c r="AA121">
        <f t="shared" si="104"/>
        <v>0</v>
      </c>
      <c r="AB121">
        <f t="shared" si="104"/>
        <v>0</v>
      </c>
      <c r="AC121">
        <f t="shared" si="104"/>
        <v>0</v>
      </c>
      <c r="AD121">
        <f t="shared" si="104"/>
        <v>0</v>
      </c>
      <c r="AE121">
        <f t="shared" si="104"/>
        <v>0</v>
      </c>
      <c r="AG121" s="4">
        <v>1995</v>
      </c>
      <c r="AH121">
        <f t="shared" si="105"/>
        <v>38</v>
      </c>
      <c r="AI121">
        <f t="shared" si="105"/>
        <v>81</v>
      </c>
      <c r="AJ121">
        <f t="shared" si="105"/>
        <v>47</v>
      </c>
      <c r="AK121">
        <f t="shared" si="105"/>
        <v>63</v>
      </c>
      <c r="AL121">
        <f t="shared" si="105"/>
        <v>48</v>
      </c>
      <c r="AM121">
        <f t="shared" si="105"/>
        <v>277</v>
      </c>
      <c r="AO121" s="4">
        <v>1995</v>
      </c>
      <c r="AP121">
        <f t="shared" si="106"/>
        <v>0</v>
      </c>
      <c r="AQ121">
        <f t="shared" si="106"/>
        <v>0</v>
      </c>
      <c r="AR121">
        <f t="shared" si="106"/>
        <v>0</v>
      </c>
      <c r="AS121">
        <f t="shared" si="106"/>
        <v>0</v>
      </c>
      <c r="AT121">
        <f t="shared" si="106"/>
        <v>0</v>
      </c>
      <c r="AU121">
        <f t="shared" si="106"/>
        <v>0</v>
      </c>
    </row>
    <row r="122" spans="1:47" ht="12.75">
      <c r="A122" s="4">
        <v>1996</v>
      </c>
      <c r="B122">
        <f t="shared" si="101"/>
        <v>205</v>
      </c>
      <c r="C122">
        <f t="shared" si="101"/>
        <v>380</v>
      </c>
      <c r="D122">
        <f t="shared" si="101"/>
        <v>267</v>
      </c>
      <c r="E122">
        <f t="shared" si="101"/>
        <v>75</v>
      </c>
      <c r="F122">
        <f t="shared" si="101"/>
        <v>136</v>
      </c>
      <c r="G122">
        <f t="shared" si="101"/>
        <v>1063</v>
      </c>
      <c r="I122" s="4">
        <v>1996</v>
      </c>
      <c r="J122">
        <f t="shared" si="102"/>
        <v>276</v>
      </c>
      <c r="K122">
        <f t="shared" si="102"/>
        <v>839</v>
      </c>
      <c r="L122">
        <f t="shared" si="102"/>
        <v>688</v>
      </c>
      <c r="M122">
        <f t="shared" si="102"/>
        <v>1528</v>
      </c>
      <c r="N122">
        <f t="shared" si="102"/>
        <v>332</v>
      </c>
      <c r="O122">
        <f t="shared" si="102"/>
        <v>3663</v>
      </c>
      <c r="Q122" s="4">
        <v>1996</v>
      </c>
      <c r="R122">
        <f t="shared" si="103"/>
        <v>3</v>
      </c>
      <c r="S122">
        <f t="shared" si="103"/>
        <v>1</v>
      </c>
      <c r="T122">
        <f t="shared" si="103"/>
        <v>3</v>
      </c>
      <c r="U122">
        <f t="shared" si="103"/>
        <v>2</v>
      </c>
      <c r="V122">
        <f t="shared" si="103"/>
        <v>2</v>
      </c>
      <c r="W122">
        <f t="shared" si="103"/>
        <v>11</v>
      </c>
      <c r="Y122" s="4">
        <v>1996</v>
      </c>
      <c r="Z122">
        <f t="shared" si="104"/>
        <v>1</v>
      </c>
      <c r="AA122">
        <f t="shared" si="104"/>
        <v>0</v>
      </c>
      <c r="AB122">
        <f t="shared" si="104"/>
        <v>1</v>
      </c>
      <c r="AC122">
        <f t="shared" si="104"/>
        <v>1</v>
      </c>
      <c r="AD122">
        <f t="shared" si="104"/>
        <v>1</v>
      </c>
      <c r="AE122">
        <f t="shared" si="104"/>
        <v>4</v>
      </c>
      <c r="AG122" s="4">
        <v>1996</v>
      </c>
      <c r="AH122">
        <f t="shared" si="105"/>
        <v>37</v>
      </c>
      <c r="AI122">
        <f t="shared" si="105"/>
        <v>88</v>
      </c>
      <c r="AJ122">
        <f t="shared" si="105"/>
        <v>42</v>
      </c>
      <c r="AK122">
        <f t="shared" si="105"/>
        <v>67</v>
      </c>
      <c r="AL122">
        <f t="shared" si="105"/>
        <v>47</v>
      </c>
      <c r="AM122">
        <f t="shared" si="105"/>
        <v>281</v>
      </c>
      <c r="AO122" s="4">
        <v>1996</v>
      </c>
      <c r="AP122">
        <f t="shared" si="106"/>
        <v>0</v>
      </c>
      <c r="AQ122">
        <f t="shared" si="106"/>
        <v>0</v>
      </c>
      <c r="AR122">
        <f t="shared" si="106"/>
        <v>0</v>
      </c>
      <c r="AS122">
        <f t="shared" si="106"/>
        <v>0</v>
      </c>
      <c r="AT122">
        <f t="shared" si="106"/>
        <v>0</v>
      </c>
      <c r="AU122">
        <f t="shared" si="106"/>
        <v>0</v>
      </c>
    </row>
    <row r="123" spans="1:47" ht="12.75">
      <c r="A123" s="4">
        <v>1997</v>
      </c>
      <c r="B123">
        <f t="shared" si="101"/>
        <v>303</v>
      </c>
      <c r="C123">
        <f t="shared" si="101"/>
        <v>439</v>
      </c>
      <c r="D123">
        <f t="shared" si="101"/>
        <v>293</v>
      </c>
      <c r="E123">
        <f t="shared" si="101"/>
        <v>98</v>
      </c>
      <c r="F123">
        <f t="shared" si="101"/>
        <v>140</v>
      </c>
      <c r="G123">
        <f t="shared" si="101"/>
        <v>1273</v>
      </c>
      <c r="I123" s="4">
        <v>1997</v>
      </c>
      <c r="J123">
        <f t="shared" si="102"/>
        <v>373</v>
      </c>
      <c r="K123">
        <f t="shared" si="102"/>
        <v>965</v>
      </c>
      <c r="L123">
        <f t="shared" si="102"/>
        <v>700</v>
      </c>
      <c r="M123">
        <f t="shared" si="102"/>
        <v>1854</v>
      </c>
      <c r="N123">
        <f t="shared" si="102"/>
        <v>368</v>
      </c>
      <c r="O123">
        <f t="shared" si="102"/>
        <v>4260</v>
      </c>
      <c r="Q123" s="4">
        <v>1997</v>
      </c>
      <c r="R123">
        <f t="shared" si="103"/>
        <v>2</v>
      </c>
      <c r="S123">
        <f t="shared" si="103"/>
        <v>5</v>
      </c>
      <c r="T123">
        <f t="shared" si="103"/>
        <v>1</v>
      </c>
      <c r="U123">
        <f t="shared" si="103"/>
        <v>0</v>
      </c>
      <c r="V123">
        <f t="shared" si="103"/>
        <v>0</v>
      </c>
      <c r="W123">
        <f t="shared" si="103"/>
        <v>8</v>
      </c>
      <c r="Y123" s="4">
        <v>1997</v>
      </c>
      <c r="Z123">
        <f t="shared" si="104"/>
        <v>1</v>
      </c>
      <c r="AA123">
        <f t="shared" si="104"/>
        <v>0</v>
      </c>
      <c r="AB123">
        <f t="shared" si="104"/>
        <v>0</v>
      </c>
      <c r="AC123">
        <f t="shared" si="104"/>
        <v>0</v>
      </c>
      <c r="AD123">
        <f t="shared" si="104"/>
        <v>0</v>
      </c>
      <c r="AE123">
        <f t="shared" si="104"/>
        <v>1</v>
      </c>
      <c r="AG123" s="4">
        <v>1997</v>
      </c>
      <c r="AH123">
        <f t="shared" si="105"/>
        <v>58</v>
      </c>
      <c r="AI123">
        <f t="shared" si="105"/>
        <v>114</v>
      </c>
      <c r="AJ123">
        <f t="shared" si="105"/>
        <v>58</v>
      </c>
      <c r="AK123">
        <f t="shared" si="105"/>
        <v>81</v>
      </c>
      <c r="AL123">
        <f t="shared" si="105"/>
        <v>65</v>
      </c>
      <c r="AM123">
        <f t="shared" si="105"/>
        <v>376</v>
      </c>
      <c r="AO123" s="4">
        <v>1997</v>
      </c>
      <c r="AP123">
        <f t="shared" si="106"/>
        <v>0</v>
      </c>
      <c r="AQ123">
        <f t="shared" si="106"/>
        <v>0</v>
      </c>
      <c r="AR123">
        <f t="shared" si="106"/>
        <v>0</v>
      </c>
      <c r="AS123">
        <f t="shared" si="106"/>
        <v>0</v>
      </c>
      <c r="AT123">
        <f t="shared" si="106"/>
        <v>0</v>
      </c>
      <c r="AU123">
        <f t="shared" si="106"/>
        <v>0</v>
      </c>
    </row>
    <row r="124" spans="1:47" ht="12.75">
      <c r="A124" s="4">
        <v>1998</v>
      </c>
      <c r="B124">
        <f t="shared" si="101"/>
        <v>292</v>
      </c>
      <c r="C124">
        <f t="shared" si="101"/>
        <v>465</v>
      </c>
      <c r="D124">
        <f t="shared" si="101"/>
        <v>348</v>
      </c>
      <c r="E124">
        <f t="shared" si="101"/>
        <v>111</v>
      </c>
      <c r="F124">
        <f t="shared" si="101"/>
        <v>151</v>
      </c>
      <c r="G124">
        <f t="shared" si="101"/>
        <v>1367</v>
      </c>
      <c r="I124" s="4">
        <v>1998</v>
      </c>
      <c r="J124">
        <f t="shared" si="102"/>
        <v>494</v>
      </c>
      <c r="K124">
        <f t="shared" si="102"/>
        <v>976</v>
      </c>
      <c r="L124">
        <f t="shared" si="102"/>
        <v>751</v>
      </c>
      <c r="M124">
        <f t="shared" si="102"/>
        <v>2109</v>
      </c>
      <c r="N124">
        <f t="shared" si="102"/>
        <v>412</v>
      </c>
      <c r="O124">
        <f t="shared" si="102"/>
        <v>4742</v>
      </c>
      <c r="Q124" s="4">
        <v>1998</v>
      </c>
      <c r="R124">
        <f t="shared" si="103"/>
        <v>1</v>
      </c>
      <c r="S124">
        <f t="shared" si="103"/>
        <v>3</v>
      </c>
      <c r="T124">
        <f t="shared" si="103"/>
        <v>1</v>
      </c>
      <c r="U124">
        <f t="shared" si="103"/>
        <v>1</v>
      </c>
      <c r="V124">
        <f t="shared" si="103"/>
        <v>3</v>
      </c>
      <c r="W124">
        <f t="shared" si="103"/>
        <v>9</v>
      </c>
      <c r="Y124" s="4">
        <v>1998</v>
      </c>
      <c r="Z124">
        <f t="shared" si="104"/>
        <v>1</v>
      </c>
      <c r="AA124">
        <f t="shared" si="104"/>
        <v>1</v>
      </c>
      <c r="AB124">
        <f t="shared" si="104"/>
        <v>1</v>
      </c>
      <c r="AC124">
        <f t="shared" si="104"/>
        <v>0</v>
      </c>
      <c r="AD124">
        <f t="shared" si="104"/>
        <v>0</v>
      </c>
      <c r="AE124">
        <f t="shared" si="104"/>
        <v>3</v>
      </c>
      <c r="AG124" s="4">
        <v>1998</v>
      </c>
      <c r="AH124">
        <f t="shared" si="105"/>
        <v>46</v>
      </c>
      <c r="AI124">
        <f t="shared" si="105"/>
        <v>117</v>
      </c>
      <c r="AJ124">
        <f t="shared" si="105"/>
        <v>43</v>
      </c>
      <c r="AK124">
        <f t="shared" si="105"/>
        <v>76</v>
      </c>
      <c r="AL124">
        <f t="shared" si="105"/>
        <v>57</v>
      </c>
      <c r="AM124">
        <f t="shared" si="105"/>
        <v>339</v>
      </c>
      <c r="AO124" s="4">
        <v>1998</v>
      </c>
      <c r="AP124">
        <f t="shared" si="106"/>
        <v>0</v>
      </c>
      <c r="AQ124">
        <f t="shared" si="106"/>
        <v>0</v>
      </c>
      <c r="AR124">
        <f t="shared" si="106"/>
        <v>0</v>
      </c>
      <c r="AS124">
        <f t="shared" si="106"/>
        <v>0</v>
      </c>
      <c r="AT124">
        <f t="shared" si="106"/>
        <v>0</v>
      </c>
      <c r="AU124">
        <f t="shared" si="106"/>
        <v>0</v>
      </c>
    </row>
    <row r="125" spans="1:47" ht="12.75">
      <c r="A125" s="4">
        <v>1999</v>
      </c>
      <c r="B125">
        <f t="shared" si="101"/>
        <v>359</v>
      </c>
      <c r="C125">
        <f t="shared" si="101"/>
        <v>518</v>
      </c>
      <c r="D125">
        <f t="shared" si="101"/>
        <v>378</v>
      </c>
      <c r="E125">
        <f t="shared" si="101"/>
        <v>120</v>
      </c>
      <c r="F125">
        <f t="shared" si="101"/>
        <v>237</v>
      </c>
      <c r="G125">
        <f t="shared" si="101"/>
        <v>1612</v>
      </c>
      <c r="I125" s="4">
        <v>1999</v>
      </c>
      <c r="J125">
        <f t="shared" si="102"/>
        <v>581</v>
      </c>
      <c r="K125">
        <f t="shared" si="102"/>
        <v>1008</v>
      </c>
      <c r="L125">
        <f t="shared" si="102"/>
        <v>874</v>
      </c>
      <c r="M125">
        <f t="shared" si="102"/>
        <v>2047</v>
      </c>
      <c r="N125">
        <f t="shared" si="102"/>
        <v>447</v>
      </c>
      <c r="O125">
        <f t="shared" si="102"/>
        <v>4957</v>
      </c>
      <c r="Q125" s="4">
        <v>1999</v>
      </c>
      <c r="R125">
        <f t="shared" si="103"/>
        <v>4</v>
      </c>
      <c r="S125">
        <f t="shared" si="103"/>
        <v>1</v>
      </c>
      <c r="T125">
        <f t="shared" si="103"/>
        <v>0</v>
      </c>
      <c r="U125">
        <f t="shared" si="103"/>
        <v>1</v>
      </c>
      <c r="V125">
        <f t="shared" si="103"/>
        <v>3</v>
      </c>
      <c r="W125">
        <f t="shared" si="103"/>
        <v>9</v>
      </c>
      <c r="Y125" s="4">
        <v>1999</v>
      </c>
      <c r="Z125">
        <f t="shared" si="104"/>
        <v>0</v>
      </c>
      <c r="AA125">
        <f t="shared" si="104"/>
        <v>3</v>
      </c>
      <c r="AB125">
        <f t="shared" si="104"/>
        <v>0</v>
      </c>
      <c r="AC125">
        <f t="shared" si="104"/>
        <v>2</v>
      </c>
      <c r="AD125">
        <f t="shared" si="104"/>
        <v>1</v>
      </c>
      <c r="AE125">
        <f t="shared" si="104"/>
        <v>6</v>
      </c>
      <c r="AG125" s="4">
        <v>1999</v>
      </c>
      <c r="AH125">
        <f t="shared" si="105"/>
        <v>99</v>
      </c>
      <c r="AI125">
        <f t="shared" si="105"/>
        <v>128</v>
      </c>
      <c r="AJ125">
        <f t="shared" si="105"/>
        <v>72</v>
      </c>
      <c r="AK125">
        <f t="shared" si="105"/>
        <v>80</v>
      </c>
      <c r="AL125">
        <f t="shared" si="105"/>
        <v>51</v>
      </c>
      <c r="AM125">
        <f t="shared" si="105"/>
        <v>430</v>
      </c>
      <c r="AO125" s="4">
        <v>1999</v>
      </c>
      <c r="AP125">
        <f t="shared" si="106"/>
        <v>0</v>
      </c>
      <c r="AQ125">
        <f t="shared" si="106"/>
        <v>0</v>
      </c>
      <c r="AR125">
        <f t="shared" si="106"/>
        <v>0</v>
      </c>
      <c r="AS125">
        <f t="shared" si="106"/>
        <v>0</v>
      </c>
      <c r="AT125">
        <f t="shared" si="106"/>
        <v>0</v>
      </c>
      <c r="AU125">
        <f t="shared" si="106"/>
        <v>0</v>
      </c>
    </row>
    <row r="126" spans="1:47" ht="12.75">
      <c r="A126" s="4" t="s">
        <v>13</v>
      </c>
      <c r="B126" s="2">
        <f>SUM(B109:B125)</f>
        <v>2782</v>
      </c>
      <c r="C126" s="2">
        <f>SUM(C109:C125)</f>
        <v>7287</v>
      </c>
      <c r="D126" s="2">
        <f>SUM(D109:D125)</f>
        <v>3882</v>
      </c>
      <c r="E126" s="2">
        <f>SUM(E109:E125)</f>
        <v>1019</v>
      </c>
      <c r="F126" s="2">
        <f>SUM(F109:F125)</f>
        <v>2182</v>
      </c>
      <c r="G126">
        <f>SUM(B126:F126)</f>
        <v>17152</v>
      </c>
      <c r="I126" s="4" t="s">
        <v>13</v>
      </c>
      <c r="J126" s="2">
        <f>SUM(J109:J125)</f>
        <v>5207</v>
      </c>
      <c r="K126" s="2">
        <f>SUM(K109:K125)</f>
        <v>16807</v>
      </c>
      <c r="L126" s="2">
        <f>SUM(L109:L125)</f>
        <v>9204</v>
      </c>
      <c r="M126" s="2">
        <f>SUM(M109:M125)</f>
        <v>12886</v>
      </c>
      <c r="N126" s="2">
        <f>SUM(N109:N125)</f>
        <v>5126</v>
      </c>
      <c r="O126">
        <f>SUM(J126:N126)</f>
        <v>49230</v>
      </c>
      <c r="Q126" s="4" t="s">
        <v>13</v>
      </c>
      <c r="R126" s="2">
        <f>SUM(R109:R125)</f>
        <v>20</v>
      </c>
      <c r="S126" s="2">
        <f>SUM(S109:S125)</f>
        <v>24</v>
      </c>
      <c r="T126" s="2">
        <f>SUM(T109:T125)</f>
        <v>21</v>
      </c>
      <c r="U126" s="2">
        <f>SUM(U109:U125)</f>
        <v>10</v>
      </c>
      <c r="V126" s="2">
        <f>SUM(V109:V125)</f>
        <v>13</v>
      </c>
      <c r="W126">
        <f>SUM(R126:V126)</f>
        <v>88</v>
      </c>
      <c r="Y126" s="4" t="s">
        <v>13</v>
      </c>
      <c r="Z126" s="2">
        <f>SUM(Z109:Z125)</f>
        <v>3</v>
      </c>
      <c r="AA126" s="2">
        <f>SUM(AA109:AA125)</f>
        <v>10</v>
      </c>
      <c r="AB126" s="2">
        <f>SUM(AB109:AB125)</f>
        <v>5</v>
      </c>
      <c r="AC126" s="2">
        <f>SUM(AC109:AC125)</f>
        <v>4</v>
      </c>
      <c r="AD126" s="2">
        <f>SUM(AD109:AD125)</f>
        <v>8</v>
      </c>
      <c r="AE126">
        <f>SUM(Z126:AD126)</f>
        <v>30</v>
      </c>
      <c r="AG126" s="4" t="s">
        <v>13</v>
      </c>
      <c r="AH126" s="2">
        <f>SUM(AH109:AH125)</f>
        <v>609</v>
      </c>
      <c r="AI126" s="2">
        <f>SUM(AI109:AI125)</f>
        <v>1736</v>
      </c>
      <c r="AJ126" s="2">
        <f>SUM(AJ109:AJ125)</f>
        <v>573</v>
      </c>
      <c r="AK126" s="2">
        <f>SUM(AK109:AK125)</f>
        <v>808</v>
      </c>
      <c r="AL126" s="2">
        <f>SUM(AL109:AL125)</f>
        <v>586</v>
      </c>
      <c r="AM126">
        <f>SUM(AH126:AL126)</f>
        <v>4312</v>
      </c>
      <c r="AO126" s="4" t="s">
        <v>13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7" ht="12.75">
      <c r="A130" s="4">
        <v>1983</v>
      </c>
      <c r="B130">
        <f aca="true" t="shared" si="107" ref="B130:G139">B4+B25+B46+B88</f>
        <v>675</v>
      </c>
      <c r="C130">
        <f t="shared" si="107"/>
        <v>1639</v>
      </c>
      <c r="D130">
        <f t="shared" si="107"/>
        <v>562</v>
      </c>
      <c r="E130">
        <f t="shared" si="107"/>
        <v>209</v>
      </c>
      <c r="F130">
        <f t="shared" si="107"/>
        <v>191</v>
      </c>
      <c r="G130">
        <f t="shared" si="107"/>
        <v>3276</v>
      </c>
      <c r="I130" s="4">
        <v>1983</v>
      </c>
      <c r="J130">
        <f aca="true" t="shared" si="108" ref="J130:O130">J4+J25+J46+J88</f>
        <v>1401</v>
      </c>
      <c r="K130">
        <f t="shared" si="108"/>
        <v>3015</v>
      </c>
      <c r="L130">
        <f t="shared" si="108"/>
        <v>879</v>
      </c>
      <c r="M130">
        <f t="shared" si="108"/>
        <v>116</v>
      </c>
      <c r="N130">
        <f t="shared" si="108"/>
        <v>191</v>
      </c>
      <c r="O130">
        <f t="shared" si="108"/>
        <v>5602</v>
      </c>
      <c r="Q130" s="4">
        <v>1983</v>
      </c>
      <c r="R130">
        <f aca="true" t="shared" si="109" ref="R130:W130">R4+R25+R46+R88</f>
        <v>4</v>
      </c>
      <c r="S130">
        <f t="shared" si="109"/>
        <v>3</v>
      </c>
      <c r="T130">
        <f t="shared" si="109"/>
        <v>4</v>
      </c>
      <c r="U130">
        <f t="shared" si="109"/>
        <v>0</v>
      </c>
      <c r="V130">
        <f t="shared" si="109"/>
        <v>1</v>
      </c>
      <c r="W130">
        <f t="shared" si="109"/>
        <v>12</v>
      </c>
      <c r="Y130" s="4">
        <v>1983</v>
      </c>
      <c r="Z130">
        <f aca="true" t="shared" si="110" ref="Z130:AE130">Z4+Z25+Z46+Z88</f>
        <v>3</v>
      </c>
      <c r="AA130">
        <f t="shared" si="110"/>
        <v>1</v>
      </c>
      <c r="AB130">
        <f t="shared" si="110"/>
        <v>0</v>
      </c>
      <c r="AC130">
        <f t="shared" si="110"/>
        <v>1</v>
      </c>
      <c r="AD130">
        <f t="shared" si="110"/>
        <v>0</v>
      </c>
      <c r="AE130">
        <f t="shared" si="110"/>
        <v>5</v>
      </c>
      <c r="AG130" s="4">
        <v>1983</v>
      </c>
      <c r="AH130">
        <f aca="true" t="shared" si="111" ref="AH130:AM130">AH4+AH25+AH46+AH88</f>
        <v>163</v>
      </c>
      <c r="AI130">
        <f t="shared" si="111"/>
        <v>338</v>
      </c>
      <c r="AJ130">
        <f t="shared" si="111"/>
        <v>49</v>
      </c>
      <c r="AK130">
        <f t="shared" si="111"/>
        <v>62</v>
      </c>
      <c r="AL130">
        <f t="shared" si="111"/>
        <v>14</v>
      </c>
      <c r="AM130">
        <f t="shared" si="111"/>
        <v>626</v>
      </c>
      <c r="AO130" s="4">
        <v>1983</v>
      </c>
      <c r="AP130">
        <f aca="true" t="shared" si="112" ref="AP130:AU130">AP4+AP25+AP46+AP88</f>
        <v>0</v>
      </c>
      <c r="AQ130">
        <f t="shared" si="112"/>
        <v>0</v>
      </c>
      <c r="AR130">
        <f t="shared" si="112"/>
        <v>0</v>
      </c>
      <c r="AS130">
        <f t="shared" si="112"/>
        <v>0</v>
      </c>
      <c r="AT130">
        <f t="shared" si="112"/>
        <v>0</v>
      </c>
      <c r="AU130">
        <f t="shared" si="112"/>
        <v>0</v>
      </c>
    </row>
    <row r="131" spans="1:47" ht="12.75">
      <c r="A131" s="4">
        <v>1984</v>
      </c>
      <c r="B131">
        <f t="shared" si="107"/>
        <v>602</v>
      </c>
      <c r="C131">
        <f t="shared" si="107"/>
        <v>1422</v>
      </c>
      <c r="D131">
        <f t="shared" si="107"/>
        <v>682</v>
      </c>
      <c r="E131">
        <f t="shared" si="107"/>
        <v>204</v>
      </c>
      <c r="F131">
        <f t="shared" si="107"/>
        <v>213</v>
      </c>
      <c r="G131">
        <f t="shared" si="107"/>
        <v>3123</v>
      </c>
      <c r="I131" s="4">
        <v>1984</v>
      </c>
      <c r="J131">
        <f aca="true" t="shared" si="113" ref="J131:O131">J5+J26+J47+J89</f>
        <v>1067</v>
      </c>
      <c r="K131">
        <f t="shared" si="113"/>
        <v>2645</v>
      </c>
      <c r="L131">
        <f t="shared" si="113"/>
        <v>1218</v>
      </c>
      <c r="M131">
        <f t="shared" si="113"/>
        <v>236</v>
      </c>
      <c r="N131">
        <f t="shared" si="113"/>
        <v>393</v>
      </c>
      <c r="O131">
        <f t="shared" si="113"/>
        <v>5559</v>
      </c>
      <c r="Q131" s="4">
        <v>1984</v>
      </c>
      <c r="R131">
        <f aca="true" t="shared" si="114" ref="R131:W131">R5+R26+R47+R89</f>
        <v>2</v>
      </c>
      <c r="S131">
        <f t="shared" si="114"/>
        <v>4</v>
      </c>
      <c r="T131">
        <f t="shared" si="114"/>
        <v>1</v>
      </c>
      <c r="U131">
        <f t="shared" si="114"/>
        <v>0</v>
      </c>
      <c r="V131">
        <f t="shared" si="114"/>
        <v>1</v>
      </c>
      <c r="W131">
        <f t="shared" si="114"/>
        <v>8</v>
      </c>
      <c r="Y131" s="4">
        <v>1984</v>
      </c>
      <c r="Z131">
        <f aca="true" t="shared" si="115" ref="Z131:AE131">Z5+Z26+Z47+Z89</f>
        <v>0</v>
      </c>
      <c r="AA131">
        <f t="shared" si="115"/>
        <v>0</v>
      </c>
      <c r="AB131">
        <f t="shared" si="115"/>
        <v>1</v>
      </c>
      <c r="AC131">
        <f t="shared" si="115"/>
        <v>0</v>
      </c>
      <c r="AD131">
        <f t="shared" si="115"/>
        <v>0</v>
      </c>
      <c r="AE131">
        <f t="shared" si="115"/>
        <v>1</v>
      </c>
      <c r="AG131" s="4">
        <v>1984</v>
      </c>
      <c r="AH131">
        <f aca="true" t="shared" si="116" ref="AH131:AM131">AH5+AH26+AH47+AH89</f>
        <v>170</v>
      </c>
      <c r="AI131">
        <f t="shared" si="116"/>
        <v>304</v>
      </c>
      <c r="AJ131">
        <f t="shared" si="116"/>
        <v>57</v>
      </c>
      <c r="AK131">
        <f t="shared" si="116"/>
        <v>87</v>
      </c>
      <c r="AL131">
        <f t="shared" si="116"/>
        <v>40</v>
      </c>
      <c r="AM131">
        <f t="shared" si="116"/>
        <v>658</v>
      </c>
      <c r="AO131" s="4">
        <v>1984</v>
      </c>
      <c r="AP131">
        <f aca="true" t="shared" si="117" ref="AP131:AU131">AP5+AP26+AP47+AP89</f>
        <v>0</v>
      </c>
      <c r="AQ131">
        <f t="shared" si="117"/>
        <v>0</v>
      </c>
      <c r="AR131">
        <f t="shared" si="117"/>
        <v>0</v>
      </c>
      <c r="AS131">
        <f t="shared" si="117"/>
        <v>0</v>
      </c>
      <c r="AT131">
        <f t="shared" si="117"/>
        <v>0</v>
      </c>
      <c r="AU131">
        <f t="shared" si="117"/>
        <v>0</v>
      </c>
    </row>
    <row r="132" spans="1:47" ht="12.75">
      <c r="A132" s="4">
        <v>1985</v>
      </c>
      <c r="B132">
        <f t="shared" si="107"/>
        <v>683</v>
      </c>
      <c r="C132">
        <f t="shared" si="107"/>
        <v>1557</v>
      </c>
      <c r="D132">
        <f t="shared" si="107"/>
        <v>676</v>
      </c>
      <c r="E132">
        <f t="shared" si="107"/>
        <v>238</v>
      </c>
      <c r="F132">
        <f t="shared" si="107"/>
        <v>301</v>
      </c>
      <c r="G132">
        <f t="shared" si="107"/>
        <v>3455</v>
      </c>
      <c r="I132" s="4">
        <v>1985</v>
      </c>
      <c r="J132">
        <f aca="true" t="shared" si="118" ref="J132:O132">J6+J27+J48+J90</f>
        <v>1263</v>
      </c>
      <c r="K132">
        <f t="shared" si="118"/>
        <v>2787</v>
      </c>
      <c r="L132">
        <f t="shared" si="118"/>
        <v>1255</v>
      </c>
      <c r="M132">
        <f t="shared" si="118"/>
        <v>256</v>
      </c>
      <c r="N132">
        <f t="shared" si="118"/>
        <v>512</v>
      </c>
      <c r="O132">
        <f t="shared" si="118"/>
        <v>6073</v>
      </c>
      <c r="Q132" s="4">
        <v>1985</v>
      </c>
      <c r="R132">
        <f aca="true" t="shared" si="119" ref="R132:W132">R6+R27+R48+R90</f>
        <v>1</v>
      </c>
      <c r="S132">
        <f t="shared" si="119"/>
        <v>3</v>
      </c>
      <c r="T132">
        <f t="shared" si="119"/>
        <v>2</v>
      </c>
      <c r="U132">
        <f t="shared" si="119"/>
        <v>0</v>
      </c>
      <c r="V132">
        <f t="shared" si="119"/>
        <v>0</v>
      </c>
      <c r="W132">
        <f t="shared" si="119"/>
        <v>6</v>
      </c>
      <c r="Y132" s="4">
        <v>1985</v>
      </c>
      <c r="Z132">
        <f aca="true" t="shared" si="120" ref="Z132:AE132">Z6+Z27+Z48+Z90</f>
        <v>1</v>
      </c>
      <c r="AA132">
        <f t="shared" si="120"/>
        <v>1</v>
      </c>
      <c r="AB132">
        <f t="shared" si="120"/>
        <v>0</v>
      </c>
      <c r="AC132">
        <f t="shared" si="120"/>
        <v>0</v>
      </c>
      <c r="AD132">
        <f t="shared" si="120"/>
        <v>0</v>
      </c>
      <c r="AE132">
        <f t="shared" si="120"/>
        <v>2</v>
      </c>
      <c r="AG132" s="4">
        <v>1985</v>
      </c>
      <c r="AH132">
        <f aca="true" t="shared" si="121" ref="AH132:AM132">AH6+AH27+AH48+AH90</f>
        <v>187</v>
      </c>
      <c r="AI132">
        <f t="shared" si="121"/>
        <v>317</v>
      </c>
      <c r="AJ132">
        <f t="shared" si="121"/>
        <v>53</v>
      </c>
      <c r="AK132">
        <f t="shared" si="121"/>
        <v>137</v>
      </c>
      <c r="AL132">
        <f t="shared" si="121"/>
        <v>53</v>
      </c>
      <c r="AM132">
        <f t="shared" si="121"/>
        <v>747</v>
      </c>
      <c r="AO132" s="4">
        <v>1985</v>
      </c>
      <c r="AP132">
        <f aca="true" t="shared" si="122" ref="AP132:AU132">AP6+AP27+AP48+AP90</f>
        <v>0</v>
      </c>
      <c r="AQ132">
        <f t="shared" si="122"/>
        <v>0</v>
      </c>
      <c r="AR132">
        <f t="shared" si="122"/>
        <v>0</v>
      </c>
      <c r="AS132">
        <f t="shared" si="122"/>
        <v>0</v>
      </c>
      <c r="AT132">
        <f t="shared" si="122"/>
        <v>0</v>
      </c>
      <c r="AU132">
        <f t="shared" si="122"/>
        <v>0</v>
      </c>
    </row>
    <row r="133" spans="1:47" ht="12.75">
      <c r="A133" s="4">
        <v>1986</v>
      </c>
      <c r="B133">
        <f t="shared" si="107"/>
        <v>747</v>
      </c>
      <c r="C133">
        <f t="shared" si="107"/>
        <v>1620</v>
      </c>
      <c r="D133">
        <f t="shared" si="107"/>
        <v>782</v>
      </c>
      <c r="E133">
        <f t="shared" si="107"/>
        <v>341</v>
      </c>
      <c r="F133">
        <f t="shared" si="107"/>
        <v>342</v>
      </c>
      <c r="G133">
        <f t="shared" si="107"/>
        <v>3832</v>
      </c>
      <c r="I133" s="4">
        <v>1986</v>
      </c>
      <c r="J133">
        <f aca="true" t="shared" si="123" ref="J133:O133">J7+J28+J49+J91</f>
        <v>1242</v>
      </c>
      <c r="K133">
        <f t="shared" si="123"/>
        <v>2718</v>
      </c>
      <c r="L133">
        <f t="shared" si="123"/>
        <v>1359</v>
      </c>
      <c r="M133">
        <f t="shared" si="123"/>
        <v>381</v>
      </c>
      <c r="N133">
        <f t="shared" si="123"/>
        <v>534</v>
      </c>
      <c r="O133">
        <f t="shared" si="123"/>
        <v>6234</v>
      </c>
      <c r="Q133" s="4">
        <v>1986</v>
      </c>
      <c r="R133">
        <f aca="true" t="shared" si="124" ref="R133:W133">R7+R28+R49+R91</f>
        <v>1</v>
      </c>
      <c r="S133">
        <f t="shared" si="124"/>
        <v>0</v>
      </c>
      <c r="T133">
        <f t="shared" si="124"/>
        <v>5</v>
      </c>
      <c r="U133">
        <f t="shared" si="124"/>
        <v>0</v>
      </c>
      <c r="V133">
        <f t="shared" si="124"/>
        <v>1</v>
      </c>
      <c r="W133">
        <f t="shared" si="124"/>
        <v>7</v>
      </c>
      <c r="Y133" s="4">
        <v>1986</v>
      </c>
      <c r="Z133">
        <f aca="true" t="shared" si="125" ref="Z133:AE133">Z7+Z28+Z49+Z91</f>
        <v>1</v>
      </c>
      <c r="AA133">
        <f t="shared" si="125"/>
        <v>1</v>
      </c>
      <c r="AB133">
        <f t="shared" si="125"/>
        <v>1</v>
      </c>
      <c r="AC133">
        <f t="shared" si="125"/>
        <v>0</v>
      </c>
      <c r="AD133">
        <f t="shared" si="125"/>
        <v>0</v>
      </c>
      <c r="AE133">
        <f t="shared" si="125"/>
        <v>3</v>
      </c>
      <c r="AG133" s="4">
        <v>1986</v>
      </c>
      <c r="AH133">
        <f aca="true" t="shared" si="126" ref="AH133:AM133">AH7+AH28+AH49+AH91</f>
        <v>193</v>
      </c>
      <c r="AI133">
        <f t="shared" si="126"/>
        <v>292</v>
      </c>
      <c r="AJ133">
        <f t="shared" si="126"/>
        <v>79</v>
      </c>
      <c r="AK133">
        <f t="shared" si="126"/>
        <v>196</v>
      </c>
      <c r="AL133">
        <f t="shared" si="126"/>
        <v>53</v>
      </c>
      <c r="AM133">
        <f t="shared" si="126"/>
        <v>813</v>
      </c>
      <c r="AO133" s="4">
        <v>1986</v>
      </c>
      <c r="AP133">
        <f aca="true" t="shared" si="127" ref="AP133:AU133">AP7+AP28+AP49+AP91</f>
        <v>0</v>
      </c>
      <c r="AQ133">
        <f t="shared" si="127"/>
        <v>0</v>
      </c>
      <c r="AR133">
        <f t="shared" si="127"/>
        <v>0</v>
      </c>
      <c r="AS133">
        <f t="shared" si="127"/>
        <v>0</v>
      </c>
      <c r="AT133">
        <f t="shared" si="127"/>
        <v>0</v>
      </c>
      <c r="AU133">
        <f t="shared" si="127"/>
        <v>0</v>
      </c>
    </row>
    <row r="134" spans="1:47" ht="12.75">
      <c r="A134" s="4">
        <v>1987</v>
      </c>
      <c r="B134">
        <f t="shared" si="107"/>
        <v>757</v>
      </c>
      <c r="C134">
        <f t="shared" si="107"/>
        <v>1439</v>
      </c>
      <c r="D134">
        <f t="shared" si="107"/>
        <v>760</v>
      </c>
      <c r="E134">
        <f t="shared" si="107"/>
        <v>361</v>
      </c>
      <c r="F134">
        <f t="shared" si="107"/>
        <v>401</v>
      </c>
      <c r="G134">
        <f t="shared" si="107"/>
        <v>3718</v>
      </c>
      <c r="I134" s="4">
        <v>1987</v>
      </c>
      <c r="J134">
        <f aca="true" t="shared" si="128" ref="J134:O134">J8+J29+J50+J92</f>
        <v>1170</v>
      </c>
      <c r="K134">
        <f t="shared" si="128"/>
        <v>2705</v>
      </c>
      <c r="L134">
        <f t="shared" si="128"/>
        <v>1403</v>
      </c>
      <c r="M134">
        <f t="shared" si="128"/>
        <v>448</v>
      </c>
      <c r="N134">
        <f t="shared" si="128"/>
        <v>572</v>
      </c>
      <c r="O134">
        <f t="shared" si="128"/>
        <v>6298</v>
      </c>
      <c r="Q134" s="4">
        <v>1987</v>
      </c>
      <c r="R134">
        <f aca="true" t="shared" si="129" ref="R134:W134">R8+R29+R50+R92</f>
        <v>1</v>
      </c>
      <c r="S134">
        <f t="shared" si="129"/>
        <v>2</v>
      </c>
      <c r="T134">
        <f t="shared" si="129"/>
        <v>4</v>
      </c>
      <c r="U134">
        <f t="shared" si="129"/>
        <v>0</v>
      </c>
      <c r="V134">
        <f t="shared" si="129"/>
        <v>2</v>
      </c>
      <c r="W134">
        <f t="shared" si="129"/>
        <v>9</v>
      </c>
      <c r="Y134" s="4">
        <v>1987</v>
      </c>
      <c r="Z134">
        <f aca="true" t="shared" si="130" ref="Z134:AE134">Z8+Z29+Z50+Z92</f>
        <v>0</v>
      </c>
      <c r="AA134">
        <f t="shared" si="130"/>
        <v>0</v>
      </c>
      <c r="AB134">
        <f t="shared" si="130"/>
        <v>0</v>
      </c>
      <c r="AC134">
        <f t="shared" si="130"/>
        <v>2</v>
      </c>
      <c r="AD134">
        <f t="shared" si="130"/>
        <v>0</v>
      </c>
      <c r="AE134">
        <f t="shared" si="130"/>
        <v>2</v>
      </c>
      <c r="AG134" s="4">
        <v>1987</v>
      </c>
      <c r="AH134">
        <f aca="true" t="shared" si="131" ref="AH134:AM134">AH8+AH29+AH50+AH92</f>
        <v>180</v>
      </c>
      <c r="AI134">
        <f t="shared" si="131"/>
        <v>327</v>
      </c>
      <c r="AJ134">
        <f t="shared" si="131"/>
        <v>95</v>
      </c>
      <c r="AK134">
        <f t="shared" si="131"/>
        <v>191</v>
      </c>
      <c r="AL134">
        <f t="shared" si="131"/>
        <v>61</v>
      </c>
      <c r="AM134">
        <f t="shared" si="131"/>
        <v>854</v>
      </c>
      <c r="AO134" s="4">
        <v>1987</v>
      </c>
      <c r="AP134">
        <f aca="true" t="shared" si="132" ref="AP134:AU134">AP8+AP29+AP50+AP92</f>
        <v>0</v>
      </c>
      <c r="AQ134">
        <f t="shared" si="132"/>
        <v>0</v>
      </c>
      <c r="AR134">
        <f t="shared" si="132"/>
        <v>0</v>
      </c>
      <c r="AS134">
        <f t="shared" si="132"/>
        <v>0</v>
      </c>
      <c r="AT134">
        <f t="shared" si="132"/>
        <v>0</v>
      </c>
      <c r="AU134">
        <f t="shared" si="132"/>
        <v>0</v>
      </c>
    </row>
    <row r="135" spans="1:47" ht="12.75">
      <c r="A135" s="4">
        <v>1988</v>
      </c>
      <c r="B135">
        <f t="shared" si="107"/>
        <v>721</v>
      </c>
      <c r="C135">
        <f t="shared" si="107"/>
        <v>1217</v>
      </c>
      <c r="D135">
        <f t="shared" si="107"/>
        <v>646</v>
      </c>
      <c r="E135">
        <f t="shared" si="107"/>
        <v>434</v>
      </c>
      <c r="F135">
        <f t="shared" si="107"/>
        <v>555</v>
      </c>
      <c r="G135">
        <f t="shared" si="107"/>
        <v>3573</v>
      </c>
      <c r="I135" s="4">
        <v>1988</v>
      </c>
      <c r="J135">
        <f aca="true" t="shared" si="133" ref="J135:O135">J9+J30+J51+J93</f>
        <v>1160</v>
      </c>
      <c r="K135">
        <f t="shared" si="133"/>
        <v>2277</v>
      </c>
      <c r="L135">
        <f t="shared" si="133"/>
        <v>1194</v>
      </c>
      <c r="M135">
        <f t="shared" si="133"/>
        <v>717</v>
      </c>
      <c r="N135">
        <f t="shared" si="133"/>
        <v>796</v>
      </c>
      <c r="O135">
        <f t="shared" si="133"/>
        <v>6144</v>
      </c>
      <c r="Q135" s="4">
        <v>1988</v>
      </c>
      <c r="R135">
        <f aca="true" t="shared" si="134" ref="R135:W135">R9+R30+R51+R93</f>
        <v>3</v>
      </c>
      <c r="S135">
        <f t="shared" si="134"/>
        <v>2</v>
      </c>
      <c r="T135">
        <f t="shared" si="134"/>
        <v>4</v>
      </c>
      <c r="U135">
        <f t="shared" si="134"/>
        <v>0</v>
      </c>
      <c r="V135">
        <f t="shared" si="134"/>
        <v>0</v>
      </c>
      <c r="W135">
        <f t="shared" si="134"/>
        <v>9</v>
      </c>
      <c r="Y135" s="4">
        <v>1988</v>
      </c>
      <c r="Z135">
        <f aca="true" t="shared" si="135" ref="Z135:AE135">Z9+Z30+Z51+Z93</f>
        <v>0</v>
      </c>
      <c r="AA135">
        <f t="shared" si="135"/>
        <v>1</v>
      </c>
      <c r="AB135">
        <f t="shared" si="135"/>
        <v>2</v>
      </c>
      <c r="AC135">
        <f t="shared" si="135"/>
        <v>0</v>
      </c>
      <c r="AD135">
        <f t="shared" si="135"/>
        <v>1</v>
      </c>
      <c r="AE135">
        <f t="shared" si="135"/>
        <v>4</v>
      </c>
      <c r="AG135" s="4">
        <v>1988</v>
      </c>
      <c r="AH135">
        <f aca="true" t="shared" si="136" ref="AH135:AM135">AH9+AH30+AH51+AH93</f>
        <v>210</v>
      </c>
      <c r="AI135">
        <f t="shared" si="136"/>
        <v>264</v>
      </c>
      <c r="AJ135">
        <f t="shared" si="136"/>
        <v>80</v>
      </c>
      <c r="AK135">
        <f t="shared" si="136"/>
        <v>251</v>
      </c>
      <c r="AL135">
        <f t="shared" si="136"/>
        <v>85</v>
      </c>
      <c r="AM135">
        <f t="shared" si="136"/>
        <v>890</v>
      </c>
      <c r="AO135" s="4">
        <v>1988</v>
      </c>
      <c r="AP135">
        <f aca="true" t="shared" si="137" ref="AP135:AU135">AP9+AP30+AP51+AP93</f>
        <v>0</v>
      </c>
      <c r="AQ135">
        <f t="shared" si="137"/>
        <v>0</v>
      </c>
      <c r="AR135">
        <f t="shared" si="137"/>
        <v>0</v>
      </c>
      <c r="AS135">
        <f t="shared" si="137"/>
        <v>0</v>
      </c>
      <c r="AT135">
        <f t="shared" si="137"/>
        <v>0</v>
      </c>
      <c r="AU135">
        <f t="shared" si="137"/>
        <v>0</v>
      </c>
    </row>
    <row r="136" spans="1:47" ht="12.75">
      <c r="A136" s="4">
        <v>1989</v>
      </c>
      <c r="B136">
        <f t="shared" si="107"/>
        <v>888</v>
      </c>
      <c r="C136">
        <f t="shared" si="107"/>
        <v>1447</v>
      </c>
      <c r="D136">
        <f t="shared" si="107"/>
        <v>792</v>
      </c>
      <c r="E136">
        <f t="shared" si="107"/>
        <v>612</v>
      </c>
      <c r="F136">
        <f t="shared" si="107"/>
        <v>646</v>
      </c>
      <c r="G136">
        <f t="shared" si="107"/>
        <v>4385</v>
      </c>
      <c r="I136" s="4">
        <v>1989</v>
      </c>
      <c r="J136">
        <f aca="true" t="shared" si="138" ref="J136:O136">J10+J31+J52+J94</f>
        <v>1330</v>
      </c>
      <c r="K136">
        <f t="shared" si="138"/>
        <v>3055</v>
      </c>
      <c r="L136">
        <f t="shared" si="138"/>
        <v>1439</v>
      </c>
      <c r="M136">
        <f t="shared" si="138"/>
        <v>1408</v>
      </c>
      <c r="N136">
        <f t="shared" si="138"/>
        <v>832</v>
      </c>
      <c r="O136">
        <f t="shared" si="138"/>
        <v>8064</v>
      </c>
      <c r="Q136" s="4">
        <v>1989</v>
      </c>
      <c r="R136">
        <f aca="true" t="shared" si="139" ref="R136:W136">R10+R31+R52+R94</f>
        <v>3</v>
      </c>
      <c r="S136">
        <f t="shared" si="139"/>
        <v>4</v>
      </c>
      <c r="T136">
        <f t="shared" si="139"/>
        <v>7</v>
      </c>
      <c r="U136">
        <f t="shared" si="139"/>
        <v>1</v>
      </c>
      <c r="V136">
        <f t="shared" si="139"/>
        <v>2</v>
      </c>
      <c r="W136">
        <f t="shared" si="139"/>
        <v>17</v>
      </c>
      <c r="Y136" s="4">
        <v>1989</v>
      </c>
      <c r="Z136">
        <f aca="true" t="shared" si="140" ref="Z136:AE136">Z10+Z31+Z52+Z94</f>
        <v>3</v>
      </c>
      <c r="AA136">
        <f t="shared" si="140"/>
        <v>4</v>
      </c>
      <c r="AB136">
        <f t="shared" si="140"/>
        <v>3</v>
      </c>
      <c r="AC136">
        <f t="shared" si="140"/>
        <v>0</v>
      </c>
      <c r="AD136">
        <f t="shared" si="140"/>
        <v>0</v>
      </c>
      <c r="AE136">
        <f t="shared" si="140"/>
        <v>10</v>
      </c>
      <c r="AG136" s="4">
        <v>1989</v>
      </c>
      <c r="AH136">
        <f aca="true" t="shared" si="141" ref="AH136:AM136">AH10+AH31+AH52+AH94</f>
        <v>235</v>
      </c>
      <c r="AI136">
        <f t="shared" si="141"/>
        <v>345</v>
      </c>
      <c r="AJ136">
        <f t="shared" si="141"/>
        <v>118</v>
      </c>
      <c r="AK136">
        <f t="shared" si="141"/>
        <v>349</v>
      </c>
      <c r="AL136">
        <f t="shared" si="141"/>
        <v>121</v>
      </c>
      <c r="AM136">
        <f t="shared" si="141"/>
        <v>1168</v>
      </c>
      <c r="AO136" s="4">
        <v>1989</v>
      </c>
      <c r="AP136">
        <f aca="true" t="shared" si="142" ref="AP136:AU136">AP10+AP31+AP52+AP94</f>
        <v>0</v>
      </c>
      <c r="AQ136">
        <f t="shared" si="142"/>
        <v>0</v>
      </c>
      <c r="AR136">
        <f t="shared" si="142"/>
        <v>0</v>
      </c>
      <c r="AS136">
        <f t="shared" si="142"/>
        <v>0</v>
      </c>
      <c r="AT136">
        <f t="shared" si="142"/>
        <v>0</v>
      </c>
      <c r="AU136">
        <f t="shared" si="142"/>
        <v>0</v>
      </c>
    </row>
    <row r="137" spans="1:47" ht="12.75">
      <c r="A137" s="4">
        <v>1990</v>
      </c>
      <c r="B137">
        <f t="shared" si="107"/>
        <v>936</v>
      </c>
      <c r="C137">
        <f t="shared" si="107"/>
        <v>1520</v>
      </c>
      <c r="D137">
        <f t="shared" si="107"/>
        <v>1070</v>
      </c>
      <c r="E137">
        <f t="shared" si="107"/>
        <v>751</v>
      </c>
      <c r="F137">
        <f t="shared" si="107"/>
        <v>532</v>
      </c>
      <c r="G137">
        <f t="shared" si="107"/>
        <v>4809</v>
      </c>
      <c r="I137" s="4">
        <v>1990</v>
      </c>
      <c r="J137">
        <f aca="true" t="shared" si="143" ref="J137:O137">J11+J32+J53+J95</f>
        <v>1758</v>
      </c>
      <c r="K137">
        <f t="shared" si="143"/>
        <v>3576</v>
      </c>
      <c r="L137">
        <f t="shared" si="143"/>
        <v>1950</v>
      </c>
      <c r="M137">
        <f t="shared" si="143"/>
        <v>2759</v>
      </c>
      <c r="N137">
        <f t="shared" si="143"/>
        <v>707</v>
      </c>
      <c r="O137">
        <f t="shared" si="143"/>
        <v>10750</v>
      </c>
      <c r="Q137" s="4">
        <v>1990</v>
      </c>
      <c r="R137">
        <f aca="true" t="shared" si="144" ref="R137:W137">R11+R32+R53+R95</f>
        <v>3</v>
      </c>
      <c r="S137">
        <f t="shared" si="144"/>
        <v>8</v>
      </c>
      <c r="T137">
        <f t="shared" si="144"/>
        <v>5</v>
      </c>
      <c r="U137">
        <f t="shared" si="144"/>
        <v>4</v>
      </c>
      <c r="V137">
        <f t="shared" si="144"/>
        <v>3</v>
      </c>
      <c r="W137">
        <f t="shared" si="144"/>
        <v>23</v>
      </c>
      <c r="Y137" s="4">
        <v>1990</v>
      </c>
      <c r="Z137">
        <f aca="true" t="shared" si="145" ref="Z137:AE137">Z11+Z32+Z53+Z95</f>
        <v>2</v>
      </c>
      <c r="AA137">
        <f t="shared" si="145"/>
        <v>10</v>
      </c>
      <c r="AB137">
        <f t="shared" si="145"/>
        <v>2</v>
      </c>
      <c r="AC137">
        <f t="shared" si="145"/>
        <v>3</v>
      </c>
      <c r="AD137">
        <f t="shared" si="145"/>
        <v>0</v>
      </c>
      <c r="AE137">
        <f t="shared" si="145"/>
        <v>17</v>
      </c>
      <c r="AG137" s="4">
        <v>1990</v>
      </c>
      <c r="AH137">
        <f aca="true" t="shared" si="146" ref="AH137:AM137">AH11+AH32+AH53+AH95</f>
        <v>304</v>
      </c>
      <c r="AI137">
        <f t="shared" si="146"/>
        <v>392</v>
      </c>
      <c r="AJ137">
        <f t="shared" si="146"/>
        <v>159</v>
      </c>
      <c r="AK137">
        <f t="shared" si="146"/>
        <v>485</v>
      </c>
      <c r="AL137">
        <f t="shared" si="146"/>
        <v>94</v>
      </c>
      <c r="AM137">
        <f t="shared" si="146"/>
        <v>1434</v>
      </c>
      <c r="AO137" s="4">
        <v>1990</v>
      </c>
      <c r="AP137">
        <f aca="true" t="shared" si="147" ref="AP137:AU137">AP11+AP32+AP53+AP95</f>
        <v>0</v>
      </c>
      <c r="AQ137">
        <f t="shared" si="147"/>
        <v>0</v>
      </c>
      <c r="AR137">
        <f t="shared" si="147"/>
        <v>0</v>
      </c>
      <c r="AS137">
        <f t="shared" si="147"/>
        <v>0</v>
      </c>
      <c r="AT137">
        <f t="shared" si="147"/>
        <v>0</v>
      </c>
      <c r="AU137">
        <f t="shared" si="147"/>
        <v>0</v>
      </c>
    </row>
    <row r="138" spans="1:47" ht="12.75">
      <c r="A138" s="4">
        <v>1991</v>
      </c>
      <c r="B138">
        <f t="shared" si="107"/>
        <v>983</v>
      </c>
      <c r="C138">
        <f t="shared" si="107"/>
        <v>1642</v>
      </c>
      <c r="D138">
        <f t="shared" si="107"/>
        <v>1048</v>
      </c>
      <c r="E138">
        <f t="shared" si="107"/>
        <v>767</v>
      </c>
      <c r="F138">
        <f t="shared" si="107"/>
        <v>575</v>
      </c>
      <c r="G138">
        <f t="shared" si="107"/>
        <v>5015</v>
      </c>
      <c r="I138" s="4">
        <v>1991</v>
      </c>
      <c r="J138">
        <f aca="true" t="shared" si="148" ref="J138:O138">J12+J33+J54+J96</f>
        <v>1790</v>
      </c>
      <c r="K138">
        <f t="shared" si="148"/>
        <v>3730</v>
      </c>
      <c r="L138">
        <f t="shared" si="148"/>
        <v>1948</v>
      </c>
      <c r="M138">
        <f t="shared" si="148"/>
        <v>3123</v>
      </c>
      <c r="N138">
        <f t="shared" si="148"/>
        <v>782</v>
      </c>
      <c r="O138">
        <f t="shared" si="148"/>
        <v>11373</v>
      </c>
      <c r="Q138" s="4">
        <v>1991</v>
      </c>
      <c r="R138">
        <f aca="true" t="shared" si="149" ref="R138:W138">R12+R33+R54+R96</f>
        <v>6</v>
      </c>
      <c r="S138">
        <f t="shared" si="149"/>
        <v>6</v>
      </c>
      <c r="T138">
        <f t="shared" si="149"/>
        <v>6</v>
      </c>
      <c r="U138">
        <f t="shared" si="149"/>
        <v>5</v>
      </c>
      <c r="V138">
        <f t="shared" si="149"/>
        <v>1</v>
      </c>
      <c r="W138">
        <f t="shared" si="149"/>
        <v>24</v>
      </c>
      <c r="Y138" s="4">
        <v>1991</v>
      </c>
      <c r="Z138">
        <f aca="true" t="shared" si="150" ref="Z138:AE138">Z12+Z33+Z54+Z96</f>
        <v>5</v>
      </c>
      <c r="AA138">
        <f t="shared" si="150"/>
        <v>7</v>
      </c>
      <c r="AB138">
        <f t="shared" si="150"/>
        <v>2</v>
      </c>
      <c r="AC138">
        <f t="shared" si="150"/>
        <v>6</v>
      </c>
      <c r="AD138">
        <f t="shared" si="150"/>
        <v>5</v>
      </c>
      <c r="AE138">
        <f t="shared" si="150"/>
        <v>25</v>
      </c>
      <c r="AG138" s="4">
        <v>1991</v>
      </c>
      <c r="AH138">
        <f aca="true" t="shared" si="151" ref="AH138:AM138">AH12+AH33+AH54+AH96</f>
        <v>316</v>
      </c>
      <c r="AI138">
        <f t="shared" si="151"/>
        <v>383</v>
      </c>
      <c r="AJ138">
        <f t="shared" si="151"/>
        <v>147</v>
      </c>
      <c r="AK138">
        <f t="shared" si="151"/>
        <v>470</v>
      </c>
      <c r="AL138">
        <f t="shared" si="151"/>
        <v>107</v>
      </c>
      <c r="AM138">
        <f t="shared" si="151"/>
        <v>1423</v>
      </c>
      <c r="AO138" s="4">
        <v>1991</v>
      </c>
      <c r="AP138">
        <f aca="true" t="shared" si="152" ref="AP138:AU138">AP12+AP33+AP54+AP96</f>
        <v>0</v>
      </c>
      <c r="AQ138">
        <f t="shared" si="152"/>
        <v>0</v>
      </c>
      <c r="AR138">
        <f t="shared" si="152"/>
        <v>0</v>
      </c>
      <c r="AS138">
        <f t="shared" si="152"/>
        <v>0</v>
      </c>
      <c r="AT138">
        <f t="shared" si="152"/>
        <v>0</v>
      </c>
      <c r="AU138">
        <f t="shared" si="152"/>
        <v>0</v>
      </c>
    </row>
    <row r="139" spans="1:47" ht="12.75">
      <c r="A139" s="4">
        <v>1992</v>
      </c>
      <c r="B139">
        <f t="shared" si="107"/>
        <v>1081</v>
      </c>
      <c r="C139">
        <f t="shared" si="107"/>
        <v>1529</v>
      </c>
      <c r="D139">
        <f t="shared" si="107"/>
        <v>1017</v>
      </c>
      <c r="E139">
        <f t="shared" si="107"/>
        <v>737</v>
      </c>
      <c r="F139">
        <f t="shared" si="107"/>
        <v>528</v>
      </c>
      <c r="G139">
        <f t="shared" si="107"/>
        <v>4892</v>
      </c>
      <c r="I139" s="4">
        <v>1992</v>
      </c>
      <c r="J139">
        <f aca="true" t="shared" si="153" ref="J139:O139">J13+J34+J55+J97</f>
        <v>1888</v>
      </c>
      <c r="K139">
        <f t="shared" si="153"/>
        <v>3962</v>
      </c>
      <c r="L139">
        <f t="shared" si="153"/>
        <v>2058</v>
      </c>
      <c r="M139">
        <f t="shared" si="153"/>
        <v>3362</v>
      </c>
      <c r="N139">
        <f t="shared" si="153"/>
        <v>1075</v>
      </c>
      <c r="O139">
        <f t="shared" si="153"/>
        <v>12345</v>
      </c>
      <c r="Q139" s="4">
        <v>1992</v>
      </c>
      <c r="R139">
        <f aca="true" t="shared" si="154" ref="R139:W139">R13+R34+R55+R97</f>
        <v>4</v>
      </c>
      <c r="S139">
        <f t="shared" si="154"/>
        <v>5</v>
      </c>
      <c r="T139">
        <f t="shared" si="154"/>
        <v>3</v>
      </c>
      <c r="U139">
        <f t="shared" si="154"/>
        <v>3</v>
      </c>
      <c r="V139">
        <f t="shared" si="154"/>
        <v>3</v>
      </c>
      <c r="W139">
        <f t="shared" si="154"/>
        <v>18</v>
      </c>
      <c r="Y139" s="4">
        <v>1992</v>
      </c>
      <c r="Z139">
        <f aca="true" t="shared" si="155" ref="Z139:AE139">Z13+Z34+Z55+Z97</f>
        <v>4</v>
      </c>
      <c r="AA139">
        <f t="shared" si="155"/>
        <v>11</v>
      </c>
      <c r="AB139">
        <f t="shared" si="155"/>
        <v>4</v>
      </c>
      <c r="AC139">
        <f t="shared" si="155"/>
        <v>2</v>
      </c>
      <c r="AD139">
        <f t="shared" si="155"/>
        <v>7</v>
      </c>
      <c r="AE139">
        <f t="shared" si="155"/>
        <v>28</v>
      </c>
      <c r="AG139" s="4">
        <v>1992</v>
      </c>
      <c r="AH139">
        <f aca="true" t="shared" si="156" ref="AH139:AM139">AH13+AH34+AH55+AH97</f>
        <v>317</v>
      </c>
      <c r="AI139">
        <f t="shared" si="156"/>
        <v>428</v>
      </c>
      <c r="AJ139">
        <f t="shared" si="156"/>
        <v>153</v>
      </c>
      <c r="AK139">
        <f t="shared" si="156"/>
        <v>512</v>
      </c>
      <c r="AL139">
        <f t="shared" si="156"/>
        <v>154</v>
      </c>
      <c r="AM139">
        <f t="shared" si="156"/>
        <v>1564</v>
      </c>
      <c r="AO139" s="4">
        <v>1992</v>
      </c>
      <c r="AP139">
        <f aca="true" t="shared" si="157" ref="AP139:AU139">AP13+AP34+AP55+AP97</f>
        <v>0</v>
      </c>
      <c r="AQ139">
        <f t="shared" si="157"/>
        <v>0</v>
      </c>
      <c r="AR139">
        <f t="shared" si="157"/>
        <v>0</v>
      </c>
      <c r="AS139">
        <f t="shared" si="157"/>
        <v>0</v>
      </c>
      <c r="AT139">
        <f t="shared" si="157"/>
        <v>0</v>
      </c>
      <c r="AU139">
        <f t="shared" si="157"/>
        <v>0</v>
      </c>
    </row>
    <row r="140" spans="1:47" ht="12.75">
      <c r="A140" s="4">
        <v>1993</v>
      </c>
      <c r="B140">
        <f aca="true" t="shared" si="158" ref="B140:G145">B14+B35+B56+B98</f>
        <v>1004</v>
      </c>
      <c r="C140">
        <f t="shared" si="158"/>
        <v>1513</v>
      </c>
      <c r="D140">
        <f t="shared" si="158"/>
        <v>934</v>
      </c>
      <c r="E140">
        <f t="shared" si="158"/>
        <v>691</v>
      </c>
      <c r="F140">
        <f t="shared" si="158"/>
        <v>589</v>
      </c>
      <c r="G140">
        <f t="shared" si="158"/>
        <v>4731</v>
      </c>
      <c r="I140" s="4">
        <v>1993</v>
      </c>
      <c r="J140">
        <f aca="true" t="shared" si="159" ref="J140:O140">J14+J35+J56+J98</f>
        <v>1826</v>
      </c>
      <c r="K140">
        <f t="shared" si="159"/>
        <v>3685</v>
      </c>
      <c r="L140">
        <f t="shared" si="159"/>
        <v>2086</v>
      </c>
      <c r="M140">
        <f t="shared" si="159"/>
        <v>4290</v>
      </c>
      <c r="N140">
        <f t="shared" si="159"/>
        <v>1168</v>
      </c>
      <c r="O140">
        <f t="shared" si="159"/>
        <v>13055</v>
      </c>
      <c r="Q140" s="4">
        <v>1993</v>
      </c>
      <c r="R140">
        <f aca="true" t="shared" si="160" ref="R140:W140">R14+R35+R56+R98</f>
        <v>5</v>
      </c>
      <c r="S140">
        <f t="shared" si="160"/>
        <v>7</v>
      </c>
      <c r="T140">
        <f t="shared" si="160"/>
        <v>5</v>
      </c>
      <c r="U140">
        <f t="shared" si="160"/>
        <v>1</v>
      </c>
      <c r="V140">
        <f t="shared" si="160"/>
        <v>1</v>
      </c>
      <c r="W140">
        <f t="shared" si="160"/>
        <v>19</v>
      </c>
      <c r="Y140" s="4">
        <v>1993</v>
      </c>
      <c r="Z140">
        <f aca="true" t="shared" si="161" ref="Z140:AE140">Z14+Z35+Z56+Z98</f>
        <v>10</v>
      </c>
      <c r="AA140">
        <f t="shared" si="161"/>
        <v>13</v>
      </c>
      <c r="AB140">
        <f t="shared" si="161"/>
        <v>4</v>
      </c>
      <c r="AC140">
        <f t="shared" si="161"/>
        <v>5</v>
      </c>
      <c r="AD140">
        <f t="shared" si="161"/>
        <v>2</v>
      </c>
      <c r="AE140">
        <f t="shared" si="161"/>
        <v>34</v>
      </c>
      <c r="AG140" s="4">
        <v>1993</v>
      </c>
      <c r="AH140">
        <f aca="true" t="shared" si="162" ref="AH140:AM140">AH14+AH35+AH56+AH98</f>
        <v>383</v>
      </c>
      <c r="AI140">
        <f t="shared" si="162"/>
        <v>440</v>
      </c>
      <c r="AJ140">
        <f t="shared" si="162"/>
        <v>196</v>
      </c>
      <c r="AK140">
        <f t="shared" si="162"/>
        <v>529</v>
      </c>
      <c r="AL140">
        <f t="shared" si="162"/>
        <v>191</v>
      </c>
      <c r="AM140">
        <f t="shared" si="162"/>
        <v>1739</v>
      </c>
      <c r="AO140" s="4">
        <v>1993</v>
      </c>
      <c r="AP140">
        <f aca="true" t="shared" si="163" ref="AP140:AU140">AP14+AP35+AP56+AP98</f>
        <v>0</v>
      </c>
      <c r="AQ140">
        <f t="shared" si="163"/>
        <v>0</v>
      </c>
      <c r="AR140">
        <f t="shared" si="163"/>
        <v>0</v>
      </c>
      <c r="AS140">
        <f t="shared" si="163"/>
        <v>0</v>
      </c>
      <c r="AT140">
        <f t="shared" si="163"/>
        <v>0</v>
      </c>
      <c r="AU140">
        <f t="shared" si="163"/>
        <v>0</v>
      </c>
    </row>
    <row r="141" spans="1:47" ht="12.75">
      <c r="A141" s="4">
        <v>1994</v>
      </c>
      <c r="B141">
        <f t="shared" si="158"/>
        <v>1061</v>
      </c>
      <c r="C141">
        <f t="shared" si="158"/>
        <v>1613</v>
      </c>
      <c r="D141">
        <f t="shared" si="158"/>
        <v>1045</v>
      </c>
      <c r="E141">
        <f t="shared" si="158"/>
        <v>707</v>
      </c>
      <c r="F141">
        <f t="shared" si="158"/>
        <v>690</v>
      </c>
      <c r="G141">
        <f t="shared" si="158"/>
        <v>5116</v>
      </c>
      <c r="I141" s="4">
        <v>1994</v>
      </c>
      <c r="J141">
        <f aca="true" t="shared" si="164" ref="J141:O141">J15+J36+J57+J99</f>
        <v>1840</v>
      </c>
      <c r="K141">
        <f t="shared" si="164"/>
        <v>3277</v>
      </c>
      <c r="L141">
        <f t="shared" si="164"/>
        <v>1902</v>
      </c>
      <c r="M141">
        <f t="shared" si="164"/>
        <v>5481</v>
      </c>
      <c r="N141">
        <f t="shared" si="164"/>
        <v>1530</v>
      </c>
      <c r="O141">
        <f t="shared" si="164"/>
        <v>14030</v>
      </c>
      <c r="Q141" s="4">
        <v>1994</v>
      </c>
      <c r="R141">
        <f aca="true" t="shared" si="165" ref="R141:W141">R15+R36+R57+R99</f>
        <v>7</v>
      </c>
      <c r="S141">
        <f t="shared" si="165"/>
        <v>3</v>
      </c>
      <c r="T141">
        <f t="shared" si="165"/>
        <v>5</v>
      </c>
      <c r="U141">
        <f t="shared" si="165"/>
        <v>6</v>
      </c>
      <c r="V141">
        <f t="shared" si="165"/>
        <v>4</v>
      </c>
      <c r="W141">
        <f t="shared" si="165"/>
        <v>25</v>
      </c>
      <c r="Y141" s="4">
        <v>1994</v>
      </c>
      <c r="Z141">
        <f aca="true" t="shared" si="166" ref="Z141:AE141">Z15+Z36+Z57+Z99</f>
        <v>7</v>
      </c>
      <c r="AA141">
        <f t="shared" si="166"/>
        <v>9</v>
      </c>
      <c r="AB141">
        <f t="shared" si="166"/>
        <v>2</v>
      </c>
      <c r="AC141">
        <f t="shared" si="166"/>
        <v>2</v>
      </c>
      <c r="AD141">
        <f t="shared" si="166"/>
        <v>2</v>
      </c>
      <c r="AE141">
        <f t="shared" si="166"/>
        <v>22</v>
      </c>
      <c r="AG141" s="4">
        <v>1994</v>
      </c>
      <c r="AH141">
        <f aca="true" t="shared" si="167" ref="AH141:AM141">AH15+AH36+AH57+AH99</f>
        <v>373</v>
      </c>
      <c r="AI141">
        <f t="shared" si="167"/>
        <v>470</v>
      </c>
      <c r="AJ141">
        <f t="shared" si="167"/>
        <v>200</v>
      </c>
      <c r="AK141">
        <f t="shared" si="167"/>
        <v>504</v>
      </c>
      <c r="AL141">
        <f t="shared" si="167"/>
        <v>247</v>
      </c>
      <c r="AM141">
        <f t="shared" si="167"/>
        <v>1794</v>
      </c>
      <c r="AO141" s="4">
        <v>1994</v>
      </c>
      <c r="AP141">
        <f aca="true" t="shared" si="168" ref="AP141:AU141">AP15+AP36+AP57+AP99</f>
        <v>0</v>
      </c>
      <c r="AQ141">
        <f t="shared" si="168"/>
        <v>0</v>
      </c>
      <c r="AR141">
        <f t="shared" si="168"/>
        <v>0</v>
      </c>
      <c r="AS141">
        <f t="shared" si="168"/>
        <v>0</v>
      </c>
      <c r="AT141">
        <f t="shared" si="168"/>
        <v>0</v>
      </c>
      <c r="AU141">
        <f t="shared" si="168"/>
        <v>0</v>
      </c>
    </row>
    <row r="142" spans="1:47" ht="12.75">
      <c r="A142" s="4">
        <v>1995</v>
      </c>
      <c r="B142">
        <f t="shared" si="158"/>
        <v>1108</v>
      </c>
      <c r="C142">
        <f t="shared" si="158"/>
        <v>1648</v>
      </c>
      <c r="D142">
        <f t="shared" si="158"/>
        <v>1081</v>
      </c>
      <c r="E142">
        <f t="shared" si="158"/>
        <v>749</v>
      </c>
      <c r="F142">
        <f t="shared" si="158"/>
        <v>720</v>
      </c>
      <c r="G142">
        <f t="shared" si="158"/>
        <v>5306</v>
      </c>
      <c r="I142" s="4">
        <v>1995</v>
      </c>
      <c r="J142">
        <f aca="true" t="shared" si="169" ref="J142:O142">J16+J37+J58+J100</f>
        <v>1725</v>
      </c>
      <c r="K142">
        <f t="shared" si="169"/>
        <v>2971</v>
      </c>
      <c r="L142">
        <f t="shared" si="169"/>
        <v>2115</v>
      </c>
      <c r="M142">
        <f t="shared" si="169"/>
        <v>5873</v>
      </c>
      <c r="N142">
        <f t="shared" si="169"/>
        <v>1456</v>
      </c>
      <c r="O142">
        <f t="shared" si="169"/>
        <v>14140</v>
      </c>
      <c r="Q142" s="4">
        <v>1995</v>
      </c>
      <c r="R142">
        <f aca="true" t="shared" si="170" ref="R142:W142">R16+R37+R58+R100</f>
        <v>10</v>
      </c>
      <c r="S142">
        <f t="shared" si="170"/>
        <v>9</v>
      </c>
      <c r="T142">
        <f t="shared" si="170"/>
        <v>12</v>
      </c>
      <c r="U142">
        <f t="shared" si="170"/>
        <v>4</v>
      </c>
      <c r="V142">
        <f t="shared" si="170"/>
        <v>0</v>
      </c>
      <c r="W142">
        <f t="shared" si="170"/>
        <v>35</v>
      </c>
      <c r="Y142" s="4">
        <v>1995</v>
      </c>
      <c r="Z142">
        <f aca="true" t="shared" si="171" ref="Z142:AE142">Z16+Z37+Z58+Z100</f>
        <v>12</v>
      </c>
      <c r="AA142">
        <f t="shared" si="171"/>
        <v>10</v>
      </c>
      <c r="AB142">
        <f t="shared" si="171"/>
        <v>10</v>
      </c>
      <c r="AC142">
        <f t="shared" si="171"/>
        <v>6</v>
      </c>
      <c r="AD142">
        <f t="shared" si="171"/>
        <v>2</v>
      </c>
      <c r="AE142">
        <f t="shared" si="171"/>
        <v>40</v>
      </c>
      <c r="AG142" s="4">
        <v>1995</v>
      </c>
      <c r="AH142">
        <f aca="true" t="shared" si="172" ref="AH142:AM142">AH16+AH37+AH58+AH100</f>
        <v>384</v>
      </c>
      <c r="AI142">
        <f t="shared" si="172"/>
        <v>453</v>
      </c>
      <c r="AJ142">
        <f t="shared" si="172"/>
        <v>217</v>
      </c>
      <c r="AK142">
        <f t="shared" si="172"/>
        <v>519</v>
      </c>
      <c r="AL142">
        <f t="shared" si="172"/>
        <v>250</v>
      </c>
      <c r="AM142">
        <f t="shared" si="172"/>
        <v>1823</v>
      </c>
      <c r="AO142" s="4">
        <v>1995</v>
      </c>
      <c r="AP142">
        <f aca="true" t="shared" si="173" ref="AP142:AU142">AP16+AP37+AP58+AP100</f>
        <v>0</v>
      </c>
      <c r="AQ142">
        <f t="shared" si="173"/>
        <v>0</v>
      </c>
      <c r="AR142">
        <f t="shared" si="173"/>
        <v>0</v>
      </c>
      <c r="AS142">
        <f t="shared" si="173"/>
        <v>0</v>
      </c>
      <c r="AT142">
        <f t="shared" si="173"/>
        <v>0</v>
      </c>
      <c r="AU142">
        <f t="shared" si="173"/>
        <v>0</v>
      </c>
    </row>
    <row r="143" spans="1:47" ht="12.75">
      <c r="A143" s="4">
        <v>1996</v>
      </c>
      <c r="B143">
        <f t="shared" si="158"/>
        <v>1114</v>
      </c>
      <c r="C143">
        <f t="shared" si="158"/>
        <v>1631</v>
      </c>
      <c r="D143">
        <f t="shared" si="158"/>
        <v>1193</v>
      </c>
      <c r="E143">
        <f t="shared" si="158"/>
        <v>714</v>
      </c>
      <c r="F143">
        <f t="shared" si="158"/>
        <v>806</v>
      </c>
      <c r="G143">
        <f t="shared" si="158"/>
        <v>5458</v>
      </c>
      <c r="I143" s="4">
        <v>1996</v>
      </c>
      <c r="J143">
        <f aca="true" t="shared" si="174" ref="J143:O143">J17+J38+J59+J101</f>
        <v>1598</v>
      </c>
      <c r="K143">
        <f t="shared" si="174"/>
        <v>2828</v>
      </c>
      <c r="L143">
        <f t="shared" si="174"/>
        <v>2264</v>
      </c>
      <c r="M143">
        <f t="shared" si="174"/>
        <v>6281</v>
      </c>
      <c r="N143">
        <f t="shared" si="174"/>
        <v>1409</v>
      </c>
      <c r="O143">
        <f t="shared" si="174"/>
        <v>14380</v>
      </c>
      <c r="Q143" s="4">
        <v>1996</v>
      </c>
      <c r="R143">
        <f aca="true" t="shared" si="175" ref="R143:W143">R17+R38+R59+R101</f>
        <v>5</v>
      </c>
      <c r="S143">
        <f t="shared" si="175"/>
        <v>6</v>
      </c>
      <c r="T143">
        <f t="shared" si="175"/>
        <v>8</v>
      </c>
      <c r="U143">
        <f t="shared" si="175"/>
        <v>7</v>
      </c>
      <c r="V143">
        <f t="shared" si="175"/>
        <v>5</v>
      </c>
      <c r="W143">
        <f t="shared" si="175"/>
        <v>31</v>
      </c>
      <c r="Y143" s="4">
        <v>1996</v>
      </c>
      <c r="Z143">
        <f aca="true" t="shared" si="176" ref="Z143:AE143">Z17+Z38+Z59+Z101</f>
        <v>12</v>
      </c>
      <c r="AA143">
        <f t="shared" si="176"/>
        <v>7</v>
      </c>
      <c r="AB143">
        <f t="shared" si="176"/>
        <v>6</v>
      </c>
      <c r="AC143">
        <f t="shared" si="176"/>
        <v>4</v>
      </c>
      <c r="AD143">
        <f t="shared" si="176"/>
        <v>2</v>
      </c>
      <c r="AE143">
        <f t="shared" si="176"/>
        <v>31</v>
      </c>
      <c r="AG143" s="4">
        <v>1996</v>
      </c>
      <c r="AH143">
        <f aca="true" t="shared" si="177" ref="AH143:AM143">AH17+AH38+AH59+AH101</f>
        <v>391</v>
      </c>
      <c r="AI143">
        <f t="shared" si="177"/>
        <v>448</v>
      </c>
      <c r="AJ143">
        <f t="shared" si="177"/>
        <v>214</v>
      </c>
      <c r="AK143">
        <f t="shared" si="177"/>
        <v>602</v>
      </c>
      <c r="AL143">
        <f t="shared" si="177"/>
        <v>286</v>
      </c>
      <c r="AM143">
        <f t="shared" si="177"/>
        <v>1941</v>
      </c>
      <c r="AO143" s="4">
        <v>1996</v>
      </c>
      <c r="AP143">
        <f aca="true" t="shared" si="178" ref="AP143:AU143">AP17+AP38+AP59+AP101</f>
        <v>0</v>
      </c>
      <c r="AQ143">
        <f t="shared" si="178"/>
        <v>0</v>
      </c>
      <c r="AR143">
        <f t="shared" si="178"/>
        <v>0</v>
      </c>
      <c r="AS143">
        <f t="shared" si="178"/>
        <v>0</v>
      </c>
      <c r="AT143">
        <f t="shared" si="178"/>
        <v>0</v>
      </c>
      <c r="AU143">
        <f t="shared" si="178"/>
        <v>0</v>
      </c>
    </row>
    <row r="144" spans="1:47" ht="12.75">
      <c r="A144" s="4">
        <v>1997</v>
      </c>
      <c r="B144">
        <f t="shared" si="158"/>
        <v>1229</v>
      </c>
      <c r="C144">
        <f t="shared" si="158"/>
        <v>1704</v>
      </c>
      <c r="D144">
        <f t="shared" si="158"/>
        <v>1310</v>
      </c>
      <c r="E144">
        <f t="shared" si="158"/>
        <v>810</v>
      </c>
      <c r="F144">
        <f t="shared" si="158"/>
        <v>893</v>
      </c>
      <c r="G144">
        <f t="shared" si="158"/>
        <v>5946</v>
      </c>
      <c r="I144" s="4">
        <v>1997</v>
      </c>
      <c r="J144">
        <f aca="true" t="shared" si="179" ref="J144:O144">J18+J39+J60+J102</f>
        <v>1818</v>
      </c>
      <c r="K144">
        <f t="shared" si="179"/>
        <v>3156</v>
      </c>
      <c r="L144">
        <f t="shared" si="179"/>
        <v>2341</v>
      </c>
      <c r="M144">
        <f t="shared" si="179"/>
        <v>6758</v>
      </c>
      <c r="N144">
        <f t="shared" si="179"/>
        <v>1450</v>
      </c>
      <c r="O144">
        <f t="shared" si="179"/>
        <v>15523</v>
      </c>
      <c r="Q144" s="4">
        <v>1997</v>
      </c>
      <c r="R144">
        <f aca="true" t="shared" si="180" ref="R144:W144">R18+R39+R60+R102</f>
        <v>8</v>
      </c>
      <c r="S144">
        <f t="shared" si="180"/>
        <v>8</v>
      </c>
      <c r="T144">
        <f t="shared" si="180"/>
        <v>7</v>
      </c>
      <c r="U144">
        <f t="shared" si="180"/>
        <v>1</v>
      </c>
      <c r="V144">
        <f t="shared" si="180"/>
        <v>1</v>
      </c>
      <c r="W144">
        <f t="shared" si="180"/>
        <v>25</v>
      </c>
      <c r="Y144" s="4">
        <v>1997</v>
      </c>
      <c r="Z144">
        <f aca="true" t="shared" si="181" ref="Z144:AE144">Z18+Z39+Z60+Z102</f>
        <v>7</v>
      </c>
      <c r="AA144">
        <f t="shared" si="181"/>
        <v>12</v>
      </c>
      <c r="AB144">
        <f t="shared" si="181"/>
        <v>3</v>
      </c>
      <c r="AC144">
        <f t="shared" si="181"/>
        <v>3</v>
      </c>
      <c r="AD144">
        <f t="shared" si="181"/>
        <v>4</v>
      </c>
      <c r="AE144">
        <f t="shared" si="181"/>
        <v>29</v>
      </c>
      <c r="AG144" s="4">
        <v>1997</v>
      </c>
      <c r="AH144">
        <f aca="true" t="shared" si="182" ref="AH144:AM144">AH18+AH39+AH60+AH102</f>
        <v>404</v>
      </c>
      <c r="AI144">
        <f t="shared" si="182"/>
        <v>476</v>
      </c>
      <c r="AJ144">
        <f t="shared" si="182"/>
        <v>215</v>
      </c>
      <c r="AK144">
        <f t="shared" si="182"/>
        <v>578</v>
      </c>
      <c r="AL144">
        <f t="shared" si="182"/>
        <v>278</v>
      </c>
      <c r="AM144">
        <f t="shared" si="182"/>
        <v>1951</v>
      </c>
      <c r="AO144" s="4">
        <v>1997</v>
      </c>
      <c r="AP144">
        <f aca="true" t="shared" si="183" ref="AP144:AU144">AP18+AP39+AP60+AP102</f>
        <v>0</v>
      </c>
      <c r="AQ144">
        <f t="shared" si="183"/>
        <v>0</v>
      </c>
      <c r="AR144">
        <f t="shared" si="183"/>
        <v>0</v>
      </c>
      <c r="AS144">
        <f t="shared" si="183"/>
        <v>0</v>
      </c>
      <c r="AT144">
        <f t="shared" si="183"/>
        <v>0</v>
      </c>
      <c r="AU144">
        <f t="shared" si="183"/>
        <v>0</v>
      </c>
    </row>
    <row r="145" spans="1:47" ht="12.75">
      <c r="A145" s="4">
        <v>1998</v>
      </c>
      <c r="B145">
        <f t="shared" si="158"/>
        <v>1261</v>
      </c>
      <c r="C145">
        <f t="shared" si="158"/>
        <v>1752</v>
      </c>
      <c r="D145">
        <f t="shared" si="158"/>
        <v>1344</v>
      </c>
      <c r="E145">
        <f t="shared" si="158"/>
        <v>825</v>
      </c>
      <c r="F145">
        <f t="shared" si="158"/>
        <v>893</v>
      </c>
      <c r="G145">
        <f t="shared" si="158"/>
        <v>6075</v>
      </c>
      <c r="I145" s="4">
        <v>1998</v>
      </c>
      <c r="J145">
        <f aca="true" t="shared" si="184" ref="J145:O145">J19+J40+J61+J103</f>
        <v>2022</v>
      </c>
      <c r="K145">
        <f t="shared" si="184"/>
        <v>3020</v>
      </c>
      <c r="L145">
        <f t="shared" si="184"/>
        <v>2302</v>
      </c>
      <c r="M145">
        <f t="shared" si="184"/>
        <v>7257</v>
      </c>
      <c r="N145">
        <f t="shared" si="184"/>
        <v>1422</v>
      </c>
      <c r="O145">
        <f t="shared" si="184"/>
        <v>16023</v>
      </c>
      <c r="Q145" s="4">
        <v>1998</v>
      </c>
      <c r="R145">
        <f aca="true" t="shared" si="185" ref="R145:W145">R19+R40+R61+R103</f>
        <v>4</v>
      </c>
      <c r="S145">
        <f t="shared" si="185"/>
        <v>7</v>
      </c>
      <c r="T145">
        <f t="shared" si="185"/>
        <v>5</v>
      </c>
      <c r="U145">
        <f t="shared" si="185"/>
        <v>3</v>
      </c>
      <c r="V145">
        <f t="shared" si="185"/>
        <v>11</v>
      </c>
      <c r="W145">
        <f t="shared" si="185"/>
        <v>30</v>
      </c>
      <c r="Y145" s="4">
        <v>1998</v>
      </c>
      <c r="Z145">
        <f aca="true" t="shared" si="186" ref="Z145:AE145">Z19+Z40+Z61+Z103</f>
        <v>11</v>
      </c>
      <c r="AA145">
        <f t="shared" si="186"/>
        <v>10</v>
      </c>
      <c r="AB145">
        <f t="shared" si="186"/>
        <v>7</v>
      </c>
      <c r="AC145">
        <f t="shared" si="186"/>
        <v>4</v>
      </c>
      <c r="AD145">
        <f t="shared" si="186"/>
        <v>3</v>
      </c>
      <c r="AE145">
        <f t="shared" si="186"/>
        <v>35</v>
      </c>
      <c r="AG145" s="4">
        <v>1998</v>
      </c>
      <c r="AH145">
        <f aca="true" t="shared" si="187" ref="AH145:AM145">AH19+AH40+AH61+AH103</f>
        <v>472</v>
      </c>
      <c r="AI145">
        <f t="shared" si="187"/>
        <v>507</v>
      </c>
      <c r="AJ145">
        <f t="shared" si="187"/>
        <v>212</v>
      </c>
      <c r="AK145">
        <f t="shared" si="187"/>
        <v>515</v>
      </c>
      <c r="AL145">
        <f t="shared" si="187"/>
        <v>282</v>
      </c>
      <c r="AM145">
        <f t="shared" si="187"/>
        <v>1988</v>
      </c>
      <c r="AO145" s="4">
        <v>1998</v>
      </c>
      <c r="AP145">
        <f aca="true" t="shared" si="188" ref="AP145:AU145">AP19+AP40+AP61+AP103</f>
        <v>0</v>
      </c>
      <c r="AQ145">
        <f t="shared" si="188"/>
        <v>0</v>
      </c>
      <c r="AR145">
        <f t="shared" si="188"/>
        <v>0</v>
      </c>
      <c r="AS145">
        <f t="shared" si="188"/>
        <v>0</v>
      </c>
      <c r="AT145">
        <f t="shared" si="188"/>
        <v>0</v>
      </c>
      <c r="AU145">
        <f t="shared" si="188"/>
        <v>0</v>
      </c>
    </row>
    <row r="146" spans="1:47" ht="12.75">
      <c r="A146" s="4">
        <v>1999</v>
      </c>
      <c r="B146">
        <f aca="true" t="shared" si="189" ref="B146:G146">B20+B41+B62+B104</f>
        <v>1396</v>
      </c>
      <c r="C146">
        <f t="shared" si="189"/>
        <v>1730</v>
      </c>
      <c r="D146">
        <f t="shared" si="189"/>
        <v>1369</v>
      </c>
      <c r="E146">
        <f t="shared" si="189"/>
        <v>864</v>
      </c>
      <c r="F146">
        <f t="shared" si="189"/>
        <v>1033</v>
      </c>
      <c r="G146">
        <f t="shared" si="189"/>
        <v>6392</v>
      </c>
      <c r="I146" s="4">
        <v>1999</v>
      </c>
      <c r="J146">
        <f aca="true" t="shared" si="190" ref="J146:O146">J20+J41+J62+J104</f>
        <v>1965</v>
      </c>
      <c r="K146">
        <f t="shared" si="190"/>
        <v>2801</v>
      </c>
      <c r="L146">
        <f t="shared" si="190"/>
        <v>2443</v>
      </c>
      <c r="M146">
        <f t="shared" si="190"/>
        <v>7151</v>
      </c>
      <c r="N146">
        <f t="shared" si="190"/>
        <v>1495</v>
      </c>
      <c r="O146">
        <f t="shared" si="190"/>
        <v>15855</v>
      </c>
      <c r="Q146" s="4">
        <v>1999</v>
      </c>
      <c r="R146">
        <f aca="true" t="shared" si="191" ref="R146:W146">R20+R41+R62+R104</f>
        <v>7</v>
      </c>
      <c r="S146">
        <f t="shared" si="191"/>
        <v>9</v>
      </c>
      <c r="T146">
        <f t="shared" si="191"/>
        <v>5</v>
      </c>
      <c r="U146">
        <f t="shared" si="191"/>
        <v>3</v>
      </c>
      <c r="V146">
        <f t="shared" si="191"/>
        <v>9</v>
      </c>
      <c r="W146">
        <f t="shared" si="191"/>
        <v>33</v>
      </c>
      <c r="Y146" s="4">
        <v>1999</v>
      </c>
      <c r="Z146">
        <f aca="true" t="shared" si="192" ref="Z146:AE146">Z20+Z41+Z62+Z104</f>
        <v>10</v>
      </c>
      <c r="AA146">
        <f t="shared" si="192"/>
        <v>19</v>
      </c>
      <c r="AB146">
        <f t="shared" si="192"/>
        <v>4</v>
      </c>
      <c r="AC146">
        <f t="shared" si="192"/>
        <v>12</v>
      </c>
      <c r="AD146">
        <f t="shared" si="192"/>
        <v>9</v>
      </c>
      <c r="AE146">
        <f t="shared" si="192"/>
        <v>54</v>
      </c>
      <c r="AG146" s="4">
        <v>1999</v>
      </c>
      <c r="AH146">
        <f aca="true" t="shared" si="193" ref="AH146:AM146">AH20+AH41+AH62+AH104</f>
        <v>508</v>
      </c>
      <c r="AI146">
        <f t="shared" si="193"/>
        <v>466</v>
      </c>
      <c r="AJ146">
        <f t="shared" si="193"/>
        <v>256</v>
      </c>
      <c r="AK146">
        <f t="shared" si="193"/>
        <v>511</v>
      </c>
      <c r="AL146">
        <f t="shared" si="193"/>
        <v>307</v>
      </c>
      <c r="AM146">
        <f t="shared" si="193"/>
        <v>2048</v>
      </c>
      <c r="AO146" s="4">
        <v>1999</v>
      </c>
      <c r="AP146">
        <f aca="true" t="shared" si="194" ref="AP146:AU146">AP20+AP41+AP62+AP104</f>
        <v>0</v>
      </c>
      <c r="AQ146">
        <f t="shared" si="194"/>
        <v>0</v>
      </c>
      <c r="AR146">
        <f t="shared" si="194"/>
        <v>0</v>
      </c>
      <c r="AS146">
        <f t="shared" si="194"/>
        <v>0</v>
      </c>
      <c r="AT146">
        <f t="shared" si="194"/>
        <v>0</v>
      </c>
      <c r="AU146">
        <f t="shared" si="194"/>
        <v>0</v>
      </c>
    </row>
    <row r="147" spans="1:47" ht="12.75">
      <c r="A147" s="4" t="s">
        <v>13</v>
      </c>
      <c r="B147" s="2">
        <f>SUM(B130:B146)</f>
        <v>16246</v>
      </c>
      <c r="C147" s="2">
        <f>SUM(C130:C146)</f>
        <v>26623</v>
      </c>
      <c r="D147" s="2">
        <f>SUM(D130:D146)</f>
        <v>16311</v>
      </c>
      <c r="E147" s="2">
        <f>SUM(E130:E146)</f>
        <v>10014</v>
      </c>
      <c r="F147" s="2">
        <f>SUM(F130:F146)</f>
        <v>9908</v>
      </c>
      <c r="G147">
        <f>SUM(B147:F147)</f>
        <v>79102</v>
      </c>
      <c r="I147" s="4" t="s">
        <v>13</v>
      </c>
      <c r="J147" s="2">
        <f>SUM(J130:J146)</f>
        <v>26863</v>
      </c>
      <c r="K147" s="2">
        <f>SUM(K130:K146)</f>
        <v>52208</v>
      </c>
      <c r="L147" s="2">
        <f>SUM(L130:L146)</f>
        <v>30156</v>
      </c>
      <c r="M147" s="2">
        <f>SUM(M130:M146)</f>
        <v>55897</v>
      </c>
      <c r="N147" s="2">
        <f>SUM(N130:N146)</f>
        <v>16324</v>
      </c>
      <c r="O147">
        <f>SUM(J147:N147)</f>
        <v>181448</v>
      </c>
      <c r="Q147" s="4" t="s">
        <v>13</v>
      </c>
      <c r="R147" s="2">
        <f>SUM(R130:R146)</f>
        <v>74</v>
      </c>
      <c r="S147" s="2">
        <f>SUM(S130:S146)</f>
        <v>86</v>
      </c>
      <c r="T147" s="2">
        <f>SUM(T130:T146)</f>
        <v>88</v>
      </c>
      <c r="U147" s="2">
        <f>SUM(U130:U146)</f>
        <v>38</v>
      </c>
      <c r="V147" s="2">
        <f>SUM(V130:V146)</f>
        <v>45</v>
      </c>
      <c r="W147">
        <f>SUM(R147:V147)</f>
        <v>331</v>
      </c>
      <c r="Y147" s="4" t="s">
        <v>13</v>
      </c>
      <c r="Z147" s="2">
        <f>SUM(Z130:Z146)</f>
        <v>88</v>
      </c>
      <c r="AA147" s="2">
        <f>SUM(AA130:AA146)</f>
        <v>116</v>
      </c>
      <c r="AB147" s="2">
        <f>SUM(AB130:AB146)</f>
        <v>51</v>
      </c>
      <c r="AC147" s="2">
        <f>SUM(AC130:AC146)</f>
        <v>50</v>
      </c>
      <c r="AD147" s="2">
        <f>SUM(AD130:AD146)</f>
        <v>37</v>
      </c>
      <c r="AE147">
        <f>SUM(Z147:AD147)</f>
        <v>342</v>
      </c>
      <c r="AG147" s="4" t="s">
        <v>13</v>
      </c>
      <c r="AH147" s="2">
        <f>SUM(AH130:AH146)</f>
        <v>5190</v>
      </c>
      <c r="AI147" s="2">
        <f>SUM(AI130:AI146)</f>
        <v>6650</v>
      </c>
      <c r="AJ147" s="2">
        <f>SUM(AJ130:AJ146)</f>
        <v>2500</v>
      </c>
      <c r="AK147" s="2">
        <f>SUM(AK130:AK146)</f>
        <v>6498</v>
      </c>
      <c r="AL147" s="2">
        <f>SUM(AL130:AL146)</f>
        <v>2623</v>
      </c>
      <c r="AM147">
        <f>SUM(AH147:AL147)</f>
        <v>23461</v>
      </c>
      <c r="AO147" s="4" t="s">
        <v>13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2"/>
  <sheetViews>
    <sheetView workbookViewId="0" topLeftCell="A136">
      <selection activeCell="B131" sqref="B131:D147"/>
    </sheetView>
  </sheetViews>
  <sheetFormatPr defaultColWidth="9.140625" defaultRowHeight="12.75"/>
  <sheetData>
    <row r="1" spans="1:18" ht="12.75">
      <c r="A1" s="2">
        <v>1983</v>
      </c>
      <c r="B1" s="2">
        <v>592</v>
      </c>
      <c r="C1" s="2">
        <v>1056</v>
      </c>
      <c r="D1" s="2">
        <v>1648</v>
      </c>
      <c r="E1" s="2"/>
      <c r="F1" s="2"/>
      <c r="G1" s="2"/>
      <c r="H1" s="2"/>
      <c r="I1" s="2"/>
      <c r="J1" s="2"/>
      <c r="K1" s="2"/>
      <c r="L1" s="2"/>
      <c r="N1" s="2"/>
      <c r="O1" s="2"/>
      <c r="P1" s="2"/>
      <c r="R1" s="2"/>
    </row>
    <row r="2" spans="1:19" ht="12.75">
      <c r="A2" s="2">
        <v>1984</v>
      </c>
      <c r="B2" s="2">
        <v>508</v>
      </c>
      <c r="C2" s="2">
        <v>832</v>
      </c>
      <c r="D2" s="2">
        <v>1340</v>
      </c>
      <c r="E2" s="2"/>
      <c r="F2" s="2"/>
      <c r="G2" s="2"/>
      <c r="H2" s="2"/>
      <c r="N2" s="2"/>
      <c r="O2" s="2"/>
      <c r="P2" s="2"/>
      <c r="Q2" s="2"/>
      <c r="R2" s="2"/>
      <c r="S2" s="2"/>
    </row>
    <row r="3" spans="1:19" ht="12.75">
      <c r="A3" s="2">
        <v>1985</v>
      </c>
      <c r="B3" s="2">
        <v>588</v>
      </c>
      <c r="C3" s="2">
        <v>1004</v>
      </c>
      <c r="D3" s="2">
        <v>1592</v>
      </c>
      <c r="E3" s="2"/>
      <c r="F3" s="2"/>
      <c r="G3" s="2"/>
      <c r="H3" s="2"/>
      <c r="N3" s="2"/>
      <c r="O3" s="2"/>
      <c r="P3" s="2"/>
      <c r="Q3" s="2"/>
      <c r="R3" s="2"/>
      <c r="S3" s="2"/>
    </row>
    <row r="4" spans="1:19" ht="12.75">
      <c r="A4" s="2">
        <v>1986</v>
      </c>
      <c r="B4" s="2">
        <v>630</v>
      </c>
      <c r="C4" s="2">
        <v>972</v>
      </c>
      <c r="D4" s="2">
        <v>1602</v>
      </c>
      <c r="E4" s="2"/>
      <c r="F4" s="2"/>
      <c r="G4" s="2"/>
      <c r="H4" s="2"/>
      <c r="Q4" s="2"/>
      <c r="S4" s="2"/>
    </row>
    <row r="5" spans="1:19" ht="12.75">
      <c r="A5" s="2">
        <v>1987</v>
      </c>
      <c r="B5" s="2">
        <v>649</v>
      </c>
      <c r="C5" s="2">
        <v>916</v>
      </c>
      <c r="D5" s="2">
        <v>1565</v>
      </c>
      <c r="E5" s="2"/>
      <c r="F5" s="2"/>
      <c r="G5" s="2"/>
      <c r="H5" s="2"/>
      <c r="S5" s="2"/>
    </row>
    <row r="6" spans="1:19" ht="12.75">
      <c r="A6" s="2">
        <v>1988</v>
      </c>
      <c r="B6" s="2">
        <v>649</v>
      </c>
      <c r="C6" s="2">
        <v>1003</v>
      </c>
      <c r="D6" s="2">
        <v>1652</v>
      </c>
      <c r="E6" s="2"/>
      <c r="F6" s="2"/>
      <c r="G6" s="2"/>
      <c r="H6" s="2"/>
      <c r="Q6" s="2"/>
      <c r="S6" s="2"/>
    </row>
    <row r="7" spans="1:19" ht="12.75">
      <c r="A7" s="2">
        <v>1989</v>
      </c>
      <c r="B7" s="2">
        <v>765</v>
      </c>
      <c r="C7" s="2">
        <v>1093</v>
      </c>
      <c r="D7" s="2">
        <v>1858</v>
      </c>
      <c r="E7" s="2"/>
      <c r="F7" s="2"/>
      <c r="G7" s="2"/>
      <c r="H7" s="2"/>
      <c r="I7" s="2"/>
      <c r="J7" s="2"/>
      <c r="Q7" s="2"/>
      <c r="S7" s="2"/>
    </row>
    <row r="8" spans="1:19" ht="12.75">
      <c r="A8" s="2">
        <v>1990</v>
      </c>
      <c r="B8" s="2">
        <v>795</v>
      </c>
      <c r="C8" s="2">
        <v>1398</v>
      </c>
      <c r="D8" s="2">
        <v>2193</v>
      </c>
      <c r="E8" s="2"/>
      <c r="F8" s="2"/>
      <c r="G8" s="2"/>
      <c r="H8" s="2"/>
      <c r="I8" s="2"/>
      <c r="J8" s="2"/>
      <c r="Q8" s="2"/>
      <c r="S8" s="2"/>
    </row>
    <row r="9" spans="1:19" ht="12.75">
      <c r="A9" s="2">
        <v>1991</v>
      </c>
      <c r="B9" s="2">
        <v>859</v>
      </c>
      <c r="C9" s="2">
        <v>1557</v>
      </c>
      <c r="D9" s="2">
        <v>2416</v>
      </c>
      <c r="E9" s="2"/>
      <c r="F9" s="2"/>
      <c r="G9" s="2"/>
      <c r="H9" s="2"/>
      <c r="I9" s="2"/>
      <c r="J9" s="2"/>
      <c r="Q9" s="2"/>
      <c r="S9" s="2"/>
    </row>
    <row r="10" spans="1:19" ht="12.75">
      <c r="A10" s="2">
        <v>1992</v>
      </c>
      <c r="B10" s="2">
        <v>957</v>
      </c>
      <c r="C10" s="2">
        <v>1642</v>
      </c>
      <c r="D10" s="2">
        <v>2599</v>
      </c>
      <c r="E10" s="2"/>
      <c r="F10" s="2"/>
      <c r="G10" s="2"/>
      <c r="H10" s="2"/>
      <c r="I10" s="2"/>
      <c r="J10" s="2"/>
      <c r="Q10" s="2"/>
      <c r="S10" s="2"/>
    </row>
    <row r="11" spans="1:19" ht="12.75">
      <c r="A11" s="2">
        <v>1993</v>
      </c>
      <c r="B11" s="2">
        <v>886</v>
      </c>
      <c r="C11" s="2">
        <v>1616</v>
      </c>
      <c r="D11" s="2">
        <v>2502</v>
      </c>
      <c r="E11" s="2"/>
      <c r="F11" s="2"/>
      <c r="G11" s="2"/>
      <c r="H11" s="2"/>
      <c r="I11" s="2"/>
      <c r="J11" s="2"/>
      <c r="Q11" s="2"/>
      <c r="S11" s="2"/>
    </row>
    <row r="12" spans="1:19" ht="12.75">
      <c r="A12" s="2">
        <v>1994</v>
      </c>
      <c r="B12" s="2">
        <v>927</v>
      </c>
      <c r="C12" s="2">
        <v>1573</v>
      </c>
      <c r="D12" s="2">
        <v>2500</v>
      </c>
      <c r="E12" s="2"/>
      <c r="F12" s="2"/>
      <c r="G12" s="2"/>
      <c r="H12" s="2"/>
      <c r="I12" s="2"/>
      <c r="J12" s="2"/>
      <c r="Q12" s="2"/>
      <c r="S12" s="2"/>
    </row>
    <row r="13" spans="1:19" ht="12.75">
      <c r="A13" s="2">
        <v>1995</v>
      </c>
      <c r="B13" s="2">
        <v>956</v>
      </c>
      <c r="C13" s="2">
        <v>1456</v>
      </c>
      <c r="D13" s="2">
        <v>2412</v>
      </c>
      <c r="E13" s="2"/>
      <c r="F13" s="2"/>
      <c r="G13" s="2"/>
      <c r="H13" s="2"/>
      <c r="I13" s="2"/>
      <c r="J13" s="2"/>
      <c r="L13" s="2"/>
      <c r="P13" s="2"/>
      <c r="Q13" s="2"/>
      <c r="S13" s="2"/>
    </row>
    <row r="14" spans="1:19" ht="12.75">
      <c r="A14" s="2">
        <v>1996</v>
      </c>
      <c r="B14" s="2">
        <v>913</v>
      </c>
      <c r="C14" s="2">
        <v>1324</v>
      </c>
      <c r="D14" s="2">
        <v>2237</v>
      </c>
      <c r="E14" s="2"/>
      <c r="F14" s="2"/>
      <c r="G14" s="2"/>
      <c r="I14" s="2"/>
      <c r="J14" s="2"/>
      <c r="L14" s="2"/>
      <c r="M14" s="2"/>
      <c r="O14" s="2"/>
      <c r="P14" s="2"/>
      <c r="Q14" s="2"/>
      <c r="R14" s="2"/>
      <c r="S14" s="2"/>
    </row>
    <row r="15" spans="1:19" ht="12.75">
      <c r="A15" s="2">
        <v>1997</v>
      </c>
      <c r="B15" s="2">
        <v>939</v>
      </c>
      <c r="C15" s="2">
        <v>1452</v>
      </c>
      <c r="D15" s="2">
        <v>2391</v>
      </c>
      <c r="E15" s="2"/>
      <c r="F15" s="2"/>
      <c r="G15" s="2"/>
      <c r="H15" s="2"/>
      <c r="I15" s="2"/>
      <c r="J15" s="2"/>
      <c r="L15" s="2"/>
      <c r="M15" s="2"/>
      <c r="O15" s="2"/>
      <c r="P15" s="2"/>
      <c r="Q15" s="2"/>
      <c r="R15" s="2"/>
      <c r="S15" s="2"/>
    </row>
    <row r="16" spans="1:19" ht="12.75">
      <c r="A16" s="2">
        <v>1998</v>
      </c>
      <c r="B16" s="2">
        <v>987</v>
      </c>
      <c r="C16" s="2">
        <v>1536</v>
      </c>
      <c r="D16" s="2">
        <v>2523</v>
      </c>
      <c r="E16" s="2"/>
      <c r="F16" s="2"/>
      <c r="G16" s="2"/>
      <c r="H16" s="2"/>
      <c r="I16" s="2"/>
      <c r="J16" s="2"/>
      <c r="L16" s="2"/>
      <c r="M16" s="2"/>
      <c r="O16" s="2"/>
      <c r="P16" s="2"/>
      <c r="Q16" s="2"/>
      <c r="R16" s="2"/>
      <c r="S16" s="2"/>
    </row>
    <row r="17" spans="1:19" ht="12.75">
      <c r="A17" s="2">
        <v>1999</v>
      </c>
      <c r="B17" s="2">
        <v>1058</v>
      </c>
      <c r="C17" s="2">
        <v>1410</v>
      </c>
      <c r="D17" s="2">
        <v>2468</v>
      </c>
      <c r="E17" s="2"/>
      <c r="F17" s="2"/>
      <c r="G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</row>
    <row r="18" spans="1:4" ht="12.75">
      <c r="A18" t="s">
        <v>40</v>
      </c>
      <c r="B18" t="s">
        <v>37</v>
      </c>
      <c r="C18" s="2" t="s">
        <v>38</v>
      </c>
      <c r="D18" t="s">
        <v>38</v>
      </c>
    </row>
    <row r="19" spans="1:6" ht="12.75">
      <c r="A19" t="s">
        <v>42</v>
      </c>
      <c r="B19" s="2" t="s">
        <v>43</v>
      </c>
      <c r="C19" s="2" t="s">
        <v>41</v>
      </c>
      <c r="D19" t="s">
        <v>41</v>
      </c>
      <c r="E19" t="s">
        <v>44</v>
      </c>
      <c r="F19" s="2"/>
    </row>
    <row r="20" spans="1:5" ht="12.75">
      <c r="A20" t="s">
        <v>42</v>
      </c>
      <c r="B20" t="s">
        <v>43</v>
      </c>
      <c r="C20" t="s">
        <v>41</v>
      </c>
      <c r="D20" t="s">
        <v>41</v>
      </c>
      <c r="E20" t="s">
        <v>44</v>
      </c>
    </row>
    <row r="21" spans="1:5" ht="12.75">
      <c r="A21" t="s">
        <v>56</v>
      </c>
      <c r="B21" t="s">
        <v>45</v>
      </c>
      <c r="C21" t="s">
        <v>46</v>
      </c>
      <c r="D21" t="s">
        <v>47</v>
      </c>
      <c r="E21" t="s">
        <v>48</v>
      </c>
    </row>
    <row r="23" spans="1:4" ht="12.75">
      <c r="A23" t="s">
        <v>40</v>
      </c>
      <c r="B23" t="s">
        <v>37</v>
      </c>
      <c r="C23" t="s">
        <v>38</v>
      </c>
      <c r="D23" t="s">
        <v>38</v>
      </c>
    </row>
    <row r="24" spans="2:4" ht="12.75">
      <c r="B24" t="s">
        <v>49</v>
      </c>
      <c r="C24" t="s">
        <v>50</v>
      </c>
      <c r="D24" t="s">
        <v>51</v>
      </c>
    </row>
    <row r="25" spans="1:8" ht="12.75">
      <c r="A25" t="s">
        <v>25</v>
      </c>
      <c r="B25" s="2" t="s">
        <v>11</v>
      </c>
      <c r="C25" t="s">
        <v>12</v>
      </c>
      <c r="D25" s="2" t="s">
        <v>13</v>
      </c>
      <c r="H25" s="2"/>
    </row>
    <row r="26" spans="1:8" ht="12.75">
      <c r="A26" t="s">
        <v>40</v>
      </c>
      <c r="B26" s="2" t="s">
        <v>37</v>
      </c>
      <c r="C26" t="s">
        <v>38</v>
      </c>
      <c r="D26" s="2" t="s">
        <v>38</v>
      </c>
      <c r="H26" s="2"/>
    </row>
    <row r="27" spans="1:7" ht="12.75">
      <c r="A27">
        <v>1983</v>
      </c>
      <c r="B27" s="2">
        <v>1116</v>
      </c>
      <c r="C27" s="2">
        <v>1795</v>
      </c>
      <c r="D27" s="2">
        <v>2911</v>
      </c>
      <c r="G27" s="2"/>
    </row>
    <row r="28" spans="1:8" ht="12.75">
      <c r="A28">
        <v>1984</v>
      </c>
      <c r="B28" s="2">
        <v>967</v>
      </c>
      <c r="C28" s="2">
        <v>1642</v>
      </c>
      <c r="D28" s="2">
        <v>2609</v>
      </c>
      <c r="G28" s="2"/>
      <c r="H28" s="2"/>
    </row>
    <row r="29" spans="1:8" ht="12.75">
      <c r="A29">
        <v>1985</v>
      </c>
      <c r="B29" s="2">
        <v>1036</v>
      </c>
      <c r="C29" s="2">
        <v>1734</v>
      </c>
      <c r="D29" s="2">
        <v>2770</v>
      </c>
      <c r="G29" s="2"/>
      <c r="H29" s="2"/>
    </row>
    <row r="30" spans="1:8" ht="12.75">
      <c r="A30">
        <v>1986</v>
      </c>
      <c r="B30" s="2">
        <v>1032</v>
      </c>
      <c r="C30" s="2">
        <v>1663</v>
      </c>
      <c r="D30" s="2">
        <v>2695</v>
      </c>
      <c r="G30" s="2"/>
      <c r="H30" s="2"/>
    </row>
    <row r="31" spans="1:8" ht="12.75">
      <c r="A31">
        <v>1987</v>
      </c>
      <c r="B31" s="2">
        <v>970</v>
      </c>
      <c r="C31" s="2">
        <v>1793</v>
      </c>
      <c r="D31" s="2">
        <v>2763</v>
      </c>
      <c r="F31" s="2"/>
      <c r="G31" s="2"/>
      <c r="H31" s="2"/>
    </row>
    <row r="32" spans="1:8" ht="12.75">
      <c r="A32">
        <v>1988</v>
      </c>
      <c r="B32" s="2">
        <v>918</v>
      </c>
      <c r="C32" s="2">
        <v>1724</v>
      </c>
      <c r="D32" s="2">
        <v>2642</v>
      </c>
      <c r="F32" s="2"/>
      <c r="G32" s="2"/>
      <c r="H32" s="2"/>
    </row>
    <row r="33" spans="1:8" ht="12.75">
      <c r="A33">
        <v>1989</v>
      </c>
      <c r="B33" s="2">
        <v>1026</v>
      </c>
      <c r="C33" s="2">
        <v>2033</v>
      </c>
      <c r="D33" s="2">
        <v>3059</v>
      </c>
      <c r="F33" s="2"/>
      <c r="G33" s="2"/>
      <c r="H33" s="2"/>
    </row>
    <row r="34" spans="1:8" ht="12.75">
      <c r="A34">
        <v>1990</v>
      </c>
      <c r="B34" s="2">
        <v>1080</v>
      </c>
      <c r="C34" s="2">
        <v>2390</v>
      </c>
      <c r="D34" s="2">
        <v>3470</v>
      </c>
      <c r="F34" s="2"/>
      <c r="G34" s="2"/>
      <c r="H34" s="2"/>
    </row>
    <row r="35" spans="1:8" ht="12.75">
      <c r="A35">
        <v>1991</v>
      </c>
      <c r="B35" s="2">
        <v>1255</v>
      </c>
      <c r="C35" s="2">
        <v>2649</v>
      </c>
      <c r="D35" s="2">
        <v>3904</v>
      </c>
      <c r="F35" s="2"/>
      <c r="G35" s="2"/>
      <c r="H35" s="2"/>
    </row>
    <row r="36" spans="1:7" ht="12.75">
      <c r="A36">
        <v>1992</v>
      </c>
      <c r="B36" s="2">
        <v>1197</v>
      </c>
      <c r="C36" s="2">
        <v>2954</v>
      </c>
      <c r="D36" s="2">
        <v>4151</v>
      </c>
      <c r="F36" s="2"/>
      <c r="G36" s="2"/>
    </row>
    <row r="37" spans="1:7" ht="12.75">
      <c r="A37">
        <v>1993</v>
      </c>
      <c r="B37" s="2">
        <v>1189</v>
      </c>
      <c r="C37" s="2">
        <v>2721</v>
      </c>
      <c r="D37" s="2">
        <v>3910</v>
      </c>
      <c r="F37" s="2"/>
      <c r="G37" s="2"/>
    </row>
    <row r="38" spans="1:7" ht="12.75">
      <c r="A38">
        <v>1994</v>
      </c>
      <c r="B38" s="2">
        <v>1291</v>
      </c>
      <c r="C38" s="2">
        <v>2333</v>
      </c>
      <c r="D38" s="2">
        <v>3624</v>
      </c>
      <c r="F38" s="2"/>
      <c r="G38" s="2"/>
    </row>
    <row r="39" spans="1:7" ht="12.75">
      <c r="A39">
        <v>1995</v>
      </c>
      <c r="B39" s="2">
        <v>1292</v>
      </c>
      <c r="C39" s="2">
        <v>2079</v>
      </c>
      <c r="D39" s="2">
        <v>3371</v>
      </c>
      <c r="F39" s="2"/>
      <c r="G39" s="2"/>
    </row>
    <row r="40" spans="1:7" ht="12.75">
      <c r="A40">
        <v>1996</v>
      </c>
      <c r="B40" s="2">
        <v>1253</v>
      </c>
      <c r="C40" s="2">
        <v>1993</v>
      </c>
      <c r="D40" s="2">
        <v>3246</v>
      </c>
      <c r="F40" s="2"/>
      <c r="G40" s="2"/>
    </row>
    <row r="41" spans="1:7" ht="12.75">
      <c r="A41">
        <v>1997</v>
      </c>
      <c r="B41" s="2">
        <v>1267</v>
      </c>
      <c r="C41" s="2">
        <v>2202</v>
      </c>
      <c r="D41" s="2">
        <v>3469</v>
      </c>
      <c r="F41" s="2"/>
      <c r="G41" s="2"/>
    </row>
    <row r="42" spans="1:7" ht="12.75">
      <c r="A42">
        <v>1998</v>
      </c>
      <c r="B42" s="2">
        <v>1295</v>
      </c>
      <c r="C42" s="2">
        <v>2053</v>
      </c>
      <c r="D42" s="2">
        <v>3348</v>
      </c>
      <c r="G42" s="2"/>
    </row>
    <row r="43" spans="1:7" ht="12.75">
      <c r="A43">
        <v>1999</v>
      </c>
      <c r="B43" s="2">
        <v>1220</v>
      </c>
      <c r="C43" s="2">
        <v>1803</v>
      </c>
      <c r="D43" s="2">
        <v>3023</v>
      </c>
      <c r="F43" s="2"/>
      <c r="G43" s="2"/>
    </row>
    <row r="44" spans="1:4" ht="12.75">
      <c r="A44" t="s">
        <v>40</v>
      </c>
      <c r="B44" t="s">
        <v>37</v>
      </c>
      <c r="C44" t="s">
        <v>38</v>
      </c>
      <c r="D44" t="s">
        <v>38</v>
      </c>
    </row>
    <row r="45" spans="1:5" ht="12.75">
      <c r="A45" t="s">
        <v>42</v>
      </c>
      <c r="B45" t="s">
        <v>43</v>
      </c>
      <c r="C45" t="s">
        <v>41</v>
      </c>
      <c r="D45" t="s">
        <v>41</v>
      </c>
      <c r="E45" t="s">
        <v>44</v>
      </c>
    </row>
    <row r="46" spans="1:5" ht="12.75">
      <c r="A46" t="s">
        <v>42</v>
      </c>
      <c r="B46" t="s">
        <v>43</v>
      </c>
      <c r="C46" t="s">
        <v>41</v>
      </c>
      <c r="D46" t="s">
        <v>41</v>
      </c>
      <c r="E46" t="s">
        <v>44</v>
      </c>
    </row>
    <row r="47" spans="1:5" ht="12.75">
      <c r="A47" t="s">
        <v>56</v>
      </c>
      <c r="B47" t="s">
        <v>45</v>
      </c>
      <c r="C47" t="s">
        <v>46</v>
      </c>
      <c r="D47" t="s">
        <v>47</v>
      </c>
      <c r="E47" t="s">
        <v>52</v>
      </c>
    </row>
    <row r="49" spans="1:7" ht="12.75">
      <c r="A49" t="s">
        <v>40</v>
      </c>
      <c r="B49" t="s">
        <v>37</v>
      </c>
      <c r="C49" t="s">
        <v>38</v>
      </c>
      <c r="D49" t="s">
        <v>38</v>
      </c>
      <c r="E49" s="2"/>
      <c r="F49" s="2"/>
      <c r="G49" s="2"/>
    </row>
    <row r="50" spans="2:7" ht="12.75">
      <c r="B50" t="s">
        <v>49</v>
      </c>
      <c r="C50" t="s">
        <v>50</v>
      </c>
      <c r="D50" t="s">
        <v>51</v>
      </c>
      <c r="E50" s="2"/>
      <c r="F50" s="2"/>
      <c r="G50" s="2"/>
    </row>
    <row r="51" spans="1:7" ht="12.75">
      <c r="A51" t="s">
        <v>25</v>
      </c>
      <c r="B51" t="s">
        <v>11</v>
      </c>
      <c r="C51" t="s">
        <v>12</v>
      </c>
      <c r="D51" t="s">
        <v>13</v>
      </c>
      <c r="E51" s="2"/>
      <c r="F51" s="2"/>
      <c r="G51" s="2"/>
    </row>
    <row r="52" spans="1:7" ht="12.75">
      <c r="A52" t="s">
        <v>40</v>
      </c>
      <c r="B52" s="2" t="s">
        <v>37</v>
      </c>
      <c r="C52" t="s">
        <v>38</v>
      </c>
      <c r="D52" t="s">
        <v>38</v>
      </c>
      <c r="E52" s="2"/>
      <c r="F52" s="2"/>
      <c r="G52" s="2"/>
    </row>
    <row r="53" spans="1:7" ht="12.75">
      <c r="A53">
        <v>1983</v>
      </c>
      <c r="B53" s="2">
        <v>595</v>
      </c>
      <c r="C53" s="2">
        <v>802</v>
      </c>
      <c r="D53" s="2">
        <v>1397</v>
      </c>
      <c r="E53" s="2"/>
      <c r="F53" s="2"/>
      <c r="G53" s="2"/>
    </row>
    <row r="54" spans="1:7" ht="12.75">
      <c r="A54">
        <v>1984</v>
      </c>
      <c r="B54">
        <v>551</v>
      </c>
      <c r="C54" s="2">
        <v>880</v>
      </c>
      <c r="D54" s="2">
        <v>1431</v>
      </c>
      <c r="E54" s="2"/>
      <c r="F54" s="2"/>
      <c r="G54" s="2"/>
    </row>
    <row r="55" spans="1:7" ht="12.75">
      <c r="A55">
        <v>1985</v>
      </c>
      <c r="B55" s="2">
        <v>554</v>
      </c>
      <c r="C55" s="2">
        <v>910</v>
      </c>
      <c r="D55" s="2">
        <v>1464</v>
      </c>
      <c r="E55" s="2"/>
      <c r="F55" s="2"/>
      <c r="G55" s="2"/>
    </row>
    <row r="56" spans="1:7" ht="12.75">
      <c r="A56">
        <v>1986</v>
      </c>
      <c r="B56" s="2">
        <v>585</v>
      </c>
      <c r="C56" s="2">
        <v>985</v>
      </c>
      <c r="D56" s="2">
        <v>1570</v>
      </c>
      <c r="E56" s="2"/>
      <c r="F56" s="2"/>
      <c r="G56" s="2"/>
    </row>
    <row r="57" spans="1:7" ht="12.75">
      <c r="A57">
        <v>1987</v>
      </c>
      <c r="B57" s="2">
        <v>595</v>
      </c>
      <c r="C57" s="2">
        <v>1047</v>
      </c>
      <c r="D57" s="2">
        <v>1642</v>
      </c>
      <c r="E57" s="2"/>
      <c r="F57" s="2"/>
      <c r="G57" s="2"/>
    </row>
    <row r="58" spans="1:7" ht="12.75">
      <c r="A58">
        <v>1988</v>
      </c>
      <c r="B58" s="2">
        <v>564</v>
      </c>
      <c r="C58" s="2">
        <v>947</v>
      </c>
      <c r="D58" s="2">
        <v>1511</v>
      </c>
      <c r="E58" s="2"/>
      <c r="F58" s="2"/>
      <c r="G58" s="2"/>
    </row>
    <row r="59" spans="1:7" ht="12.75">
      <c r="A59">
        <v>1989</v>
      </c>
      <c r="B59" s="2">
        <v>663</v>
      </c>
      <c r="C59" s="2">
        <v>1153</v>
      </c>
      <c r="D59" s="2">
        <v>1816</v>
      </c>
      <c r="E59" s="2"/>
      <c r="F59" s="2"/>
      <c r="G59" s="2"/>
    </row>
    <row r="60" spans="1:7" ht="12.75">
      <c r="A60">
        <v>1990</v>
      </c>
      <c r="B60" s="2">
        <v>816</v>
      </c>
      <c r="C60" s="2">
        <v>1359</v>
      </c>
      <c r="D60" s="2">
        <v>2175</v>
      </c>
      <c r="E60" s="2"/>
      <c r="F60" s="2"/>
      <c r="G60" s="2"/>
    </row>
    <row r="61" spans="1:7" ht="12.75">
      <c r="A61">
        <v>1991</v>
      </c>
      <c r="B61" s="2">
        <v>842</v>
      </c>
      <c r="C61" s="2">
        <v>1494</v>
      </c>
      <c r="D61" s="2">
        <v>2336</v>
      </c>
      <c r="E61" s="2"/>
      <c r="F61" s="2"/>
      <c r="G61" s="2"/>
    </row>
    <row r="62" spans="1:7" ht="12.75">
      <c r="A62">
        <v>1992</v>
      </c>
      <c r="B62" s="2">
        <v>883</v>
      </c>
      <c r="C62" s="2">
        <v>1597</v>
      </c>
      <c r="D62" s="2">
        <v>2480</v>
      </c>
      <c r="E62" s="2"/>
      <c r="F62" s="2"/>
      <c r="G62" s="2"/>
    </row>
    <row r="63" spans="1:7" ht="12.75">
      <c r="A63">
        <v>1993</v>
      </c>
      <c r="B63" s="2">
        <v>807</v>
      </c>
      <c r="C63" s="2">
        <v>1656</v>
      </c>
      <c r="D63" s="2">
        <v>2463</v>
      </c>
      <c r="E63" s="2"/>
      <c r="F63" s="2"/>
      <c r="G63" s="2"/>
    </row>
    <row r="64" spans="1:7" ht="12.75">
      <c r="A64">
        <v>1994</v>
      </c>
      <c r="B64" s="2">
        <v>914</v>
      </c>
      <c r="C64" s="2">
        <v>1493</v>
      </c>
      <c r="D64" s="2">
        <v>2407</v>
      </c>
      <c r="E64" s="2"/>
      <c r="F64" s="2"/>
      <c r="G64" s="2"/>
    </row>
    <row r="65" spans="1:7" ht="12.75">
      <c r="A65">
        <v>1995</v>
      </c>
      <c r="B65" s="2">
        <v>891</v>
      </c>
      <c r="C65" s="2">
        <v>1667</v>
      </c>
      <c r="D65" s="2">
        <v>2558</v>
      </c>
      <c r="E65" s="2"/>
      <c r="F65" s="2"/>
      <c r="G65" s="2"/>
    </row>
    <row r="66" spans="1:7" ht="12.75">
      <c r="A66">
        <v>1996</v>
      </c>
      <c r="B66" s="2">
        <v>980</v>
      </c>
      <c r="C66" s="2">
        <v>1700</v>
      </c>
      <c r="D66" s="2">
        <v>2680</v>
      </c>
      <c r="E66" s="2"/>
      <c r="F66" s="2"/>
      <c r="G66" s="2"/>
    </row>
    <row r="67" spans="1:7" ht="12.75">
      <c r="A67">
        <v>1997</v>
      </c>
      <c r="B67" s="2">
        <v>1075</v>
      </c>
      <c r="C67" s="2">
        <v>1829</v>
      </c>
      <c r="D67" s="2">
        <v>2904</v>
      </c>
      <c r="E67" s="2"/>
      <c r="F67" s="2"/>
      <c r="G67" s="2"/>
    </row>
    <row r="68" spans="1:7" ht="12.75">
      <c r="A68">
        <v>1998</v>
      </c>
      <c r="B68" s="2">
        <v>1074</v>
      </c>
      <c r="C68" s="2">
        <v>1770</v>
      </c>
      <c r="D68" s="2">
        <v>2844</v>
      </c>
      <c r="E68" s="2"/>
      <c r="F68" s="2"/>
      <c r="G68" s="2"/>
    </row>
    <row r="69" spans="1:7" ht="12.75">
      <c r="A69">
        <v>1999</v>
      </c>
      <c r="B69" s="2">
        <v>1081</v>
      </c>
      <c r="C69" s="2">
        <v>1817</v>
      </c>
      <c r="D69" s="2">
        <v>2898</v>
      </c>
      <c r="E69" s="2"/>
      <c r="F69" s="2"/>
      <c r="G69" s="2"/>
    </row>
    <row r="70" spans="1:4" ht="12.75">
      <c r="A70" t="s">
        <v>40</v>
      </c>
      <c r="B70" s="2" t="s">
        <v>37</v>
      </c>
      <c r="C70" s="2" t="s">
        <v>38</v>
      </c>
      <c r="D70" s="2" t="s">
        <v>38</v>
      </c>
    </row>
    <row r="71" spans="1:5" ht="12.75">
      <c r="A71" t="s">
        <v>42</v>
      </c>
      <c r="B71" t="s">
        <v>43</v>
      </c>
      <c r="C71" t="s">
        <v>41</v>
      </c>
      <c r="D71" t="s">
        <v>41</v>
      </c>
      <c r="E71" t="s">
        <v>44</v>
      </c>
    </row>
    <row r="72" spans="1:5" ht="12.75">
      <c r="A72" t="s">
        <v>42</v>
      </c>
      <c r="B72" t="s">
        <v>43</v>
      </c>
      <c r="C72" t="s">
        <v>41</v>
      </c>
      <c r="D72" t="s">
        <v>41</v>
      </c>
      <c r="E72" t="s">
        <v>44</v>
      </c>
    </row>
    <row r="73" spans="1:5" ht="12.75">
      <c r="A73" t="s">
        <v>56</v>
      </c>
      <c r="B73" s="2" t="s">
        <v>45</v>
      </c>
      <c r="C73" s="2" t="s">
        <v>46</v>
      </c>
      <c r="D73" t="s">
        <v>47</v>
      </c>
      <c r="E73" t="s">
        <v>53</v>
      </c>
    </row>
    <row r="74" ht="12.75">
      <c r="C74" s="2"/>
    </row>
    <row r="75" spans="1:4" ht="12.75">
      <c r="A75" t="s">
        <v>40</v>
      </c>
      <c r="B75" s="2" t="s">
        <v>37</v>
      </c>
      <c r="C75" s="2" t="s">
        <v>38</v>
      </c>
      <c r="D75" s="2" t="s">
        <v>38</v>
      </c>
    </row>
    <row r="76" spans="2:4" ht="12.75">
      <c r="B76" s="2" t="s">
        <v>49</v>
      </c>
      <c r="C76" s="2" t="s">
        <v>50</v>
      </c>
      <c r="D76" s="2" t="s">
        <v>51</v>
      </c>
    </row>
    <row r="77" spans="1:4" ht="12.75">
      <c r="A77" t="s">
        <v>25</v>
      </c>
      <c r="B77" s="2" t="s">
        <v>11</v>
      </c>
      <c r="C77" s="2" t="s">
        <v>12</v>
      </c>
      <c r="D77" s="2" t="s">
        <v>13</v>
      </c>
    </row>
    <row r="78" spans="1:4" ht="12.75">
      <c r="A78" t="s">
        <v>40</v>
      </c>
      <c r="B78" s="2" t="s">
        <v>37</v>
      </c>
      <c r="C78" s="2" t="s">
        <v>38</v>
      </c>
      <c r="D78" s="2" t="s">
        <v>38</v>
      </c>
    </row>
    <row r="79" spans="1:5" ht="12.75">
      <c r="A79">
        <v>1983</v>
      </c>
      <c r="B79" s="2">
        <v>227</v>
      </c>
      <c r="C79" s="2">
        <v>129</v>
      </c>
      <c r="D79" s="2">
        <v>356</v>
      </c>
      <c r="E79" s="2"/>
    </row>
    <row r="80" spans="1:6" ht="12.75">
      <c r="A80">
        <v>1984</v>
      </c>
      <c r="B80" s="2">
        <v>202</v>
      </c>
      <c r="C80" s="2">
        <v>239</v>
      </c>
      <c r="D80" s="2">
        <v>441</v>
      </c>
      <c r="E80" s="2"/>
      <c r="F80" s="2"/>
    </row>
    <row r="81" spans="1:6" ht="12.75">
      <c r="A81">
        <v>1985</v>
      </c>
      <c r="B81" s="2">
        <v>227</v>
      </c>
      <c r="C81" s="2">
        <v>268</v>
      </c>
      <c r="D81" s="2">
        <v>495</v>
      </c>
      <c r="E81" s="2"/>
      <c r="F81" s="2"/>
    </row>
    <row r="82" spans="1:6" ht="12.75">
      <c r="A82">
        <v>1986</v>
      </c>
      <c r="B82" s="2">
        <v>343</v>
      </c>
      <c r="C82" s="2">
        <v>370</v>
      </c>
      <c r="D82" s="2">
        <v>713</v>
      </c>
      <c r="E82" s="2"/>
      <c r="F82" s="2"/>
    </row>
    <row r="83" spans="1:6" ht="12.75">
      <c r="A83">
        <v>1987</v>
      </c>
      <c r="B83" s="2">
        <v>358</v>
      </c>
      <c r="C83" s="2">
        <v>441</v>
      </c>
      <c r="D83" s="2">
        <v>799</v>
      </c>
      <c r="E83" s="2"/>
      <c r="F83" s="2"/>
    </row>
    <row r="84" spans="1:6" ht="12.75">
      <c r="A84">
        <v>1988</v>
      </c>
      <c r="B84" s="2">
        <v>411</v>
      </c>
      <c r="C84" s="2">
        <v>695</v>
      </c>
      <c r="D84" s="2">
        <v>1106</v>
      </c>
      <c r="E84" s="2"/>
      <c r="F84" s="2"/>
    </row>
    <row r="85" spans="1:6" ht="12.75">
      <c r="A85">
        <v>1989</v>
      </c>
      <c r="B85" s="2">
        <v>605</v>
      </c>
      <c r="C85" s="2">
        <v>1348</v>
      </c>
      <c r="D85" s="2">
        <v>1953</v>
      </c>
      <c r="E85" s="2"/>
      <c r="F85" s="2"/>
    </row>
    <row r="86" spans="1:6" ht="12.75">
      <c r="A86">
        <v>1990</v>
      </c>
      <c r="B86" s="2">
        <v>719</v>
      </c>
      <c r="C86" s="2">
        <v>2586</v>
      </c>
      <c r="D86" s="2">
        <v>3305</v>
      </c>
      <c r="E86" s="2"/>
      <c r="F86" s="2"/>
    </row>
    <row r="87" spans="1:6" ht="12.75">
      <c r="A87">
        <v>1991</v>
      </c>
      <c r="B87" s="2">
        <v>749</v>
      </c>
      <c r="C87" s="2">
        <v>2879</v>
      </c>
      <c r="D87" s="2">
        <v>3628</v>
      </c>
      <c r="E87" s="2"/>
      <c r="F87" s="2"/>
    </row>
    <row r="88" spans="1:6" ht="12.75">
      <c r="A88">
        <v>1992</v>
      </c>
      <c r="B88" s="2">
        <v>757</v>
      </c>
      <c r="C88" s="2">
        <v>3184</v>
      </c>
      <c r="D88" s="2">
        <v>3941</v>
      </c>
      <c r="E88" s="2"/>
      <c r="F88" s="2"/>
    </row>
    <row r="89" spans="1:6" ht="12.75">
      <c r="A89">
        <v>1993</v>
      </c>
      <c r="B89" s="2">
        <v>721</v>
      </c>
      <c r="C89" s="2">
        <v>4126</v>
      </c>
      <c r="D89" s="2">
        <v>4847</v>
      </c>
      <c r="E89" s="2"/>
      <c r="F89" s="2"/>
    </row>
    <row r="90" spans="1:6" ht="12.75">
      <c r="A90">
        <v>1994</v>
      </c>
      <c r="B90" s="2">
        <v>735</v>
      </c>
      <c r="C90" s="2">
        <v>5139</v>
      </c>
      <c r="D90" s="2">
        <v>5874</v>
      </c>
      <c r="E90" s="2"/>
      <c r="F90" s="2"/>
    </row>
    <row r="91" spans="1:6" ht="12.75">
      <c r="A91">
        <v>1995</v>
      </c>
      <c r="B91" s="2">
        <v>811</v>
      </c>
      <c r="C91" s="2">
        <v>5581</v>
      </c>
      <c r="D91" s="2">
        <v>6392</v>
      </c>
      <c r="E91" s="2"/>
      <c r="F91" s="2"/>
    </row>
    <row r="92" spans="1:4" ht="12.75">
      <c r="A92">
        <v>1996</v>
      </c>
      <c r="B92">
        <v>748</v>
      </c>
      <c r="C92" s="2">
        <v>5583</v>
      </c>
      <c r="D92" s="2">
        <v>6331</v>
      </c>
    </row>
    <row r="93" spans="1:4" ht="12.75">
      <c r="A93">
        <v>1997</v>
      </c>
      <c r="B93">
        <v>851</v>
      </c>
      <c r="C93" s="2">
        <v>5951</v>
      </c>
      <c r="D93" s="2">
        <v>6802</v>
      </c>
    </row>
    <row r="94" spans="1:4" ht="12.75">
      <c r="A94">
        <v>1998</v>
      </c>
      <c r="B94">
        <v>869</v>
      </c>
      <c r="C94" s="2">
        <v>6180</v>
      </c>
      <c r="D94" s="2">
        <v>7049</v>
      </c>
    </row>
    <row r="95" spans="1:4" ht="12.75">
      <c r="A95">
        <v>1999</v>
      </c>
      <c r="B95">
        <v>921</v>
      </c>
      <c r="C95" s="2">
        <v>6353</v>
      </c>
      <c r="D95" s="2">
        <v>7274</v>
      </c>
    </row>
    <row r="96" spans="1:4" ht="12.75">
      <c r="A96" t="s">
        <v>40</v>
      </c>
      <c r="B96" t="s">
        <v>37</v>
      </c>
      <c r="C96" s="2" t="s">
        <v>38</v>
      </c>
      <c r="D96" t="s">
        <v>38</v>
      </c>
    </row>
    <row r="97" spans="1:5" ht="12.75">
      <c r="A97" t="s">
        <v>42</v>
      </c>
      <c r="B97" t="s">
        <v>43</v>
      </c>
      <c r="C97" s="2" t="s">
        <v>41</v>
      </c>
      <c r="D97" t="s">
        <v>41</v>
      </c>
      <c r="E97" t="s">
        <v>44</v>
      </c>
    </row>
    <row r="98" spans="1:5" ht="12.75">
      <c r="A98" t="s">
        <v>42</v>
      </c>
      <c r="B98" t="s">
        <v>43</v>
      </c>
      <c r="C98" t="s">
        <v>41</v>
      </c>
      <c r="D98" t="s">
        <v>41</v>
      </c>
      <c r="E98" t="s">
        <v>44</v>
      </c>
    </row>
    <row r="99" spans="1:5" ht="12.75">
      <c r="A99" t="s">
        <v>56</v>
      </c>
      <c r="B99" t="s">
        <v>45</v>
      </c>
      <c r="C99" t="s">
        <v>46</v>
      </c>
      <c r="D99" t="s">
        <v>47</v>
      </c>
      <c r="E99" t="s">
        <v>54</v>
      </c>
    </row>
    <row r="100" ht="12.75">
      <c r="C100" s="2"/>
    </row>
    <row r="101" spans="1:4" ht="12.75">
      <c r="A101" t="s">
        <v>40</v>
      </c>
      <c r="B101" t="s">
        <v>37</v>
      </c>
      <c r="C101" s="2" t="s">
        <v>38</v>
      </c>
      <c r="D101" s="2" t="s">
        <v>38</v>
      </c>
    </row>
    <row r="102" spans="2:4" ht="12.75">
      <c r="B102" t="s">
        <v>49</v>
      </c>
      <c r="C102" s="2" t="s">
        <v>50</v>
      </c>
      <c r="D102" s="2" t="s">
        <v>51</v>
      </c>
    </row>
    <row r="103" spans="1:4" ht="12.75">
      <c r="A103" t="s">
        <v>25</v>
      </c>
      <c r="B103" t="s">
        <v>11</v>
      </c>
      <c r="C103" s="2" t="s">
        <v>12</v>
      </c>
      <c r="D103" s="2" t="s">
        <v>13</v>
      </c>
    </row>
    <row r="104" spans="1:4" ht="12.75">
      <c r="A104" t="s">
        <v>40</v>
      </c>
      <c r="B104" t="s">
        <v>37</v>
      </c>
      <c r="C104" s="2" t="s">
        <v>38</v>
      </c>
      <c r="D104" s="2" t="s">
        <v>38</v>
      </c>
    </row>
    <row r="105" spans="1:5" ht="12.75">
      <c r="A105">
        <v>1983</v>
      </c>
      <c r="B105">
        <v>292</v>
      </c>
      <c r="C105">
        <v>207</v>
      </c>
      <c r="D105" s="2">
        <v>499</v>
      </c>
      <c r="E105" s="2"/>
    </row>
    <row r="106" spans="1:5" ht="12.75">
      <c r="A106">
        <v>1984</v>
      </c>
      <c r="B106">
        <v>161</v>
      </c>
      <c r="C106">
        <v>248</v>
      </c>
      <c r="D106" s="2">
        <v>409</v>
      </c>
      <c r="E106" s="2"/>
    </row>
    <row r="107" spans="1:5" ht="12.75">
      <c r="A107">
        <v>1985</v>
      </c>
      <c r="B107">
        <v>208</v>
      </c>
      <c r="C107" s="2">
        <v>281</v>
      </c>
      <c r="D107" s="2">
        <v>489</v>
      </c>
      <c r="E107" s="2"/>
    </row>
    <row r="108" spans="1:5" ht="12.75">
      <c r="A108">
        <v>1986</v>
      </c>
      <c r="B108">
        <v>246</v>
      </c>
      <c r="C108" s="2">
        <v>273</v>
      </c>
      <c r="D108" s="2">
        <v>519</v>
      </c>
      <c r="E108" s="2"/>
    </row>
    <row r="109" spans="1:5" ht="12.75">
      <c r="A109">
        <v>1987</v>
      </c>
      <c r="B109">
        <v>312</v>
      </c>
      <c r="C109" s="2">
        <v>309</v>
      </c>
      <c r="D109" s="2">
        <v>621</v>
      </c>
      <c r="E109" s="2"/>
    </row>
    <row r="110" spans="1:5" ht="12.75">
      <c r="A110">
        <v>1988</v>
      </c>
      <c r="B110">
        <v>452</v>
      </c>
      <c r="C110" s="2">
        <v>513</v>
      </c>
      <c r="D110" s="2">
        <v>965</v>
      </c>
      <c r="E110" s="2"/>
    </row>
    <row r="111" spans="1:4" ht="12.75">
      <c r="A111">
        <v>1989</v>
      </c>
      <c r="B111">
        <v>508</v>
      </c>
      <c r="C111" s="2">
        <v>453</v>
      </c>
      <c r="D111" s="2">
        <v>961</v>
      </c>
    </row>
    <row r="112" spans="1:6" ht="12.75">
      <c r="A112">
        <v>1990</v>
      </c>
      <c r="B112" s="2">
        <v>478</v>
      </c>
      <c r="C112" s="2">
        <v>527</v>
      </c>
      <c r="D112" s="2">
        <v>1005</v>
      </c>
      <c r="E112" s="2"/>
      <c r="F112" s="2"/>
    </row>
    <row r="113" spans="1:5" ht="12.75">
      <c r="A113">
        <v>1991</v>
      </c>
      <c r="B113">
        <v>548</v>
      </c>
      <c r="C113" s="2">
        <v>605</v>
      </c>
      <c r="D113" s="2">
        <v>1153</v>
      </c>
      <c r="E113" s="2"/>
    </row>
    <row r="114" spans="1:5" ht="12.75">
      <c r="A114">
        <v>1992</v>
      </c>
      <c r="B114">
        <v>533</v>
      </c>
      <c r="C114" s="2">
        <v>808</v>
      </c>
      <c r="D114" s="2">
        <v>1341</v>
      </c>
      <c r="E114" s="2"/>
    </row>
    <row r="115" spans="1:5" ht="12.75">
      <c r="A115">
        <v>1993</v>
      </c>
      <c r="B115">
        <v>589</v>
      </c>
      <c r="C115" s="2">
        <v>891</v>
      </c>
      <c r="D115" s="2">
        <v>1480</v>
      </c>
      <c r="E115" s="2"/>
    </row>
    <row r="116" spans="1:5" ht="12.75">
      <c r="A116">
        <v>1994</v>
      </c>
      <c r="B116">
        <v>680</v>
      </c>
      <c r="C116" s="2">
        <v>1151</v>
      </c>
      <c r="D116" s="2">
        <v>1831</v>
      </c>
      <c r="E116" s="2"/>
    </row>
    <row r="117" spans="1:6" ht="12.75">
      <c r="A117">
        <v>1995</v>
      </c>
      <c r="B117" s="2">
        <v>727</v>
      </c>
      <c r="C117" s="2">
        <v>1163</v>
      </c>
      <c r="D117" s="2">
        <v>1890</v>
      </c>
      <c r="E117" s="2"/>
      <c r="F117" s="2"/>
    </row>
    <row r="118" spans="1:5" ht="12.75">
      <c r="A118">
        <v>1996</v>
      </c>
      <c r="B118">
        <v>760</v>
      </c>
      <c r="C118" s="2">
        <v>1181</v>
      </c>
      <c r="D118" s="2">
        <v>1941</v>
      </c>
      <c r="E118" s="2"/>
    </row>
    <row r="119" spans="1:5" ht="12.75">
      <c r="A119">
        <v>1997</v>
      </c>
      <c r="B119">
        <v>885</v>
      </c>
      <c r="C119" s="2">
        <v>1181</v>
      </c>
      <c r="D119" s="2">
        <v>2066</v>
      </c>
      <c r="E119" s="2"/>
    </row>
    <row r="120" spans="1:5" ht="12.75">
      <c r="A120">
        <v>1998</v>
      </c>
      <c r="B120">
        <v>892</v>
      </c>
      <c r="C120" s="2">
        <v>1121</v>
      </c>
      <c r="D120" s="2">
        <v>2013</v>
      </c>
      <c r="E120" s="2"/>
    </row>
    <row r="121" spans="1:5" ht="12.75">
      <c r="A121">
        <v>1999</v>
      </c>
      <c r="B121" s="2">
        <v>1012</v>
      </c>
      <c r="C121" s="2">
        <v>1270</v>
      </c>
      <c r="D121" s="2">
        <v>2282</v>
      </c>
      <c r="E121" s="2"/>
    </row>
    <row r="122" spans="1:5" ht="12.75">
      <c r="A122" t="s">
        <v>40</v>
      </c>
      <c r="B122" t="s">
        <v>37</v>
      </c>
      <c r="C122" s="2" t="s">
        <v>38</v>
      </c>
      <c r="D122" t="s">
        <v>38</v>
      </c>
      <c r="E122" s="2"/>
    </row>
    <row r="123" spans="1:5" ht="12.75">
      <c r="A123" t="s">
        <v>42</v>
      </c>
      <c r="B123" t="s">
        <v>43</v>
      </c>
      <c r="C123" s="2" t="s">
        <v>41</v>
      </c>
      <c r="D123" t="s">
        <v>41</v>
      </c>
      <c r="E123" s="2" t="s">
        <v>44</v>
      </c>
    </row>
    <row r="124" spans="1:5" ht="12.75">
      <c r="A124" t="s">
        <v>42</v>
      </c>
      <c r="B124" t="s">
        <v>43</v>
      </c>
      <c r="C124" t="s">
        <v>41</v>
      </c>
      <c r="D124" t="s">
        <v>41</v>
      </c>
      <c r="E124" t="s">
        <v>44</v>
      </c>
    </row>
    <row r="125" spans="1:5" ht="12.75">
      <c r="A125" t="s">
        <v>56</v>
      </c>
      <c r="B125" t="s">
        <v>45</v>
      </c>
      <c r="C125" t="s">
        <v>46</v>
      </c>
      <c r="D125" t="s">
        <v>47</v>
      </c>
      <c r="E125" t="s">
        <v>55</v>
      </c>
    </row>
    <row r="127" spans="1:4" ht="12.75">
      <c r="A127" t="s">
        <v>40</v>
      </c>
      <c r="B127" s="2" t="s">
        <v>37</v>
      </c>
      <c r="C127" s="2" t="s">
        <v>38</v>
      </c>
      <c r="D127" s="2" t="s">
        <v>38</v>
      </c>
    </row>
    <row r="128" spans="2:4" ht="12.75">
      <c r="B128" t="s">
        <v>49</v>
      </c>
      <c r="C128" s="2" t="s">
        <v>50</v>
      </c>
      <c r="D128" s="2" t="s">
        <v>51</v>
      </c>
    </row>
    <row r="129" spans="1:4" ht="12.75">
      <c r="A129" t="s">
        <v>25</v>
      </c>
      <c r="B129" s="2" t="s">
        <v>11</v>
      </c>
      <c r="C129" s="2" t="s">
        <v>12</v>
      </c>
      <c r="D129" s="2" t="s">
        <v>13</v>
      </c>
    </row>
    <row r="130" spans="1:4" ht="12.75">
      <c r="A130" t="s">
        <v>40</v>
      </c>
      <c r="B130" t="s">
        <v>37</v>
      </c>
      <c r="C130" s="2" t="s">
        <v>38</v>
      </c>
      <c r="D130" s="2" t="s">
        <v>38</v>
      </c>
    </row>
    <row r="131" spans="1:4" ht="12.75">
      <c r="A131">
        <v>1983</v>
      </c>
      <c r="B131" s="2">
        <v>2822</v>
      </c>
      <c r="C131" s="2">
        <v>3989</v>
      </c>
      <c r="D131" s="2">
        <v>6811</v>
      </c>
    </row>
    <row r="132" spans="1:4" ht="12.75">
      <c r="A132">
        <v>1984</v>
      </c>
      <c r="B132" s="2">
        <v>2389</v>
      </c>
      <c r="C132" s="2">
        <v>3841</v>
      </c>
      <c r="D132" s="2">
        <v>6230</v>
      </c>
    </row>
    <row r="133" spans="1:5" ht="12.75">
      <c r="A133">
        <v>1985</v>
      </c>
      <c r="B133" s="2">
        <v>2613</v>
      </c>
      <c r="C133" s="2">
        <v>4197</v>
      </c>
      <c r="D133" s="2">
        <v>6810</v>
      </c>
      <c r="E133" s="2"/>
    </row>
    <row r="134" spans="1:5" ht="12.75">
      <c r="A134">
        <v>1986</v>
      </c>
      <c r="B134" s="2">
        <v>2836</v>
      </c>
      <c r="C134" s="2">
        <v>4263</v>
      </c>
      <c r="D134" s="2">
        <v>7099</v>
      </c>
      <c r="E134" s="2"/>
    </row>
    <row r="135" spans="1:5" ht="12.75">
      <c r="A135">
        <v>1987</v>
      </c>
      <c r="B135" s="2">
        <v>2884</v>
      </c>
      <c r="C135" s="2">
        <v>4506</v>
      </c>
      <c r="D135" s="2">
        <v>7390</v>
      </c>
      <c r="E135" s="2"/>
    </row>
    <row r="136" spans="1:5" ht="12.75">
      <c r="A136">
        <v>1988</v>
      </c>
      <c r="B136" s="2">
        <v>2994</v>
      </c>
      <c r="C136" s="2">
        <v>4882</v>
      </c>
      <c r="D136" s="2">
        <v>7876</v>
      </c>
      <c r="E136" s="2"/>
    </row>
    <row r="137" spans="1:5" ht="12.75">
      <c r="A137">
        <v>1989</v>
      </c>
      <c r="B137" s="2">
        <v>3567</v>
      </c>
      <c r="C137" s="2">
        <v>6080</v>
      </c>
      <c r="D137" s="2">
        <v>9647</v>
      </c>
      <c r="E137" s="2"/>
    </row>
    <row r="138" spans="1:6" ht="12.75">
      <c r="A138">
        <v>1990</v>
      </c>
      <c r="B138" s="2">
        <v>3888</v>
      </c>
      <c r="C138" s="2">
        <v>8260</v>
      </c>
      <c r="D138" s="2">
        <v>12148</v>
      </c>
      <c r="E138" s="2"/>
      <c r="F138" s="2"/>
    </row>
    <row r="139" spans="1:6" ht="12.75">
      <c r="A139">
        <v>1991</v>
      </c>
      <c r="B139" s="2">
        <v>4253</v>
      </c>
      <c r="C139" s="2">
        <v>9184</v>
      </c>
      <c r="D139" s="2">
        <v>13437</v>
      </c>
      <c r="E139" s="2"/>
      <c r="F139" s="2"/>
    </row>
    <row r="140" spans="1:6" ht="12.75">
      <c r="A140">
        <v>1992</v>
      </c>
      <c r="B140" s="2">
        <v>4327</v>
      </c>
      <c r="C140" s="2">
        <v>10185</v>
      </c>
      <c r="D140" s="2">
        <v>14512</v>
      </c>
      <c r="E140" s="2"/>
      <c r="F140" s="2"/>
    </row>
    <row r="141" spans="1:6" ht="12.75">
      <c r="A141">
        <v>1993</v>
      </c>
      <c r="B141" s="2">
        <v>4192</v>
      </c>
      <c r="C141" s="2">
        <v>11010</v>
      </c>
      <c r="D141" s="2">
        <v>15202</v>
      </c>
      <c r="E141" s="2"/>
      <c r="F141" s="2"/>
    </row>
    <row r="142" spans="1:6" ht="12.75">
      <c r="A142">
        <v>1994</v>
      </c>
      <c r="B142" s="2">
        <v>4547</v>
      </c>
      <c r="C142" s="2">
        <v>11689</v>
      </c>
      <c r="D142" s="2">
        <v>16236</v>
      </c>
      <c r="E142" s="2"/>
      <c r="F142" s="2"/>
    </row>
    <row r="143" spans="1:6" ht="12.75">
      <c r="A143">
        <v>1995</v>
      </c>
      <c r="B143" s="2">
        <v>4677</v>
      </c>
      <c r="C143" s="2">
        <v>11946</v>
      </c>
      <c r="D143" s="2">
        <v>16623</v>
      </c>
      <c r="E143" s="2"/>
      <c r="F143" s="2"/>
    </row>
    <row r="144" spans="1:4" ht="12.75">
      <c r="A144">
        <v>1996</v>
      </c>
      <c r="B144" s="2">
        <v>4654</v>
      </c>
      <c r="C144" s="2">
        <v>11781</v>
      </c>
      <c r="D144" s="2">
        <v>16435</v>
      </c>
    </row>
    <row r="145" spans="1:4" ht="12.75">
      <c r="A145">
        <v>1997</v>
      </c>
      <c r="B145" s="2">
        <v>5017</v>
      </c>
      <c r="C145" s="2">
        <v>12615</v>
      </c>
      <c r="D145" s="2">
        <v>17632</v>
      </c>
    </row>
    <row r="146" spans="1:4" ht="12.75">
      <c r="A146">
        <v>1998</v>
      </c>
      <c r="B146" s="2">
        <v>5117</v>
      </c>
      <c r="C146" s="2">
        <v>12660</v>
      </c>
      <c r="D146" s="2">
        <v>17777</v>
      </c>
    </row>
    <row r="147" spans="1:4" ht="12.75">
      <c r="A147">
        <v>1999</v>
      </c>
      <c r="B147" s="2">
        <v>5292</v>
      </c>
      <c r="C147" s="2">
        <v>12653</v>
      </c>
      <c r="D147" s="2">
        <v>17945</v>
      </c>
    </row>
    <row r="301" spans="2:6" ht="12.75">
      <c r="B301" s="2"/>
      <c r="C301" s="2"/>
      <c r="E301" s="2"/>
      <c r="F301" s="2"/>
    </row>
    <row r="322" ht="12.75">
      <c r="C32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2003-05-14T20:12:30Z</dcterms:modified>
  <cp:category/>
  <cp:version/>
  <cp:contentType/>
  <cp:contentStatus/>
</cp:coreProperties>
</file>