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activeTab="3"/>
  </bookViews>
  <sheets>
    <sheet name="BW_POP_RATIO" sheetId="1" r:id="rId1"/>
    <sheet name="POP_%_NOT_BW" sheetId="2" r:id="rId2"/>
    <sheet name="HI_NEW_V" sheetId="3" r:id="rId3"/>
    <sheet name="HI_NEW_V_PC" sheetId="4" r:id="rId4"/>
    <sheet name="HI_NEW_R" sheetId="5" r:id="rId5"/>
    <sheet name="HI_NEW_R_PC" sheetId="6" r:id="rId6"/>
    <sheet name="HI_NEW_L" sheetId="7" r:id="rId7"/>
    <sheet name="HI_NEW_L_PC" sheetId="8" r:id="rId8"/>
    <sheet name="HI_NEW_D" sheetId="9" r:id="rId9"/>
    <sheet name="HI_NEW_D_PC" sheetId="10" r:id="rId10"/>
    <sheet name="HI_NEW_O" sheetId="11" r:id="rId11"/>
    <sheet name="HI_NEW_O_PC" sheetId="12" r:id="rId12"/>
    <sheet name="HI_NEW_T" sheetId="13" r:id="rId13"/>
    <sheet name="HI_NEW_T_PC" sheetId="14" r:id="rId14"/>
    <sheet name="HI_NEW_%" sheetId="15" r:id="rId15"/>
    <sheet name="HI_NEW_BNH_%" sheetId="16" r:id="rId16"/>
    <sheet name="HI_NEW_WNH_%" sheetId="17" r:id="rId17"/>
    <sheet name="HI_ADMIT_%" sheetId="18" r:id="rId18"/>
    <sheet name="HI_ADMIT_N" sheetId="19" r:id="rId19"/>
    <sheet name="HI_RACE_TOT" sheetId="20" r:id="rId20"/>
    <sheet name="HI_RACE_TOT_D" sheetId="21" r:id="rId21"/>
    <sheet name="HI_RACE_TOT_PC" sheetId="22" r:id="rId22"/>
    <sheet name="HI_RACE_TOT_PC_D" sheetId="23" r:id="rId23"/>
    <sheet name="HI_RACE_NEW" sheetId="24" r:id="rId24"/>
    <sheet name="HI_RACE_NEW_D" sheetId="25" r:id="rId25"/>
    <sheet name="HI_RACE_NEW_PC" sheetId="26" r:id="rId26"/>
    <sheet name="HI_RACE_NEW_PC_D" sheetId="27" r:id="rId27"/>
    <sheet name="HI_RACE_PP" sheetId="28" r:id="rId28"/>
    <sheet name="HI_RACE_PP_D" sheetId="29" r:id="rId29"/>
    <sheet name="HI_RACE_PP_PC" sheetId="30" r:id="rId30"/>
    <sheet name="HI_RACE_PP_PC_D" sheetId="31" r:id="rId31"/>
    <sheet name="HI_RACE_OTHER" sheetId="32" r:id="rId32"/>
    <sheet name="HI_RACE_OTHER_D" sheetId="33" r:id="rId33"/>
    <sheet name="HI_RACE_OTHER_PC" sheetId="34" r:id="rId34"/>
    <sheet name="HI_RACE_OTH_PC_D" sheetId="35" r:id="rId35"/>
    <sheet name="HI_RACE_PP+OTH" sheetId="36" r:id="rId36"/>
    <sheet name="HI_RACE_PP+OTH_D" sheetId="37" r:id="rId37"/>
    <sheet name="HI_RACE_PP+OTH_PC" sheetId="38" r:id="rId38"/>
    <sheet name="HI_RACE_PP+OTH_PC_D" sheetId="39" r:id="rId39"/>
    <sheet name="HI_RACE_%_TOT" sheetId="40" r:id="rId40"/>
    <sheet name="HI_RACEBAL_%_TOT" sheetId="41" r:id="rId41"/>
    <sheet name="HI_RACEBAL_TOT" sheetId="42" r:id="rId42"/>
    <sheet name="HI_RACEBAL_TOT_PC" sheetId="43" r:id="rId43"/>
    <sheet name="HI_RACEBAL_%_NEW" sheetId="44" r:id="rId44"/>
    <sheet name="HI_RACEBAL_NEW" sheetId="45" r:id="rId45"/>
    <sheet name="HI_RACEBAL_NEW_PC" sheetId="46" r:id="rId46"/>
    <sheet name="HI_Data1" sheetId="47" r:id="rId47"/>
    <sheet name="HI_Data2" sheetId="48" r:id="rId48"/>
    <sheet name="HI_Data3" sheetId="49" r:id="rId49"/>
    <sheet name="HI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<sst xmlns="http://schemas.openxmlformats.org/spreadsheetml/2006/main" count="1086" uniqueCount="59">
  <si>
    <t>and Year</t>
  </si>
  <si>
    <t>Burglary/R</t>
  </si>
  <si>
    <t>Larceny/Th</t>
  </si>
  <si>
    <t>Other, NK</t>
  </si>
  <si>
    <t>------------</t>
  </si>
  <si>
    <t>Admission</t>
  </si>
  <si>
    <t>Type,</t>
  </si>
  <si>
    <t>Race /</t>
  </si>
  <si>
    <t>Hispanic an</t>
  </si>
  <si>
    <t>d Offense C</t>
  </si>
  <si>
    <t>ategory, Aggr</t>
  </si>
  <si>
    <t>egated</t>
  </si>
  <si>
    <t>Aggregated</t>
  </si>
  <si>
    <t>Amerind, N</t>
  </si>
  <si>
    <t>H -----------</t>
  </si>
  <si>
    <t>Asian/PI, N</t>
  </si>
  <si>
    <t>Race/Hisp N</t>
  </si>
  <si>
    <t>K -----------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</si>
  <si>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</si>
  <si>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</si>
  <si>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</si>
  <si>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</si>
  <si>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</si>
  <si>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</si>
  <si>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</si>
  <si>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</si>
  <si>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</si>
  <si>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</si>
  <si>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</si>
  <si>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</si>
  <si>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</si>
  <si>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</si>
  <si>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</si>
  <si>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</si>
  <si>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</si>
  <si>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</si>
  <si>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</si>
  <si>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</si>
  <si>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</si>
  <si>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</si>
  <si>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</si>
  <si>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</si>
  <si>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</si>
  <si>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</si>
  <si>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</si>
  <si>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</si>
  <si>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</si>
  <si>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</si>
  <si>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</si>
  <si>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</si>
  <si>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</si>
  <si>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</si>
  <si>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</si>
  <si>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</si>
  <si>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</si>
  <si>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.</t>
  </si>
  <si>
    <t>-----------</t>
  </si>
  <si>
    <t>-------------</t>
  </si>
  <si>
    <t>HAWAII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</si>
</sst>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HI_Data2!$AA$110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HI_Data2!$AA$111:$AA$127</c:f>
              <c:numCache>
                <c:ptCount val="17"/>
                <c:pt idx="0">
                  <c:v>32.79613159451259</c:v>
                </c:pt>
                <c:pt idx="1">
                  <c:v>32.724504586888216</c:v>
                </c:pt>
                <c:pt idx="2">
                  <c:v>32.60246250503764</c:v>
                </c:pt>
                <c:pt idx="3">
                  <c:v>32.46052988129252</c:v>
                </c:pt>
                <c:pt idx="4">
                  <c:v>32.28339009587985</c:v>
                </c:pt>
                <c:pt idx="5">
                  <c:v>32.014783904399145</c:v>
                </c:pt>
                <c:pt idx="6">
                  <c:v>31.721457649664163</c:v>
                </c:pt>
                <c:pt idx="7">
                  <c:v>31.21929212017942</c:v>
                </c:pt>
                <c:pt idx="8">
                  <c:v>31.035025260470988</c:v>
                </c:pt>
                <c:pt idx="9">
                  <c:v>30.833375365023493</c:v>
                </c:pt>
                <c:pt idx="10">
                  <c:v>30.470732874848906</c:v>
                </c:pt>
                <c:pt idx="11">
                  <c:v>30.165780307231515</c:v>
                </c:pt>
                <c:pt idx="12">
                  <c:v>29.849638709349506</c:v>
                </c:pt>
                <c:pt idx="13">
                  <c:v>29.46732363306018</c:v>
                </c:pt>
                <c:pt idx="14">
                  <c:v>29.094475676057453</c:v>
                </c:pt>
                <c:pt idx="15">
                  <c:v>28.85057355401891</c:v>
                </c:pt>
                <c:pt idx="16">
                  <c:v>28.687208824653286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HI_Data2!$AB$111:$AB$127</c:f>
              <c:numCache>
                <c:ptCount val="17"/>
                <c:pt idx="0">
                  <c:v>1.9910794427268428</c:v>
                </c:pt>
                <c:pt idx="1">
                  <c:v>2.0634673567266253</c:v>
                </c:pt>
                <c:pt idx="2">
                  <c:v>2.1267263841611737</c:v>
                </c:pt>
                <c:pt idx="3">
                  <c:v>2.185891066750971</c:v>
                </c:pt>
                <c:pt idx="4">
                  <c:v>2.2371965888159835</c:v>
                </c:pt>
                <c:pt idx="5">
                  <c:v>2.2812998056162908</c:v>
                </c:pt>
                <c:pt idx="6">
                  <c:v>2.322800260190173</c:v>
                </c:pt>
                <c:pt idx="7">
                  <c:v>2.327485411650728</c:v>
                </c:pt>
                <c:pt idx="8">
                  <c:v>2.4228132634265855</c:v>
                </c:pt>
                <c:pt idx="9">
                  <c:v>2.624777594384334</c:v>
                </c:pt>
                <c:pt idx="10">
                  <c:v>2.615134807508859</c:v>
                </c:pt>
                <c:pt idx="11">
                  <c:v>2.6765414178173152</c:v>
                </c:pt>
                <c:pt idx="12">
                  <c:v>2.6861726910011945</c:v>
                </c:pt>
                <c:pt idx="13">
                  <c:v>2.6611866933911053</c:v>
                </c:pt>
                <c:pt idx="14">
                  <c:v>2.640664176732626</c:v>
                </c:pt>
                <c:pt idx="15">
                  <c:v>2.6286212527468096</c:v>
                </c:pt>
                <c:pt idx="16">
                  <c:v>2.5440806682766803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HI_Data2!$AF$111:$AF$127</c:f>
              <c:numCache>
                <c:ptCount val="17"/>
                <c:pt idx="0">
                  <c:v>65.21278896276057</c:v>
                </c:pt>
                <c:pt idx="1">
                  <c:v>65.21202805638517</c:v>
                </c:pt>
                <c:pt idx="2">
                  <c:v>65.27081111080119</c:v>
                </c:pt>
                <c:pt idx="3">
                  <c:v>65.3535790519565</c:v>
                </c:pt>
                <c:pt idx="4">
                  <c:v>65.47941331530416</c:v>
                </c:pt>
                <c:pt idx="5">
                  <c:v>65.70391628998458</c:v>
                </c:pt>
                <c:pt idx="6">
                  <c:v>65.95574209014566</c:v>
                </c:pt>
                <c:pt idx="7">
                  <c:v>66.45322246816986</c:v>
                </c:pt>
                <c:pt idx="8">
                  <c:v>66.54216147610242</c:v>
                </c:pt>
                <c:pt idx="9">
                  <c:v>66.54184704059216</c:v>
                </c:pt>
                <c:pt idx="10">
                  <c:v>66.91413231764224</c:v>
                </c:pt>
                <c:pt idx="11">
                  <c:v>67.15767827495117</c:v>
                </c:pt>
                <c:pt idx="12">
                  <c:v>67.4641885996493</c:v>
                </c:pt>
                <c:pt idx="13">
                  <c:v>67.87148967354872</c:v>
                </c:pt>
                <c:pt idx="14">
                  <c:v>68.26486014720992</c:v>
                </c:pt>
                <c:pt idx="15">
                  <c:v>68.52080519323428</c:v>
                </c:pt>
                <c:pt idx="16">
                  <c:v>68.76871050707004</c:v>
                </c:pt>
              </c:numCache>
            </c:numRef>
          </c:yVal>
          <c:smooth val="0"/>
        </c:ser>
        <c:axId val="51259883"/>
        <c:axId val="58685764"/>
      </c:scatterChart>
      <c:scatterChart>
        <c:scatterStyle val="lineMarker"/>
        <c:varyColors val="0"/>
        <c:ser>
          <c:idx val="0"/>
          <c:order val="0"/>
          <c:tx>
            <c:strRef>
              <c:f>HI_Data2!$AG$110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HI_Data2!$AG$111:$AG$127</c:f>
              <c:numCache>
                <c:ptCount val="17"/>
                <c:pt idx="0">
                  <c:v>0.06071080172943287</c:v>
                </c:pt>
                <c:pt idx="1">
                  <c:v>0.06305572483909805</c:v>
                </c:pt>
                <c:pt idx="2">
                  <c:v>0.06523207821594941</c:v>
                </c:pt>
                <c:pt idx="3">
                  <c:v>0.06733996871723069</c:v>
                </c:pt>
                <c:pt idx="4">
                  <c:v>0.06929868834009177</c:v>
                </c:pt>
                <c:pt idx="5">
                  <c:v>0.07125769808187954</c:v>
                </c:pt>
                <c:pt idx="6">
                  <c:v>0.07322489041466745</c:v>
                </c:pt>
                <c:pt idx="7">
                  <c:v>0.07455279263511218</c:v>
                </c:pt>
                <c:pt idx="8">
                  <c:v>0.07806706271679757</c:v>
                </c:pt>
                <c:pt idx="9">
                  <c:v>0.08512780593466285</c:v>
                </c:pt>
                <c:pt idx="10">
                  <c:v>0.0858244801084991</c:v>
                </c:pt>
                <c:pt idx="11">
                  <c:v>0.08872773687792453</c:v>
                </c:pt>
                <c:pt idx="12">
                  <c:v>0.08999012407342241</c:v>
                </c:pt>
                <c:pt idx="13">
                  <c:v>0.09030975213525835</c:v>
                </c:pt>
                <c:pt idx="14">
                  <c:v>0.09076170356648469</c:v>
                </c:pt>
                <c:pt idx="15">
                  <c:v>0.09111157696137519</c:v>
                </c:pt>
                <c:pt idx="16">
                  <c:v>0.08868345065659862</c:v>
                </c:pt>
              </c:numCache>
            </c:numRef>
          </c:yVal>
          <c:smooth val="0"/>
        </c:ser>
        <c:axId val="58409829"/>
        <c:axId val="55926414"/>
      </c:scatterChart>
      <c:val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crossBetween val="midCat"/>
        <c:dispUnits/>
        <c:majorUnit val="1"/>
      </c:valAx>
      <c:valAx>
        <c:axId val="586857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 val="autoZero"/>
        <c:crossBetween val="midCat"/>
        <c:dispUnits/>
        <c:majorUnit val="10"/>
      </c:valAx>
      <c:valAx>
        <c:axId val="58409829"/>
        <c:scaling>
          <c:orientation val="minMax"/>
        </c:scaling>
        <c:axPos val="b"/>
        <c:delete val="1"/>
        <c:majorTickMark val="in"/>
        <c:minorTickMark val="none"/>
        <c:tickLblPos val="nextTo"/>
        <c:crossAx val="55926414"/>
        <c:crosses val="max"/>
        <c:crossBetween val="midCat"/>
        <c:dispUnits/>
      </c:valAx>
      <c:valAx>
        <c:axId val="55926414"/>
        <c:scaling>
          <c:orientation val="minMax"/>
          <c:max val="0.2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409829"/>
        <c:crosses val="max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HI_Data3!$L$65:$L$81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4.130293044291492</c:v>
                </c:pt>
                <c:pt idx="3">
                  <c:v>9.080204568221626</c:v>
                </c:pt>
                <c:pt idx="4">
                  <c:v>6.091299883395116</c:v>
                </c:pt>
                <c:pt idx="5">
                  <c:v>3.4711876957966807</c:v>
                </c:pt>
                <c:pt idx="6">
                  <c:v>9.216112067922746</c:v>
                </c:pt>
                <c:pt idx="7">
                  <c:v>6.908900390928613</c:v>
                </c:pt>
                <c:pt idx="8">
                  <c:v>6.550205904298644</c:v>
                </c:pt>
                <c:pt idx="9">
                  <c:v>10.999517713454102</c:v>
                </c:pt>
                <c:pt idx="10">
                  <c:v>8.193942133815552</c:v>
                </c:pt>
                <c:pt idx="11">
                  <c:v>5.083065766399241</c:v>
                </c:pt>
                <c:pt idx="12">
                  <c:v>9.081311795488858</c:v>
                </c:pt>
                <c:pt idx="13">
                  <c:v>6.876377066136421</c:v>
                </c:pt>
                <c:pt idx="14">
                  <c:v>8.380848893294454</c:v>
                </c:pt>
                <c:pt idx="15">
                  <c:v>27.077546599584227</c:v>
                </c:pt>
                <c:pt idx="16">
                  <c:v>23.81750498403345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HI_Data3!$M$65:$M$81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9.045271584279318</c:v>
                </c:pt>
                <c:pt idx="3">
                  <c:v>17.398869073510223</c:v>
                </c:pt>
                <c:pt idx="4">
                  <c:v>20.92838307312377</c:v>
                </c:pt>
                <c:pt idx="5">
                  <c:v>20.297150280100674</c:v>
                </c:pt>
                <c:pt idx="6">
                  <c:v>11.799410029498526</c:v>
                </c:pt>
                <c:pt idx="7">
                  <c:v>11.583906093134605</c:v>
                </c:pt>
                <c:pt idx="8">
                  <c:v>25.53626149131767</c:v>
                </c:pt>
                <c:pt idx="9">
                  <c:v>19.87873968790379</c:v>
                </c:pt>
                <c:pt idx="10">
                  <c:v>32.92181069958848</c:v>
                </c:pt>
                <c:pt idx="11">
                  <c:v>22.278803309993634</c:v>
                </c:pt>
                <c:pt idx="12">
                  <c:v>25.22863450015768</c:v>
                </c:pt>
                <c:pt idx="13">
                  <c:v>38.07106598984772</c:v>
                </c:pt>
                <c:pt idx="14">
                  <c:v>31.841049480990897</c:v>
                </c:pt>
                <c:pt idx="15">
                  <c:v>76.69446841146582</c:v>
                </c:pt>
                <c:pt idx="16">
                  <c:v>62.9973474801061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HI_Data3!$N$65:$N$81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4.431273714238237</c:v>
                </c:pt>
                <c:pt idx="3">
                  <c:v>9.605040725372676</c:v>
                </c:pt>
                <c:pt idx="4">
                  <c:v>7.052855728410802</c:v>
                </c:pt>
                <c:pt idx="5">
                  <c:v>4.590413596265024</c:v>
                </c:pt>
                <c:pt idx="6">
                  <c:v>9.392367493821164</c:v>
                </c:pt>
                <c:pt idx="7">
                  <c:v>7.233253678243445</c:v>
                </c:pt>
                <c:pt idx="8">
                  <c:v>7.925060626713795</c:v>
                </c:pt>
                <c:pt idx="9">
                  <c:v>11.696088827895952</c:v>
                </c:pt>
                <c:pt idx="10">
                  <c:v>10.148453661900364</c:v>
                </c:pt>
                <c:pt idx="11">
                  <c:v>6.48446193231778</c:v>
                </c:pt>
                <c:pt idx="12">
                  <c:v>10.414442749204596</c:v>
                </c:pt>
                <c:pt idx="13">
                  <c:v>9.460215850591657</c:v>
                </c:pt>
                <c:pt idx="14">
                  <c:v>10.332959757095962</c:v>
                </c:pt>
                <c:pt idx="15">
                  <c:v>31.220730565095224</c:v>
                </c:pt>
                <c:pt idx="16">
                  <c:v>27.009069645586987</c:v>
                </c:pt>
              </c:numCache>
            </c:numRef>
          </c:yVal>
          <c:smooth val="1"/>
        </c:ser>
        <c:axId val="582647"/>
        <c:axId val="5243824"/>
      </c:scatterChart>
      <c:val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43824"/>
        <c:crossesAt val="0"/>
        <c:crossBetween val="midCat"/>
        <c:dispUnits/>
        <c:majorUnit val="1"/>
      </c:valAx>
      <c:valAx>
        <c:axId val="52438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264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HI_Data1!$N$5:$N$21</c:f>
              <c:numCache>
                <c:ptCount val="17"/>
                <c:pt idx="2">
                  <c:v>25</c:v>
                </c:pt>
                <c:pt idx="3">
                  <c:v>32</c:v>
                </c:pt>
                <c:pt idx="4">
                  <c:v>43</c:v>
                </c:pt>
                <c:pt idx="5">
                  <c:v>24</c:v>
                </c:pt>
                <c:pt idx="6">
                  <c:v>26</c:v>
                </c:pt>
                <c:pt idx="7">
                  <c:v>47</c:v>
                </c:pt>
                <c:pt idx="8">
                  <c:v>45</c:v>
                </c:pt>
                <c:pt idx="9">
                  <c:v>44</c:v>
                </c:pt>
                <c:pt idx="10">
                  <c:v>74</c:v>
                </c:pt>
                <c:pt idx="11">
                  <c:v>48</c:v>
                </c:pt>
                <c:pt idx="12">
                  <c:v>35</c:v>
                </c:pt>
                <c:pt idx="13">
                  <c:v>48</c:v>
                </c:pt>
                <c:pt idx="14">
                  <c:v>24</c:v>
                </c:pt>
                <c:pt idx="15">
                  <c:v>97</c:v>
                </c:pt>
                <c:pt idx="16">
                  <c:v>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HI_Data1!$O$5:$O$21</c:f>
              <c:numCache>
                <c:ptCount val="17"/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15</c:v>
                </c:pt>
                <c:pt idx="11">
                  <c:v>14</c:v>
                </c:pt>
                <c:pt idx="12">
                  <c:v>7</c:v>
                </c:pt>
                <c:pt idx="13">
                  <c:v>10</c:v>
                </c:pt>
                <c:pt idx="14">
                  <c:v>4</c:v>
                </c:pt>
                <c:pt idx="15">
                  <c:v>7</c:v>
                </c:pt>
                <c:pt idx="16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HI_Data1!$P$5:$P$21</c:f>
              <c:numCache>
                <c:ptCount val="17"/>
                <c:pt idx="2">
                  <c:v>29</c:v>
                </c:pt>
                <c:pt idx="3">
                  <c:v>34</c:v>
                </c:pt>
                <c:pt idx="4">
                  <c:v>49</c:v>
                </c:pt>
                <c:pt idx="5">
                  <c:v>26</c:v>
                </c:pt>
                <c:pt idx="6">
                  <c:v>31</c:v>
                </c:pt>
                <c:pt idx="7">
                  <c:v>51</c:v>
                </c:pt>
                <c:pt idx="8">
                  <c:v>50</c:v>
                </c:pt>
                <c:pt idx="9">
                  <c:v>49</c:v>
                </c:pt>
                <c:pt idx="10">
                  <c:v>89</c:v>
                </c:pt>
                <c:pt idx="11">
                  <c:v>62</c:v>
                </c:pt>
                <c:pt idx="12">
                  <c:v>42</c:v>
                </c:pt>
                <c:pt idx="13">
                  <c:v>58</c:v>
                </c:pt>
                <c:pt idx="14">
                  <c:v>28</c:v>
                </c:pt>
                <c:pt idx="15">
                  <c:v>104</c:v>
                </c:pt>
                <c:pt idx="16">
                  <c:v>69</c:v>
                </c:pt>
              </c:numCache>
            </c:numRef>
          </c:yVal>
          <c:smooth val="1"/>
        </c:ser>
        <c:axId val="47194417"/>
        <c:axId val="22096570"/>
      </c:scatterChart>
      <c:scatterChart>
        <c:scatterStyle val="lineMarker"/>
        <c:varyColors val="0"/>
        <c:ser>
          <c:idx val="5"/>
          <c:order val="3"/>
          <c:tx>
            <c:strRef>
              <c:f>HI_Data1!$A$23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HI_Data1!$O$28:$O$44</c:f>
              <c:numCache>
                <c:ptCount val="17"/>
                <c:pt idx="2">
                  <c:v>13.793103448275861</c:v>
                </c:pt>
                <c:pt idx="3">
                  <c:v>5.88235294117647</c:v>
                </c:pt>
                <c:pt idx="4">
                  <c:v>12.244897959183673</c:v>
                </c:pt>
                <c:pt idx="5">
                  <c:v>7.6923076923076925</c:v>
                </c:pt>
                <c:pt idx="6">
                  <c:v>16.129032258064516</c:v>
                </c:pt>
                <c:pt idx="7">
                  <c:v>7.8431372549019605</c:v>
                </c:pt>
                <c:pt idx="8">
                  <c:v>10</c:v>
                </c:pt>
                <c:pt idx="9">
                  <c:v>10.204081632653061</c:v>
                </c:pt>
                <c:pt idx="10">
                  <c:v>16.853932584269664</c:v>
                </c:pt>
                <c:pt idx="11">
                  <c:v>22.58064516129032</c:v>
                </c:pt>
                <c:pt idx="12">
                  <c:v>16.666666666666664</c:v>
                </c:pt>
                <c:pt idx="13">
                  <c:v>17.24137931034483</c:v>
                </c:pt>
                <c:pt idx="14">
                  <c:v>14.285714285714285</c:v>
                </c:pt>
                <c:pt idx="15">
                  <c:v>6.730769230769231</c:v>
                </c:pt>
                <c:pt idx="16">
                  <c:v>5.797101449275362</c:v>
                </c:pt>
              </c:numCache>
            </c:numRef>
          </c:yVal>
          <c:smooth val="0"/>
        </c:ser>
        <c:axId val="64651403"/>
        <c:axId val="44991716"/>
      </c:scatterChart>
      <c:val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096570"/>
        <c:crossesAt val="0"/>
        <c:crossBetween val="midCat"/>
        <c:dispUnits/>
        <c:majorUnit val="1"/>
      </c:valAx>
      <c:valAx>
        <c:axId val="22096570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194417"/>
        <c:crosses val="autoZero"/>
        <c:crossBetween val="midCat"/>
        <c:dispUnits/>
        <c:majorUnit val="10"/>
      </c:valAx>
      <c:valAx>
        <c:axId val="64651403"/>
        <c:scaling>
          <c:orientation val="minMax"/>
        </c:scaling>
        <c:axPos val="b"/>
        <c:delete val="1"/>
        <c:majorTickMark val="in"/>
        <c:minorTickMark val="none"/>
        <c:tickLblPos val="nextTo"/>
        <c:crossAx val="44991716"/>
        <c:crosses val="max"/>
        <c:crossBetween val="midCat"/>
        <c:dispUnits/>
      </c:valAx>
      <c:valAx>
        <c:axId val="44991716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6514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HI_Data3!$L$85:$L$101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7.080502361642559</c:v>
                </c:pt>
                <c:pt idx="3">
                  <c:v>9.37311439300297</c:v>
                </c:pt>
                <c:pt idx="4">
                  <c:v>12.182599766790233</c:v>
                </c:pt>
                <c:pt idx="5">
                  <c:v>6.9423753915933615</c:v>
                </c:pt>
                <c:pt idx="6">
                  <c:v>6.91208405094206</c:v>
                </c:pt>
                <c:pt idx="7">
                  <c:v>12.95418823299115</c:v>
                </c:pt>
                <c:pt idx="8">
                  <c:v>12.815620247540824</c:v>
                </c:pt>
                <c:pt idx="9">
                  <c:v>11.563595544913287</c:v>
                </c:pt>
                <c:pt idx="10">
                  <c:v>18.083182640144667</c:v>
                </c:pt>
                <c:pt idx="11">
                  <c:v>11.860486788264895</c:v>
                </c:pt>
                <c:pt idx="12">
                  <c:v>7.946147821052751</c:v>
                </c:pt>
                <c:pt idx="13">
                  <c:v>12.320175576827754</c:v>
                </c:pt>
                <c:pt idx="14">
                  <c:v>6.357885367326827</c:v>
                </c:pt>
                <c:pt idx="15">
                  <c:v>23.87482603404201</c:v>
                </c:pt>
                <c:pt idx="16">
                  <c:v>16.46642319883794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HI_Data3!$M$85:$M$101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18.090543168558636</c:v>
                </c:pt>
                <c:pt idx="3">
                  <c:v>8.699434536755112</c:v>
                </c:pt>
                <c:pt idx="4">
                  <c:v>25.114059687748522</c:v>
                </c:pt>
                <c:pt idx="5">
                  <c:v>8.118860112040268</c:v>
                </c:pt>
                <c:pt idx="6">
                  <c:v>15.732546705998033</c:v>
                </c:pt>
                <c:pt idx="7">
                  <c:v>15.445208124179473</c:v>
                </c:pt>
                <c:pt idx="8">
                  <c:v>18.240186779512623</c:v>
                </c:pt>
                <c:pt idx="9">
                  <c:v>16.56561640658649</c:v>
                </c:pt>
                <c:pt idx="10">
                  <c:v>42.79835390946502</c:v>
                </c:pt>
                <c:pt idx="11">
                  <c:v>35.00954805856143</c:v>
                </c:pt>
                <c:pt idx="12">
                  <c:v>22.075055187637968</c:v>
                </c:pt>
                <c:pt idx="13">
                  <c:v>31.725888324873093</c:v>
                </c:pt>
                <c:pt idx="14">
                  <c:v>9.552314844297268</c:v>
                </c:pt>
                <c:pt idx="15">
                  <c:v>22.3692199533442</c:v>
                </c:pt>
                <c:pt idx="16">
                  <c:v>6.63129973474801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HI_Data3!$N$85:$N$101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7.754728999916914</c:v>
                </c:pt>
                <c:pt idx="3">
                  <c:v>9.330610990362027</c:v>
                </c:pt>
                <c:pt idx="4">
                  <c:v>13.020656729373787</c:v>
                </c:pt>
                <c:pt idx="5">
                  <c:v>7.020632558993565</c:v>
                </c:pt>
                <c:pt idx="6">
                  <c:v>7.513893995056931</c:v>
                </c:pt>
                <c:pt idx="7">
                  <c:v>13.127015934589954</c:v>
                </c:pt>
                <c:pt idx="8">
                  <c:v>13.208434377856324</c:v>
                </c:pt>
                <c:pt idx="9">
                  <c:v>11.956001912960307</c:v>
                </c:pt>
                <c:pt idx="10">
                  <c:v>20.036690563239176</c:v>
                </c:pt>
                <c:pt idx="11">
                  <c:v>13.747059296513696</c:v>
                </c:pt>
                <c:pt idx="12">
                  <c:v>9.112637405554022</c:v>
                </c:pt>
                <c:pt idx="13">
                  <c:v>13.927540002259938</c:v>
                </c:pt>
                <c:pt idx="14">
                  <c:v>6.623692151984591</c:v>
                </c:pt>
                <c:pt idx="15">
                  <c:v>23.749102737551066</c:v>
                </c:pt>
                <c:pt idx="16">
                  <c:v>15.665260394440454</c:v>
                </c:pt>
              </c:numCache>
            </c:numRef>
          </c:yVal>
          <c:smooth val="1"/>
        </c:ser>
        <c:axId val="2272261"/>
        <c:axId val="20450350"/>
      </c:scatterChart>
      <c:val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450350"/>
        <c:crossesAt val="0"/>
        <c:crossBetween val="midCat"/>
        <c:dispUnits/>
        <c:majorUnit val="1"/>
      </c:valAx>
      <c:valAx>
        <c:axId val="2045035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7226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HI_Data1!$Q$5:$Q$21</c:f>
              <c:numCache>
                <c:ptCount val="17"/>
                <c:pt idx="2">
                  <c:v>97</c:v>
                </c:pt>
                <c:pt idx="3">
                  <c:v>134</c:v>
                </c:pt>
                <c:pt idx="4">
                  <c:v>128</c:v>
                </c:pt>
                <c:pt idx="5">
                  <c:v>77</c:v>
                </c:pt>
                <c:pt idx="6">
                  <c:v>140</c:v>
                </c:pt>
                <c:pt idx="7">
                  <c:v>130</c:v>
                </c:pt>
                <c:pt idx="8">
                  <c:v>129</c:v>
                </c:pt>
                <c:pt idx="9">
                  <c:v>135</c:v>
                </c:pt>
                <c:pt idx="10">
                  <c:v>171</c:v>
                </c:pt>
                <c:pt idx="11">
                  <c:v>164</c:v>
                </c:pt>
                <c:pt idx="12">
                  <c:v>122</c:v>
                </c:pt>
                <c:pt idx="13">
                  <c:v>182</c:v>
                </c:pt>
                <c:pt idx="14">
                  <c:v>128</c:v>
                </c:pt>
                <c:pt idx="15">
                  <c:v>364</c:v>
                </c:pt>
                <c:pt idx="16">
                  <c:v>295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HI_Data1!$R$5:$R$21</c:f>
              <c:numCache>
                <c:ptCount val="17"/>
                <c:pt idx="2">
                  <c:v>15</c:v>
                </c:pt>
                <c:pt idx="3">
                  <c:v>25</c:v>
                </c:pt>
                <c:pt idx="4">
                  <c:v>23</c:v>
                </c:pt>
                <c:pt idx="5">
                  <c:v>22</c:v>
                </c:pt>
                <c:pt idx="6">
                  <c:v>27</c:v>
                </c:pt>
                <c:pt idx="7">
                  <c:v>18</c:v>
                </c:pt>
                <c:pt idx="8">
                  <c:v>22</c:v>
                </c:pt>
                <c:pt idx="9">
                  <c:v>21</c:v>
                </c:pt>
                <c:pt idx="10">
                  <c:v>48</c:v>
                </c:pt>
                <c:pt idx="11">
                  <c:v>40</c:v>
                </c:pt>
                <c:pt idx="12">
                  <c:v>26</c:v>
                </c:pt>
                <c:pt idx="13">
                  <c:v>33</c:v>
                </c:pt>
                <c:pt idx="14">
                  <c:v>35</c:v>
                </c:pt>
                <c:pt idx="15">
                  <c:v>62</c:v>
                </c:pt>
                <c:pt idx="16">
                  <c:v>39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HI_Data1!$S$5:$S$21</c:f>
              <c:numCache>
                <c:ptCount val="17"/>
                <c:pt idx="2">
                  <c:v>112</c:v>
                </c:pt>
                <c:pt idx="3">
                  <c:v>159</c:v>
                </c:pt>
                <c:pt idx="4">
                  <c:v>151</c:v>
                </c:pt>
                <c:pt idx="5">
                  <c:v>99</c:v>
                </c:pt>
                <c:pt idx="6">
                  <c:v>167</c:v>
                </c:pt>
                <c:pt idx="7">
                  <c:v>148</c:v>
                </c:pt>
                <c:pt idx="8">
                  <c:v>151</c:v>
                </c:pt>
                <c:pt idx="9">
                  <c:v>156</c:v>
                </c:pt>
                <c:pt idx="10">
                  <c:v>219</c:v>
                </c:pt>
                <c:pt idx="11">
                  <c:v>204</c:v>
                </c:pt>
                <c:pt idx="12">
                  <c:v>148</c:v>
                </c:pt>
                <c:pt idx="13">
                  <c:v>215</c:v>
                </c:pt>
                <c:pt idx="14">
                  <c:v>163</c:v>
                </c:pt>
                <c:pt idx="15">
                  <c:v>426</c:v>
                </c:pt>
                <c:pt idx="16">
                  <c:v>334</c:v>
                </c:pt>
              </c:numCache>
            </c:numRef>
          </c:yVal>
          <c:smooth val="1"/>
        </c:ser>
        <c:axId val="49835423"/>
        <c:axId val="45865624"/>
      </c:scatterChart>
      <c:scatterChart>
        <c:scatterStyle val="lineMarker"/>
        <c:varyColors val="0"/>
        <c:ser>
          <c:idx val="5"/>
          <c:order val="3"/>
          <c:tx>
            <c:strRef>
              <c:f>HI_Data1!$A$23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HI_Data1!$R$28:$R$44</c:f>
              <c:numCache>
                <c:ptCount val="17"/>
                <c:pt idx="2">
                  <c:v>13.392857142857142</c:v>
                </c:pt>
                <c:pt idx="3">
                  <c:v>15.723270440251572</c:v>
                </c:pt>
                <c:pt idx="4">
                  <c:v>15.2317880794702</c:v>
                </c:pt>
                <c:pt idx="5">
                  <c:v>22.22222222222222</c:v>
                </c:pt>
                <c:pt idx="6">
                  <c:v>16.16766467065868</c:v>
                </c:pt>
                <c:pt idx="7">
                  <c:v>12.162162162162163</c:v>
                </c:pt>
                <c:pt idx="8">
                  <c:v>14.56953642384106</c:v>
                </c:pt>
                <c:pt idx="9">
                  <c:v>13.461538461538462</c:v>
                </c:pt>
                <c:pt idx="10">
                  <c:v>21.91780821917808</c:v>
                </c:pt>
                <c:pt idx="11">
                  <c:v>19.607843137254903</c:v>
                </c:pt>
                <c:pt idx="12">
                  <c:v>17.56756756756757</c:v>
                </c:pt>
                <c:pt idx="13">
                  <c:v>15.348837209302326</c:v>
                </c:pt>
                <c:pt idx="14">
                  <c:v>21.472392638036812</c:v>
                </c:pt>
                <c:pt idx="15">
                  <c:v>14.553990610328638</c:v>
                </c:pt>
                <c:pt idx="16">
                  <c:v>11.676646706586826</c:v>
                </c:pt>
              </c:numCache>
            </c:numRef>
          </c:yVal>
          <c:smooth val="0"/>
        </c:ser>
        <c:axId val="10137433"/>
        <c:axId val="24128034"/>
      </c:scatterChart>
      <c:val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865624"/>
        <c:crossesAt val="0"/>
        <c:crossBetween val="midCat"/>
        <c:dispUnits/>
        <c:majorUnit val="1"/>
      </c:valAx>
      <c:valAx>
        <c:axId val="4586562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835423"/>
        <c:crosses val="autoZero"/>
        <c:crossBetween val="midCat"/>
        <c:dispUnits/>
        <c:majorUnit val="50"/>
      </c:valAx>
      <c:valAx>
        <c:axId val="10137433"/>
        <c:scaling>
          <c:orientation val="minMax"/>
        </c:scaling>
        <c:axPos val="b"/>
        <c:delete val="1"/>
        <c:majorTickMark val="in"/>
        <c:minorTickMark val="none"/>
        <c:tickLblPos val="nextTo"/>
        <c:crossAx val="24128034"/>
        <c:crosses val="max"/>
        <c:crossBetween val="midCat"/>
        <c:dispUnits/>
      </c:valAx>
      <c:valAx>
        <c:axId val="2412803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1374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HI_Data3!$L$105:$L$121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28.617030378305344</c:v>
                </c:pt>
                <c:pt idx="3">
                  <c:v>39.24991652069994</c:v>
                </c:pt>
                <c:pt idx="4">
                  <c:v>37.12792309878928</c:v>
                </c:pt>
                <c:pt idx="5">
                  <c:v>22.273454381362036</c:v>
                </c:pt>
                <c:pt idx="6">
                  <c:v>40.32049029716202</c:v>
                </c:pt>
                <c:pt idx="7">
                  <c:v>37.42321045086332</c:v>
                </c:pt>
                <c:pt idx="8">
                  <c:v>36.7381113762837</c:v>
                </c:pt>
                <c:pt idx="9">
                  <c:v>38.07525362349497</c:v>
                </c:pt>
                <c:pt idx="10">
                  <c:v>48.31600361663653</c:v>
                </c:pt>
                <c:pt idx="11">
                  <c:v>46.31237698274864</c:v>
                </c:pt>
                <c:pt idx="12">
                  <c:v>34.622501220301274</c:v>
                </c:pt>
                <c:pt idx="13">
                  <c:v>52.1458594182012</c:v>
                </c:pt>
                <c:pt idx="14">
                  <c:v>36.991333046265176</c:v>
                </c:pt>
                <c:pt idx="15">
                  <c:v>105.98093507794258</c:v>
                </c:pt>
                <c:pt idx="16">
                  <c:v>86.74276506530701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HI_Data3!$M$105:$M$121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67.83953688209489</c:v>
                </c:pt>
                <c:pt idx="3">
                  <c:v>108.74293170943889</c:v>
                </c:pt>
                <c:pt idx="4">
                  <c:v>96.27056213636935</c:v>
                </c:pt>
                <c:pt idx="5">
                  <c:v>89.30746123244296</c:v>
                </c:pt>
                <c:pt idx="6">
                  <c:v>106.19469026548673</c:v>
                </c:pt>
                <c:pt idx="7">
                  <c:v>69.50343655880762</c:v>
                </c:pt>
                <c:pt idx="8">
                  <c:v>80.25682182985554</c:v>
                </c:pt>
                <c:pt idx="9">
                  <c:v>69.57558890766326</c:v>
                </c:pt>
                <c:pt idx="10">
                  <c:v>158.02469135802468</c:v>
                </c:pt>
                <c:pt idx="11">
                  <c:v>127.3074474856779</c:v>
                </c:pt>
                <c:pt idx="12">
                  <c:v>81.99306212551245</c:v>
                </c:pt>
                <c:pt idx="13">
                  <c:v>104.69543147208122</c:v>
                </c:pt>
                <c:pt idx="14">
                  <c:v>111.44367318346814</c:v>
                </c:pt>
                <c:pt idx="15">
                  <c:v>198.12737672962004</c:v>
                </c:pt>
                <c:pt idx="16">
                  <c:v>129.3103448275862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HI_Data3!$N$105:$N$121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31.018915999667655</c:v>
                </c:pt>
                <c:pt idx="3">
                  <c:v>43.63432786669301</c:v>
                </c:pt>
                <c:pt idx="4">
                  <c:v>40.96081596115504</c:v>
                </c:pt>
                <c:pt idx="5">
                  <c:v>26.732408590013957</c:v>
                </c:pt>
                <c:pt idx="6">
                  <c:v>44.81501061337527</c:v>
                </c:pt>
                <c:pt idx="7">
                  <c:v>39.64894608814925</c:v>
                </c:pt>
                <c:pt idx="8">
                  <c:v>39.8894718211261</c:v>
                </c:pt>
                <c:pt idx="9">
                  <c:v>40.546441270039296</c:v>
                </c:pt>
                <c:pt idx="10">
                  <c:v>56.987470562978956</c:v>
                </c:pt>
                <c:pt idx="11">
                  <c:v>52.91320936771308</c:v>
                </c:pt>
                <c:pt idx="12">
                  <c:v>38.533438172057004</c:v>
                </c:pt>
                <c:pt idx="13">
                  <c:v>56.4985113299224</c:v>
                </c:pt>
                <c:pt idx="14">
                  <c:v>43.186472830939536</c:v>
                </c:pt>
                <c:pt idx="15">
                  <c:v>113.67548051906466</c:v>
                </c:pt>
                <c:pt idx="16">
                  <c:v>90.21029261626053</c:v>
                </c:pt>
              </c:numCache>
            </c:numRef>
          </c:yVal>
          <c:smooth val="1"/>
        </c:ser>
        <c:axId val="15825715"/>
        <c:axId val="8213708"/>
      </c:scatterChart>
      <c:val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213708"/>
        <c:crossesAt val="0"/>
        <c:crossBetween val="midCat"/>
        <c:dispUnits/>
        <c:majorUnit val="1"/>
      </c:valAx>
      <c:valAx>
        <c:axId val="8213708"/>
        <c:scaling>
          <c:orientation val="minMax"/>
          <c:max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825715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HI_Data1!$J$48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HI_Data1!$J$49:$J$65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23.297491039426525</c:v>
                </c:pt>
                <c:pt idx="3">
                  <c:v>19.571045576407506</c:v>
                </c:pt>
                <c:pt idx="4">
                  <c:v>17.59259259259259</c:v>
                </c:pt>
                <c:pt idx="5">
                  <c:v>14.285714285714285</c:v>
                </c:pt>
                <c:pt idx="6">
                  <c:v>23.502304147465438</c:v>
                </c:pt>
                <c:pt idx="7">
                  <c:v>18.115942028985508</c:v>
                </c:pt>
                <c:pt idx="8">
                  <c:v>20.75</c:v>
                </c:pt>
                <c:pt idx="9">
                  <c:v>16.565656565656568</c:v>
                </c:pt>
                <c:pt idx="10">
                  <c:v>24.108658743633278</c:v>
                </c:pt>
                <c:pt idx="11">
                  <c:v>28.907563025210088</c:v>
                </c:pt>
                <c:pt idx="12">
                  <c:v>20.941176470588236</c:v>
                </c:pt>
                <c:pt idx="13">
                  <c:v>22.126929674099486</c:v>
                </c:pt>
                <c:pt idx="14">
                  <c:v>21.688741721854303</c:v>
                </c:pt>
                <c:pt idx="15">
                  <c:v>17.17967072297781</c:v>
                </c:pt>
                <c:pt idx="16">
                  <c:v>18.13426329555362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HI_Data1!$K$49:$K$65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28.673835125448026</c:v>
                </c:pt>
                <c:pt idx="3">
                  <c:v>26.273458445040216</c:v>
                </c:pt>
                <c:pt idx="4">
                  <c:v>21.91358024691358</c:v>
                </c:pt>
                <c:pt idx="5">
                  <c:v>27.67857142857143</c:v>
                </c:pt>
                <c:pt idx="6">
                  <c:v>24.88479262672811</c:v>
                </c:pt>
                <c:pt idx="7">
                  <c:v>15.458937198067632</c:v>
                </c:pt>
                <c:pt idx="8">
                  <c:v>17.5</c:v>
                </c:pt>
                <c:pt idx="9">
                  <c:v>15.555555555555555</c:v>
                </c:pt>
                <c:pt idx="10">
                  <c:v>12.903225806451612</c:v>
                </c:pt>
                <c:pt idx="11">
                  <c:v>15.966386554621847</c:v>
                </c:pt>
                <c:pt idx="12">
                  <c:v>14.588235294117647</c:v>
                </c:pt>
                <c:pt idx="13">
                  <c:v>20.240137221269297</c:v>
                </c:pt>
                <c:pt idx="14">
                  <c:v>17.3841059602649</c:v>
                </c:pt>
                <c:pt idx="15">
                  <c:v>15.533285612025768</c:v>
                </c:pt>
                <c:pt idx="16">
                  <c:v>15.518744551002616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HI_Data1!$L$49:$L$65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13.261648745519713</c:v>
                </c:pt>
                <c:pt idx="3">
                  <c:v>13.941018766756033</c:v>
                </c:pt>
                <c:pt idx="4">
                  <c:v>15.432098765432098</c:v>
                </c:pt>
                <c:pt idx="5">
                  <c:v>18.303571428571427</c:v>
                </c:pt>
                <c:pt idx="6">
                  <c:v>16.359447004608295</c:v>
                </c:pt>
                <c:pt idx="7">
                  <c:v>12.560386473429952</c:v>
                </c:pt>
                <c:pt idx="8">
                  <c:v>9.75</c:v>
                </c:pt>
                <c:pt idx="9">
                  <c:v>10.1010101010101</c:v>
                </c:pt>
                <c:pt idx="10">
                  <c:v>11.714770797962649</c:v>
                </c:pt>
                <c:pt idx="11">
                  <c:v>14.6218487394958</c:v>
                </c:pt>
                <c:pt idx="12">
                  <c:v>10.823529411764705</c:v>
                </c:pt>
                <c:pt idx="13">
                  <c:v>15.437392795883362</c:v>
                </c:pt>
                <c:pt idx="14">
                  <c:v>15.2317880794702</c:v>
                </c:pt>
                <c:pt idx="15">
                  <c:v>16.24910522548318</c:v>
                </c:pt>
                <c:pt idx="16">
                  <c:v>18.74455100261552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HI_Data1!$M$49:$M$65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10.75268817204301</c:v>
                </c:pt>
                <c:pt idx="3">
                  <c:v>16.890080428954423</c:v>
                </c:pt>
                <c:pt idx="4">
                  <c:v>12.962962962962962</c:v>
                </c:pt>
                <c:pt idx="5">
                  <c:v>15.625</c:v>
                </c:pt>
                <c:pt idx="6">
                  <c:v>18.433179723502306</c:v>
                </c:pt>
                <c:pt idx="7">
                  <c:v>19.082125603864732</c:v>
                </c:pt>
                <c:pt idx="8">
                  <c:v>19</c:v>
                </c:pt>
                <c:pt idx="9">
                  <c:v>21.01010101010101</c:v>
                </c:pt>
                <c:pt idx="10">
                  <c:v>14.60101867572156</c:v>
                </c:pt>
                <c:pt idx="11">
                  <c:v>12.436974789915967</c:v>
                </c:pt>
                <c:pt idx="12">
                  <c:v>22.823529411764707</c:v>
                </c:pt>
                <c:pt idx="13">
                  <c:v>16.295025728987994</c:v>
                </c:pt>
                <c:pt idx="14">
                  <c:v>28.807947019867548</c:v>
                </c:pt>
                <c:pt idx="15">
                  <c:v>30.708661417322837</c:v>
                </c:pt>
                <c:pt idx="16">
                  <c:v>27.637314734088932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HI_Data1!$N$48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HI_Data1!$N$49:$N$65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24.014336917562723</c:v>
                </c:pt>
                <c:pt idx="3">
                  <c:v>23.324396782841823</c:v>
                </c:pt>
                <c:pt idx="4">
                  <c:v>32.098765432098766</c:v>
                </c:pt>
                <c:pt idx="5">
                  <c:v>24.107142857142858</c:v>
                </c:pt>
                <c:pt idx="6">
                  <c:v>16.82027649769585</c:v>
                </c:pt>
                <c:pt idx="7">
                  <c:v>34.78260869565217</c:v>
                </c:pt>
                <c:pt idx="8">
                  <c:v>33</c:v>
                </c:pt>
                <c:pt idx="9">
                  <c:v>36.76767676767677</c:v>
                </c:pt>
                <c:pt idx="10">
                  <c:v>36.6723259762309</c:v>
                </c:pt>
                <c:pt idx="11">
                  <c:v>28.067226890756302</c:v>
                </c:pt>
                <c:pt idx="12">
                  <c:v>30.823529411764707</c:v>
                </c:pt>
                <c:pt idx="13">
                  <c:v>25.900514579759864</c:v>
                </c:pt>
                <c:pt idx="14">
                  <c:v>16.887417218543046</c:v>
                </c:pt>
                <c:pt idx="15">
                  <c:v>20.32927702219041</c:v>
                </c:pt>
                <c:pt idx="16">
                  <c:v>19.96512641673932</c:v>
                </c:pt>
              </c:numCache>
            </c:numRef>
          </c:yVal>
          <c:smooth val="0"/>
        </c:ser>
        <c:axId val="6814509"/>
        <c:axId val="61330582"/>
      </c:scatterChart>
      <c:val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crossBetween val="midCat"/>
        <c:dispUnits/>
        <c:majorUnit val="1"/>
      </c:valAx>
      <c:valAx>
        <c:axId val="6133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814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HAWAII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475"/>
          <c:w val="0.9497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HI_Data1!$J$90:$J$106</c:f>
              <c:numCache>
                <c:ptCount val="17"/>
                <c:pt idx="2">
                  <c:v>20</c:v>
                </c:pt>
                <c:pt idx="3">
                  <c:v>24</c:v>
                </c:pt>
                <c:pt idx="4">
                  <c:v>4.3478260869565215</c:v>
                </c:pt>
                <c:pt idx="5">
                  <c:v>13.636363636363635</c:v>
                </c:pt>
                <c:pt idx="6">
                  <c:v>29.629629629629626</c:v>
                </c:pt>
                <c:pt idx="7">
                  <c:v>22.22222222222222</c:v>
                </c:pt>
                <c:pt idx="8">
                  <c:v>18.181818181818183</c:v>
                </c:pt>
                <c:pt idx="9">
                  <c:v>19.047619047619047</c:v>
                </c:pt>
                <c:pt idx="10">
                  <c:v>25</c:v>
                </c:pt>
                <c:pt idx="11">
                  <c:v>25</c:v>
                </c:pt>
                <c:pt idx="12">
                  <c:v>19.230769230769234</c:v>
                </c:pt>
                <c:pt idx="13">
                  <c:v>18.181818181818183</c:v>
                </c:pt>
                <c:pt idx="14">
                  <c:v>22.857142857142858</c:v>
                </c:pt>
                <c:pt idx="15">
                  <c:v>16.129032258064516</c:v>
                </c:pt>
                <c:pt idx="16">
                  <c:v>23.076923076923077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HI_Data1!$K$90:$K$106</c:f>
              <c:numCache>
                <c:ptCount val="17"/>
                <c:pt idx="2">
                  <c:v>13.333333333333334</c:v>
                </c:pt>
                <c:pt idx="3">
                  <c:v>36</c:v>
                </c:pt>
                <c:pt idx="4">
                  <c:v>17.391304347826086</c:v>
                </c:pt>
                <c:pt idx="5">
                  <c:v>18.181818181818183</c:v>
                </c:pt>
                <c:pt idx="6">
                  <c:v>25.925925925925924</c:v>
                </c:pt>
                <c:pt idx="7">
                  <c:v>16.666666666666664</c:v>
                </c:pt>
                <c:pt idx="8">
                  <c:v>22.727272727272727</c:v>
                </c:pt>
                <c:pt idx="9">
                  <c:v>14.285714285714285</c:v>
                </c:pt>
                <c:pt idx="10">
                  <c:v>14.583333333333334</c:v>
                </c:pt>
                <c:pt idx="11">
                  <c:v>12.5</c:v>
                </c:pt>
                <c:pt idx="12">
                  <c:v>7.6923076923076925</c:v>
                </c:pt>
                <c:pt idx="13">
                  <c:v>6.0606060606060606</c:v>
                </c:pt>
                <c:pt idx="14">
                  <c:v>20</c:v>
                </c:pt>
                <c:pt idx="15">
                  <c:v>17.741935483870968</c:v>
                </c:pt>
                <c:pt idx="16">
                  <c:v>15.384615384615385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HI_Data1!$L$90:$L$106</c:f>
              <c:numCache>
                <c:ptCount val="17"/>
                <c:pt idx="2">
                  <c:v>26.666666666666668</c:v>
                </c:pt>
                <c:pt idx="3">
                  <c:v>16</c:v>
                </c:pt>
                <c:pt idx="4">
                  <c:v>30.434782608695656</c:v>
                </c:pt>
                <c:pt idx="5">
                  <c:v>36.36363636363637</c:v>
                </c:pt>
                <c:pt idx="6">
                  <c:v>18.51851851851852</c:v>
                </c:pt>
                <c:pt idx="7">
                  <c:v>22.22222222222222</c:v>
                </c:pt>
                <c:pt idx="8">
                  <c:v>4.545454545454546</c:v>
                </c:pt>
                <c:pt idx="9">
                  <c:v>14.285714285714285</c:v>
                </c:pt>
                <c:pt idx="10">
                  <c:v>12.5</c:v>
                </c:pt>
                <c:pt idx="11">
                  <c:v>17.5</c:v>
                </c:pt>
                <c:pt idx="12">
                  <c:v>15.384615384615385</c:v>
                </c:pt>
                <c:pt idx="13">
                  <c:v>9.090909090909092</c:v>
                </c:pt>
                <c:pt idx="14">
                  <c:v>20</c:v>
                </c:pt>
                <c:pt idx="15">
                  <c:v>16.129032258064516</c:v>
                </c:pt>
                <c:pt idx="16">
                  <c:v>7.6923076923076925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HI_Data1!$M$90:$M$106</c:f>
              <c:numCache>
                <c:ptCount val="17"/>
                <c:pt idx="2">
                  <c:v>13.333333333333334</c:v>
                </c:pt>
                <c:pt idx="3">
                  <c:v>16</c:v>
                </c:pt>
                <c:pt idx="4">
                  <c:v>21.73913043478261</c:v>
                </c:pt>
                <c:pt idx="5">
                  <c:v>22.727272727272727</c:v>
                </c:pt>
                <c:pt idx="6">
                  <c:v>11.11111111111111</c:v>
                </c:pt>
                <c:pt idx="7">
                  <c:v>16.666666666666664</c:v>
                </c:pt>
                <c:pt idx="8">
                  <c:v>31.818181818181817</c:v>
                </c:pt>
                <c:pt idx="9">
                  <c:v>28.57142857142857</c:v>
                </c:pt>
                <c:pt idx="10">
                  <c:v>20.833333333333336</c:v>
                </c:pt>
                <c:pt idx="11">
                  <c:v>17.5</c:v>
                </c:pt>
                <c:pt idx="12">
                  <c:v>30.76923076923077</c:v>
                </c:pt>
                <c:pt idx="13">
                  <c:v>36.36363636363637</c:v>
                </c:pt>
                <c:pt idx="14">
                  <c:v>28.57142857142857</c:v>
                </c:pt>
                <c:pt idx="15">
                  <c:v>38.70967741935484</c:v>
                </c:pt>
                <c:pt idx="16">
                  <c:v>48.717948717948715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HI_Data1!$N$89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HI_Data1!$N$90:$N$106</c:f>
              <c:numCache>
                <c:ptCount val="17"/>
                <c:pt idx="2">
                  <c:v>26.666666666666668</c:v>
                </c:pt>
                <c:pt idx="3">
                  <c:v>8</c:v>
                </c:pt>
                <c:pt idx="4">
                  <c:v>26.08695652173913</c:v>
                </c:pt>
                <c:pt idx="5">
                  <c:v>9.090909090909092</c:v>
                </c:pt>
                <c:pt idx="6">
                  <c:v>14.814814814814813</c:v>
                </c:pt>
                <c:pt idx="7">
                  <c:v>22.22222222222222</c:v>
                </c:pt>
                <c:pt idx="8">
                  <c:v>22.727272727272727</c:v>
                </c:pt>
                <c:pt idx="9">
                  <c:v>23.809523809523807</c:v>
                </c:pt>
                <c:pt idx="10">
                  <c:v>27.083333333333332</c:v>
                </c:pt>
                <c:pt idx="11">
                  <c:v>27.500000000000004</c:v>
                </c:pt>
                <c:pt idx="12">
                  <c:v>26.923076923076923</c:v>
                </c:pt>
                <c:pt idx="13">
                  <c:v>30.303030303030305</c:v>
                </c:pt>
                <c:pt idx="14">
                  <c:v>8.571428571428571</c:v>
                </c:pt>
                <c:pt idx="15">
                  <c:v>11.29032258064516</c:v>
                </c:pt>
                <c:pt idx="16">
                  <c:v>5.128205128205128</c:v>
                </c:pt>
              </c:numCache>
            </c:numRef>
          </c:yVal>
          <c:smooth val="0"/>
        </c:ser>
        <c:axId val="15104327"/>
        <c:axId val="1721216"/>
      </c:scatterChart>
      <c:val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21216"/>
        <c:crosses val="autoZero"/>
        <c:crossBetween val="midCat"/>
        <c:dispUnits/>
        <c:majorUnit val="1"/>
      </c:valAx>
      <c:valAx>
        <c:axId val="172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104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475"/>
          <c:w val="0.95125"/>
          <c:h val="0.879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HI_Data1!$B$90:$B$106</c:f>
              <c:numCache>
                <c:ptCount val="17"/>
                <c:pt idx="2">
                  <c:v>16.49484536082474</c:v>
                </c:pt>
                <c:pt idx="3">
                  <c:v>14.17910447761194</c:v>
                </c:pt>
                <c:pt idx="4">
                  <c:v>14.0625</c:v>
                </c:pt>
                <c:pt idx="5">
                  <c:v>10.38961038961039</c:v>
                </c:pt>
                <c:pt idx="6">
                  <c:v>20</c:v>
                </c:pt>
                <c:pt idx="7">
                  <c:v>19.230769230769234</c:v>
                </c:pt>
                <c:pt idx="8">
                  <c:v>12.4031007751938</c:v>
                </c:pt>
                <c:pt idx="9">
                  <c:v>13.333333333333334</c:v>
                </c:pt>
                <c:pt idx="10">
                  <c:v>22.22222222222222</c:v>
                </c:pt>
                <c:pt idx="11">
                  <c:v>29.878048780487802</c:v>
                </c:pt>
                <c:pt idx="12">
                  <c:v>22.950819672131146</c:v>
                </c:pt>
                <c:pt idx="13">
                  <c:v>20.32967032967033</c:v>
                </c:pt>
                <c:pt idx="14">
                  <c:v>25.78125</c:v>
                </c:pt>
                <c:pt idx="15">
                  <c:v>17.582417582417584</c:v>
                </c:pt>
                <c:pt idx="16">
                  <c:v>12.203389830508476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HI_Data1!$C$90:$C$106</c:f>
              <c:numCache>
                <c:ptCount val="17"/>
                <c:pt idx="2">
                  <c:v>27.835051546391753</c:v>
                </c:pt>
                <c:pt idx="3">
                  <c:v>20.8955223880597</c:v>
                </c:pt>
                <c:pt idx="4">
                  <c:v>21.875</c:v>
                </c:pt>
                <c:pt idx="5">
                  <c:v>31.16883116883117</c:v>
                </c:pt>
                <c:pt idx="6">
                  <c:v>18.571428571428573</c:v>
                </c:pt>
                <c:pt idx="7">
                  <c:v>15.384615384615385</c:v>
                </c:pt>
                <c:pt idx="8">
                  <c:v>22.48062015503876</c:v>
                </c:pt>
                <c:pt idx="9">
                  <c:v>18.51851851851852</c:v>
                </c:pt>
                <c:pt idx="10">
                  <c:v>9.941520467836257</c:v>
                </c:pt>
                <c:pt idx="11">
                  <c:v>19.51219512195122</c:v>
                </c:pt>
                <c:pt idx="12">
                  <c:v>18.0327868852459</c:v>
                </c:pt>
                <c:pt idx="13">
                  <c:v>24.725274725274726</c:v>
                </c:pt>
                <c:pt idx="14">
                  <c:v>21.09375</c:v>
                </c:pt>
                <c:pt idx="15">
                  <c:v>15.659340659340659</c:v>
                </c:pt>
                <c:pt idx="16">
                  <c:v>17.627118644067796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HI_Data1!$D$90:$D$106</c:f>
              <c:numCache>
                <c:ptCount val="17"/>
                <c:pt idx="2">
                  <c:v>16.49484536082474</c:v>
                </c:pt>
                <c:pt idx="3">
                  <c:v>17.91044776119403</c:v>
                </c:pt>
                <c:pt idx="4">
                  <c:v>14.84375</c:v>
                </c:pt>
                <c:pt idx="5">
                  <c:v>11.688311688311687</c:v>
                </c:pt>
                <c:pt idx="6">
                  <c:v>21.428571428571427</c:v>
                </c:pt>
                <c:pt idx="7">
                  <c:v>12.307692307692308</c:v>
                </c:pt>
                <c:pt idx="8">
                  <c:v>12.4031007751938</c:v>
                </c:pt>
                <c:pt idx="9">
                  <c:v>8.88888888888889</c:v>
                </c:pt>
                <c:pt idx="10">
                  <c:v>13.450292397660817</c:v>
                </c:pt>
                <c:pt idx="11">
                  <c:v>14.02439024390244</c:v>
                </c:pt>
                <c:pt idx="12">
                  <c:v>9.836065573770492</c:v>
                </c:pt>
                <c:pt idx="13">
                  <c:v>18.13186813186813</c:v>
                </c:pt>
                <c:pt idx="14">
                  <c:v>13.28125</c:v>
                </c:pt>
                <c:pt idx="15">
                  <c:v>18.681318681318682</c:v>
                </c:pt>
                <c:pt idx="16">
                  <c:v>23.728813559322035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HI_Data1!$E$90:$E$106</c:f>
              <c:numCache>
                <c:ptCount val="17"/>
                <c:pt idx="2">
                  <c:v>14.432989690721648</c:v>
                </c:pt>
                <c:pt idx="3">
                  <c:v>23.134328358208954</c:v>
                </c:pt>
                <c:pt idx="4">
                  <c:v>16.40625</c:v>
                </c:pt>
                <c:pt idx="5">
                  <c:v>15.584415584415584</c:v>
                </c:pt>
                <c:pt idx="6">
                  <c:v>22.857142857142858</c:v>
                </c:pt>
                <c:pt idx="7">
                  <c:v>18.461538461538463</c:v>
                </c:pt>
                <c:pt idx="8">
                  <c:v>17.829457364341085</c:v>
                </c:pt>
                <c:pt idx="9">
                  <c:v>28.888888888888886</c:v>
                </c:pt>
                <c:pt idx="10">
                  <c:v>16.95906432748538</c:v>
                </c:pt>
                <c:pt idx="11">
                  <c:v>10.975609756097562</c:v>
                </c:pt>
                <c:pt idx="12">
                  <c:v>26.229508196721312</c:v>
                </c:pt>
                <c:pt idx="13">
                  <c:v>13.186813186813188</c:v>
                </c:pt>
                <c:pt idx="14">
                  <c:v>22.65625</c:v>
                </c:pt>
                <c:pt idx="15">
                  <c:v>25.549450549450547</c:v>
                </c:pt>
                <c:pt idx="16">
                  <c:v>27.45762711864407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HI_Data1!$F$89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HI_Data1!$F$90:$F$106</c:f>
              <c:numCache>
                <c:ptCount val="17"/>
                <c:pt idx="2">
                  <c:v>24.742268041237114</c:v>
                </c:pt>
                <c:pt idx="3">
                  <c:v>23.88059701492537</c:v>
                </c:pt>
                <c:pt idx="4">
                  <c:v>32.8125</c:v>
                </c:pt>
                <c:pt idx="5">
                  <c:v>31.16883116883117</c:v>
                </c:pt>
                <c:pt idx="6">
                  <c:v>17.142857142857142</c:v>
                </c:pt>
                <c:pt idx="7">
                  <c:v>34.61538461538461</c:v>
                </c:pt>
                <c:pt idx="8">
                  <c:v>34.883720930232556</c:v>
                </c:pt>
                <c:pt idx="9">
                  <c:v>30.37037037037037</c:v>
                </c:pt>
                <c:pt idx="10">
                  <c:v>37.42690058479532</c:v>
                </c:pt>
                <c:pt idx="11">
                  <c:v>25.609756097560975</c:v>
                </c:pt>
                <c:pt idx="12">
                  <c:v>22.950819672131146</c:v>
                </c:pt>
                <c:pt idx="13">
                  <c:v>23.626373626373624</c:v>
                </c:pt>
                <c:pt idx="14">
                  <c:v>17.1875</c:v>
                </c:pt>
                <c:pt idx="15">
                  <c:v>22.52747252747253</c:v>
                </c:pt>
                <c:pt idx="16">
                  <c:v>18.983050847457626</c:v>
                </c:pt>
              </c:numCache>
            </c:numRef>
          </c:yVal>
          <c:smooth val="0"/>
        </c:ser>
        <c:axId val="15490945"/>
        <c:axId val="5200778"/>
      </c:scatterChart>
      <c:val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00778"/>
        <c:crosses val="autoZero"/>
        <c:crossBetween val="midCat"/>
        <c:dispUnits/>
        <c:majorUnit val="1"/>
      </c:valAx>
      <c:valAx>
        <c:axId val="520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4909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HI_Data1!$J$110:$J$126</c:f>
              <c:numCache>
                <c:ptCount val="17"/>
                <c:pt idx="1">
                  <c:v>0</c:v>
                </c:pt>
                <c:pt idx="2">
                  <c:v>100</c:v>
                </c:pt>
                <c:pt idx="3">
                  <c:v>98.41688654353563</c:v>
                </c:pt>
                <c:pt idx="4">
                  <c:v>94.46064139941691</c:v>
                </c:pt>
                <c:pt idx="5">
                  <c:v>83.89513108614233</c:v>
                </c:pt>
                <c:pt idx="6">
                  <c:v>90.41666666666667</c:v>
                </c:pt>
                <c:pt idx="7">
                  <c:v>98.33729216152018</c:v>
                </c:pt>
                <c:pt idx="8">
                  <c:v>99.50248756218906</c:v>
                </c:pt>
                <c:pt idx="9">
                  <c:v>89.67391304347827</c:v>
                </c:pt>
                <c:pt idx="10">
                  <c:v>66.70441676104191</c:v>
                </c:pt>
                <c:pt idx="11">
                  <c:v>64.46370530877573</c:v>
                </c:pt>
                <c:pt idx="12">
                  <c:v>54.980595084087966</c:v>
                </c:pt>
                <c:pt idx="13">
                  <c:v>59.794871794871796</c:v>
                </c:pt>
                <c:pt idx="14">
                  <c:v>44.08759124087591</c:v>
                </c:pt>
                <c:pt idx="15">
                  <c:v>62.03374777975134</c:v>
                </c:pt>
                <c:pt idx="16">
                  <c:v>56.446850393700785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HI_Data1!$K$110:$K$126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1.58311345646438</c:v>
                </c:pt>
                <c:pt idx="4">
                  <c:v>5.539358600583091</c:v>
                </c:pt>
                <c:pt idx="5">
                  <c:v>16.10486891385768</c:v>
                </c:pt>
                <c:pt idx="6">
                  <c:v>9.583333333333334</c:v>
                </c:pt>
                <c:pt idx="7">
                  <c:v>1.66270783847981</c:v>
                </c:pt>
                <c:pt idx="8">
                  <c:v>0.4975124378109453</c:v>
                </c:pt>
                <c:pt idx="9">
                  <c:v>10.326086956521738</c:v>
                </c:pt>
                <c:pt idx="10">
                  <c:v>33.2955832389581</c:v>
                </c:pt>
                <c:pt idx="11">
                  <c:v>35.53629469122427</c:v>
                </c:pt>
                <c:pt idx="12">
                  <c:v>45.019404915912034</c:v>
                </c:pt>
                <c:pt idx="13">
                  <c:v>40.205128205128204</c:v>
                </c:pt>
                <c:pt idx="14">
                  <c:v>55.91240875912409</c:v>
                </c:pt>
                <c:pt idx="15">
                  <c:v>37.96625222024867</c:v>
                </c:pt>
                <c:pt idx="16">
                  <c:v>43.553149606299215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HI_Data1!$L$110:$L$126</c:f>
              <c:numCache>
                <c:ptCount val="17"/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6807003"/>
        <c:axId val="18609844"/>
      </c:scatterChart>
      <c:val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609844"/>
        <c:crosses val="autoZero"/>
        <c:crossBetween val="midCat"/>
        <c:dispUnits/>
        <c:majorUnit val="1"/>
      </c:valAx>
      <c:valAx>
        <c:axId val="1860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8070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HI_Data1!$B$110:$B$126</c:f>
              <c:numCache>
                <c:ptCount val="17"/>
                <c:pt idx="2">
                  <c:v>279</c:v>
                </c:pt>
                <c:pt idx="3">
                  <c:v>373</c:v>
                </c:pt>
                <c:pt idx="4">
                  <c:v>324</c:v>
                </c:pt>
                <c:pt idx="5">
                  <c:v>224</c:v>
                </c:pt>
                <c:pt idx="6">
                  <c:v>434</c:v>
                </c:pt>
                <c:pt idx="7">
                  <c:v>414</c:v>
                </c:pt>
                <c:pt idx="8">
                  <c:v>400</c:v>
                </c:pt>
                <c:pt idx="9">
                  <c:v>495</c:v>
                </c:pt>
                <c:pt idx="10">
                  <c:v>589</c:v>
                </c:pt>
                <c:pt idx="11">
                  <c:v>595</c:v>
                </c:pt>
                <c:pt idx="12">
                  <c:v>425</c:v>
                </c:pt>
                <c:pt idx="13">
                  <c:v>583</c:v>
                </c:pt>
                <c:pt idx="14">
                  <c:v>604</c:v>
                </c:pt>
                <c:pt idx="15">
                  <c:v>1397</c:v>
                </c:pt>
                <c:pt idx="16">
                  <c:v>1147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HI_Data1!$F$110:$F$126</c:f>
              <c:numCache>
                <c:ptCount val="17"/>
                <c:pt idx="2">
                  <c:v>0</c:v>
                </c:pt>
                <c:pt idx="3">
                  <c:v>6</c:v>
                </c:pt>
                <c:pt idx="4">
                  <c:v>19</c:v>
                </c:pt>
                <c:pt idx="5">
                  <c:v>43</c:v>
                </c:pt>
                <c:pt idx="6">
                  <c:v>46</c:v>
                </c:pt>
                <c:pt idx="7">
                  <c:v>7</c:v>
                </c:pt>
                <c:pt idx="8">
                  <c:v>2</c:v>
                </c:pt>
                <c:pt idx="9">
                  <c:v>57</c:v>
                </c:pt>
                <c:pt idx="10">
                  <c:v>294</c:v>
                </c:pt>
                <c:pt idx="11">
                  <c:v>328</c:v>
                </c:pt>
                <c:pt idx="12">
                  <c:v>348</c:v>
                </c:pt>
                <c:pt idx="13">
                  <c:v>392</c:v>
                </c:pt>
                <c:pt idx="14">
                  <c:v>766</c:v>
                </c:pt>
                <c:pt idx="15">
                  <c:v>855</c:v>
                </c:pt>
                <c:pt idx="16">
                  <c:v>885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HI_Data1!$E$110:$E$126</c:f>
              <c:numCache>
                <c:ptCount val="17"/>
                <c:pt idx="1">
                  <c:v>209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HI_Data1!$G$110:$G$126</c:f>
              <c:numCache>
                <c:ptCount val="17"/>
                <c:pt idx="1">
                  <c:v>209</c:v>
                </c:pt>
                <c:pt idx="2">
                  <c:v>279</c:v>
                </c:pt>
                <c:pt idx="3">
                  <c:v>379</c:v>
                </c:pt>
                <c:pt idx="4">
                  <c:v>343</c:v>
                </c:pt>
                <c:pt idx="5">
                  <c:v>267</c:v>
                </c:pt>
                <c:pt idx="6">
                  <c:v>480</c:v>
                </c:pt>
                <c:pt idx="7">
                  <c:v>421</c:v>
                </c:pt>
                <c:pt idx="8">
                  <c:v>402</c:v>
                </c:pt>
                <c:pt idx="9">
                  <c:v>552</c:v>
                </c:pt>
                <c:pt idx="10">
                  <c:v>883</c:v>
                </c:pt>
                <c:pt idx="11">
                  <c:v>923</c:v>
                </c:pt>
                <c:pt idx="12">
                  <c:v>773</c:v>
                </c:pt>
                <c:pt idx="13">
                  <c:v>975</c:v>
                </c:pt>
                <c:pt idx="14">
                  <c:v>1370</c:v>
                </c:pt>
                <c:pt idx="15">
                  <c:v>2252</c:v>
                </c:pt>
                <c:pt idx="16">
                  <c:v>2032</c:v>
                </c:pt>
              </c:numCache>
            </c:numRef>
          </c:yVal>
          <c:smooth val="0"/>
        </c:ser>
        <c:axId val="33270869"/>
        <c:axId val="31002366"/>
      </c:scatterChart>
      <c:val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002366"/>
        <c:crosses val="autoZero"/>
        <c:crossBetween val="midCat"/>
        <c:dispUnits/>
        <c:majorUnit val="1"/>
      </c:valAx>
      <c:valAx>
        <c:axId val="3100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270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HI_Data2!$AC$111:$AC$127</c:f>
              <c:numCache>
                <c:ptCount val="17"/>
                <c:pt idx="0">
                  <c:v>0.26680701518785604</c:v>
                </c:pt>
                <c:pt idx="1">
                  <c:v>0.27861819384588443</c:v>
                </c:pt>
                <c:pt idx="2">
                  <c:v>0.2902835795485696</c:v>
                </c:pt>
                <c:pt idx="3">
                  <c:v>0.3029251386980685</c:v>
                </c:pt>
                <c:pt idx="4">
                  <c:v>0.3173521091414076</c:v>
                </c:pt>
                <c:pt idx="5">
                  <c:v>0.33218407090791735</c:v>
                </c:pt>
                <c:pt idx="6">
                  <c:v>0.34826016093785406</c:v>
                </c:pt>
                <c:pt idx="7">
                  <c:v>0.35966470837231496</c:v>
                </c:pt>
                <c:pt idx="8">
                  <c:v>0.3642351327367926</c:v>
                </c:pt>
                <c:pt idx="9">
                  <c:v>0.3729805222249084</c:v>
                </c:pt>
                <c:pt idx="10">
                  <c:v>0.3817451106664784</c:v>
                </c:pt>
                <c:pt idx="11">
                  <c:v>0.378481015893136</c:v>
                </c:pt>
                <c:pt idx="12">
                  <c:v>0.38255300764936595</c:v>
                </c:pt>
                <c:pt idx="13">
                  <c:v>0.38423415741189465</c:v>
                </c:pt>
                <c:pt idx="14">
                  <c:v>0.3929129369506324</c:v>
                </c:pt>
                <c:pt idx="15">
                  <c:v>0.39328938437863303</c:v>
                </c:pt>
                <c:pt idx="16">
                  <c:v>0.39662689994154354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HI_Data2!$AD$111:$AD$127</c:f>
              <c:numCache>
                <c:ptCount val="17"/>
                <c:pt idx="0">
                  <c:v>58.69240863933359</c:v>
                </c:pt>
                <c:pt idx="1">
                  <c:v>58.547080054089285</c:v>
                </c:pt>
                <c:pt idx="2">
                  <c:v>58.45761119121108</c:v>
                </c:pt>
                <c:pt idx="3">
                  <c:v>58.37755349443069</c:v>
                </c:pt>
                <c:pt idx="4">
                  <c:v>58.32105845215699</c:v>
                </c:pt>
                <c:pt idx="5">
                  <c:v>58.34382116328324</c:v>
                </c:pt>
                <c:pt idx="6">
                  <c:v>58.400451678445876</c:v>
                </c:pt>
                <c:pt idx="7">
                  <c:v>58.77579192291205</c:v>
                </c:pt>
                <c:pt idx="8">
                  <c:v>58.71512764580895</c:v>
                </c:pt>
                <c:pt idx="9">
                  <c:v>58.617771926193505</c:v>
                </c:pt>
                <c:pt idx="10">
                  <c:v>58.94914197749822</c:v>
                </c:pt>
                <c:pt idx="11">
                  <c:v>59.14074672268492</c:v>
                </c:pt>
                <c:pt idx="12">
                  <c:v>59.39364162339368</c:v>
                </c:pt>
                <c:pt idx="13">
                  <c:v>59.6668113208503</c:v>
                </c:pt>
                <c:pt idx="14">
                  <c:v>59.890424964811885</c:v>
                </c:pt>
                <c:pt idx="15">
                  <c:v>60.081883488229884</c:v>
                </c:pt>
                <c:pt idx="16">
                  <c:v>60.320102033155706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HI_Data2!$AE$111:$AE$127</c:f>
              <c:numCache>
                <c:ptCount val="17"/>
                <c:pt idx="0">
                  <c:v>6.2535733082391225</c:v>
                </c:pt>
                <c:pt idx="1">
                  <c:v>6.386329808449992</c:v>
                </c:pt>
                <c:pt idx="2">
                  <c:v>6.522916340041532</c:v>
                </c:pt>
                <c:pt idx="3">
                  <c:v>6.673100418827757</c:v>
                </c:pt>
                <c:pt idx="4">
                  <c:v>6.841002754005762</c:v>
                </c:pt>
                <c:pt idx="5">
                  <c:v>7.027911055793404</c:v>
                </c:pt>
                <c:pt idx="6">
                  <c:v>7.2070302507619335</c:v>
                </c:pt>
                <c:pt idx="7">
                  <c:v>7.317765836885494</c:v>
                </c:pt>
                <c:pt idx="8">
                  <c:v>7.462798697556681</c:v>
                </c:pt>
                <c:pt idx="9">
                  <c:v>7.551094592173757</c:v>
                </c:pt>
                <c:pt idx="10">
                  <c:v>7.583245229477541</c:v>
                </c:pt>
                <c:pt idx="11">
                  <c:v>7.6384505363731074</c:v>
                </c:pt>
                <c:pt idx="12">
                  <c:v>7.687993968606256</c:v>
                </c:pt>
                <c:pt idx="13">
                  <c:v>7.820444195286525</c:v>
                </c:pt>
                <c:pt idx="14">
                  <c:v>7.981522245447406</c:v>
                </c:pt>
                <c:pt idx="15">
                  <c:v>8.045632320625769</c:v>
                </c:pt>
                <c:pt idx="16">
                  <c:v>8.051981573972773</c:v>
                </c:pt>
              </c:numCache>
            </c:numRef>
          </c:yVal>
          <c:smooth val="0"/>
        </c:ser>
        <c:axId val="33575679"/>
        <c:axId val="33745656"/>
      </c:scatterChart>
      <c:val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745656"/>
        <c:crosses val="autoZero"/>
        <c:crossBetween val="midCat"/>
        <c:dispUnits/>
        <c:majorUnit val="1"/>
      </c:valAx>
      <c:valAx>
        <c:axId val="337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575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HI_Data2!$K$4:$K$20</c:f>
              <c:numCache>
                <c:ptCount val="17"/>
                <c:pt idx="1">
                  <c:v>66</c:v>
                </c:pt>
                <c:pt idx="2">
                  <c:v>97</c:v>
                </c:pt>
                <c:pt idx="3">
                  <c:v>136</c:v>
                </c:pt>
                <c:pt idx="4">
                  <c:v>132</c:v>
                </c:pt>
                <c:pt idx="5">
                  <c:v>92</c:v>
                </c:pt>
                <c:pt idx="6">
                  <c:v>152</c:v>
                </c:pt>
                <c:pt idx="7">
                  <c:v>132</c:v>
                </c:pt>
                <c:pt idx="8">
                  <c:v>130</c:v>
                </c:pt>
                <c:pt idx="9">
                  <c:v>153</c:v>
                </c:pt>
                <c:pt idx="10">
                  <c:v>247</c:v>
                </c:pt>
                <c:pt idx="11">
                  <c:v>242</c:v>
                </c:pt>
                <c:pt idx="12">
                  <c:v>209</c:v>
                </c:pt>
                <c:pt idx="13">
                  <c:v>277</c:v>
                </c:pt>
                <c:pt idx="14">
                  <c:v>286</c:v>
                </c:pt>
                <c:pt idx="15">
                  <c:v>532</c:v>
                </c:pt>
                <c:pt idx="16">
                  <c:v>471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HI_Data2!$L$4:$L$20</c:f>
              <c:numCache>
                <c:ptCount val="17"/>
                <c:pt idx="1">
                  <c:v>7</c:v>
                </c:pt>
                <c:pt idx="2">
                  <c:v>15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29</c:v>
                </c:pt>
                <c:pt idx="7">
                  <c:v>19</c:v>
                </c:pt>
                <c:pt idx="8">
                  <c:v>22</c:v>
                </c:pt>
                <c:pt idx="9">
                  <c:v>23</c:v>
                </c:pt>
                <c:pt idx="10">
                  <c:v>64</c:v>
                </c:pt>
                <c:pt idx="11">
                  <c:v>55</c:v>
                </c:pt>
                <c:pt idx="12">
                  <c:v>56</c:v>
                </c:pt>
                <c:pt idx="13">
                  <c:v>50</c:v>
                </c:pt>
                <c:pt idx="14">
                  <c:v>73</c:v>
                </c:pt>
                <c:pt idx="15">
                  <c:v>120</c:v>
                </c:pt>
                <c:pt idx="16">
                  <c:v>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HI_Data2!$M$4:$M$20</c:f>
              <c:numCache>
                <c:ptCount val="17"/>
                <c:pt idx="1">
                  <c:v>136</c:v>
                </c:pt>
                <c:pt idx="2">
                  <c:v>167</c:v>
                </c:pt>
                <c:pt idx="3">
                  <c:v>218</c:v>
                </c:pt>
                <c:pt idx="4">
                  <c:v>187</c:v>
                </c:pt>
                <c:pt idx="5">
                  <c:v>152</c:v>
                </c:pt>
                <c:pt idx="6">
                  <c:v>299</c:v>
                </c:pt>
                <c:pt idx="7">
                  <c:v>270</c:v>
                </c:pt>
                <c:pt idx="8">
                  <c:v>250</c:v>
                </c:pt>
                <c:pt idx="9">
                  <c:v>376</c:v>
                </c:pt>
                <c:pt idx="10">
                  <c:v>572</c:v>
                </c:pt>
                <c:pt idx="11">
                  <c:v>626</c:v>
                </c:pt>
                <c:pt idx="12">
                  <c:v>508</c:v>
                </c:pt>
                <c:pt idx="13">
                  <c:v>648</c:v>
                </c:pt>
                <c:pt idx="14">
                  <c:v>1011</c:v>
                </c:pt>
                <c:pt idx="15">
                  <c:v>1600</c:v>
                </c:pt>
                <c:pt idx="16">
                  <c:v>1462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HI_Data2!$N$4:$N$20</c:f>
              <c:numCache>
                <c:ptCount val="17"/>
                <c:pt idx="1">
                  <c:v>209</c:v>
                </c:pt>
                <c:pt idx="2">
                  <c:v>279</c:v>
                </c:pt>
                <c:pt idx="3">
                  <c:v>379</c:v>
                </c:pt>
                <c:pt idx="4">
                  <c:v>343</c:v>
                </c:pt>
                <c:pt idx="5">
                  <c:v>267</c:v>
                </c:pt>
                <c:pt idx="6">
                  <c:v>480</c:v>
                </c:pt>
                <c:pt idx="7">
                  <c:v>421</c:v>
                </c:pt>
                <c:pt idx="8">
                  <c:v>402</c:v>
                </c:pt>
                <c:pt idx="9">
                  <c:v>552</c:v>
                </c:pt>
                <c:pt idx="10">
                  <c:v>883</c:v>
                </c:pt>
                <c:pt idx="11">
                  <c:v>923</c:v>
                </c:pt>
                <c:pt idx="12">
                  <c:v>773</c:v>
                </c:pt>
                <c:pt idx="13">
                  <c:v>975</c:v>
                </c:pt>
                <c:pt idx="14">
                  <c:v>1370</c:v>
                </c:pt>
                <c:pt idx="15">
                  <c:v>2252</c:v>
                </c:pt>
                <c:pt idx="16">
                  <c:v>2032</c:v>
                </c:pt>
              </c:numCache>
            </c:numRef>
          </c:yVal>
          <c:smooth val="0"/>
        </c:ser>
        <c:axId val="10585839"/>
        <c:axId val="28163688"/>
      </c:scatterChart>
      <c:valAx>
        <c:axId val="1058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163688"/>
        <c:crosses val="autoZero"/>
        <c:crossBetween val="midCat"/>
        <c:dispUnits/>
        <c:majorUnit val="1"/>
      </c:valAx>
      <c:valAx>
        <c:axId val="2816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585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HI_Data2!$K$4:$K$20</c:f>
              <c:numCache>
                <c:ptCount val="17"/>
                <c:pt idx="1">
                  <c:v>66</c:v>
                </c:pt>
                <c:pt idx="2">
                  <c:v>97</c:v>
                </c:pt>
                <c:pt idx="3">
                  <c:v>136</c:v>
                </c:pt>
                <c:pt idx="4">
                  <c:v>132</c:v>
                </c:pt>
                <c:pt idx="5">
                  <c:v>92</c:v>
                </c:pt>
                <c:pt idx="6">
                  <c:v>152</c:v>
                </c:pt>
                <c:pt idx="7">
                  <c:v>132</c:v>
                </c:pt>
                <c:pt idx="8">
                  <c:v>130</c:v>
                </c:pt>
                <c:pt idx="9">
                  <c:v>153</c:v>
                </c:pt>
                <c:pt idx="10">
                  <c:v>247</c:v>
                </c:pt>
                <c:pt idx="11">
                  <c:v>242</c:v>
                </c:pt>
                <c:pt idx="12">
                  <c:v>209</c:v>
                </c:pt>
                <c:pt idx="13">
                  <c:v>277</c:v>
                </c:pt>
                <c:pt idx="14">
                  <c:v>286</c:v>
                </c:pt>
                <c:pt idx="15">
                  <c:v>532</c:v>
                </c:pt>
                <c:pt idx="16">
                  <c:v>471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HI_Data2!$L$4:$L$20</c:f>
              <c:numCache>
                <c:ptCount val="17"/>
                <c:pt idx="1">
                  <c:v>7</c:v>
                </c:pt>
                <c:pt idx="2">
                  <c:v>15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29</c:v>
                </c:pt>
                <c:pt idx="7">
                  <c:v>19</c:v>
                </c:pt>
                <c:pt idx="8">
                  <c:v>22</c:v>
                </c:pt>
                <c:pt idx="9">
                  <c:v>23</c:v>
                </c:pt>
                <c:pt idx="10">
                  <c:v>64</c:v>
                </c:pt>
                <c:pt idx="11">
                  <c:v>55</c:v>
                </c:pt>
                <c:pt idx="12">
                  <c:v>56</c:v>
                </c:pt>
                <c:pt idx="13">
                  <c:v>50</c:v>
                </c:pt>
                <c:pt idx="14">
                  <c:v>73</c:v>
                </c:pt>
                <c:pt idx="15">
                  <c:v>120</c:v>
                </c:pt>
                <c:pt idx="16">
                  <c:v>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HI_Data2!$D$4:$D$20</c:f>
              <c:numCache>
                <c:ptCount val="17"/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HI_Data2!$E$4:$E$20</c:f>
              <c:numCache>
                <c:ptCount val="17"/>
                <c:pt idx="1">
                  <c:v>135</c:v>
                </c:pt>
                <c:pt idx="2">
                  <c:v>167</c:v>
                </c:pt>
                <c:pt idx="3">
                  <c:v>215</c:v>
                </c:pt>
                <c:pt idx="4">
                  <c:v>184</c:v>
                </c:pt>
                <c:pt idx="5">
                  <c:v>151</c:v>
                </c:pt>
                <c:pt idx="6">
                  <c:v>297</c:v>
                </c:pt>
                <c:pt idx="7">
                  <c:v>269</c:v>
                </c:pt>
                <c:pt idx="8">
                  <c:v>247</c:v>
                </c:pt>
                <c:pt idx="9">
                  <c:v>374</c:v>
                </c:pt>
                <c:pt idx="10">
                  <c:v>567</c:v>
                </c:pt>
                <c:pt idx="11">
                  <c:v>622</c:v>
                </c:pt>
                <c:pt idx="12">
                  <c:v>505</c:v>
                </c:pt>
                <c:pt idx="13">
                  <c:v>645</c:v>
                </c:pt>
                <c:pt idx="14">
                  <c:v>982</c:v>
                </c:pt>
                <c:pt idx="15">
                  <c:v>1560</c:v>
                </c:pt>
                <c:pt idx="16">
                  <c:v>1399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HI_Data2!$F$4:$F$20</c:f>
              <c:numCache>
                <c:ptCount val="17"/>
                <c:pt idx="14">
                  <c:v>27</c:v>
                </c:pt>
                <c:pt idx="15">
                  <c:v>34</c:v>
                </c:pt>
                <c:pt idx="16">
                  <c:v>54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HI_Data2!$G$3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HI_Data2!$N$3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HI_Data2!$N$4:$N$20</c:f>
              <c:numCache>
                <c:ptCount val="17"/>
                <c:pt idx="1">
                  <c:v>209</c:v>
                </c:pt>
                <c:pt idx="2">
                  <c:v>279</c:v>
                </c:pt>
                <c:pt idx="3">
                  <c:v>379</c:v>
                </c:pt>
                <c:pt idx="4">
                  <c:v>343</c:v>
                </c:pt>
                <c:pt idx="5">
                  <c:v>267</c:v>
                </c:pt>
                <c:pt idx="6">
                  <c:v>480</c:v>
                </c:pt>
                <c:pt idx="7">
                  <c:v>421</c:v>
                </c:pt>
                <c:pt idx="8">
                  <c:v>402</c:v>
                </c:pt>
                <c:pt idx="9">
                  <c:v>552</c:v>
                </c:pt>
                <c:pt idx="10">
                  <c:v>883</c:v>
                </c:pt>
                <c:pt idx="11">
                  <c:v>923</c:v>
                </c:pt>
                <c:pt idx="12">
                  <c:v>773</c:v>
                </c:pt>
                <c:pt idx="13">
                  <c:v>975</c:v>
                </c:pt>
                <c:pt idx="14">
                  <c:v>1370</c:v>
                </c:pt>
                <c:pt idx="15">
                  <c:v>2252</c:v>
                </c:pt>
                <c:pt idx="16">
                  <c:v>2032</c:v>
                </c:pt>
              </c:numCache>
            </c:numRef>
          </c:yVal>
          <c:smooth val="0"/>
        </c:ser>
        <c:axId val="52146601"/>
        <c:axId val="66666226"/>
      </c:scatterChart>
      <c:valAx>
        <c:axId val="5214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6666226"/>
        <c:crosses val="autoZero"/>
        <c:crossBetween val="midCat"/>
        <c:dispUnits/>
        <c:majorUnit val="1"/>
      </c:valAx>
      <c:valAx>
        <c:axId val="6666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146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HI_Data2!$AK$4:$AK$20</c:f>
              <c:numCache>
                <c:ptCount val="17"/>
                <c:pt idx="0">
                  <c:v>0</c:v>
                </c:pt>
                <c:pt idx="1">
                  <c:v>19.620375462639537</c:v>
                </c:pt>
                <c:pt idx="2">
                  <c:v>28.617030378305344</c:v>
                </c:pt>
                <c:pt idx="3">
                  <c:v>39.83573617026263</c:v>
                </c:pt>
                <c:pt idx="4">
                  <c:v>38.28817069562645</c:v>
                </c:pt>
                <c:pt idx="5">
                  <c:v>26.61243900110789</c:v>
                </c:pt>
                <c:pt idx="6">
                  <c:v>43.776532322633045</c:v>
                </c:pt>
                <c:pt idx="7">
                  <c:v>37.99895215010738</c:v>
                </c:pt>
                <c:pt idx="8">
                  <c:v>37.02290293734016</c:v>
                </c:pt>
                <c:pt idx="9">
                  <c:v>43.15195410662763</c:v>
                </c:pt>
                <c:pt idx="10">
                  <c:v>69.78978300180832</c:v>
                </c:pt>
                <c:pt idx="11">
                  <c:v>68.33899530381201</c:v>
                </c:pt>
                <c:pt idx="12">
                  <c:v>59.31231766428661</c:v>
                </c:pt>
                <c:pt idx="13">
                  <c:v>79.36485197165787</c:v>
                </c:pt>
                <c:pt idx="14">
                  <c:v>82.65250977524876</c:v>
                </c:pt>
                <c:pt idx="15">
                  <c:v>154.89521280622375</c:v>
                </c:pt>
                <c:pt idx="16">
                  <c:v>138.4943808330834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HI_Data2!$AL$4:$AL$20</c:f>
              <c:numCache>
                <c:ptCount val="17"/>
                <c:pt idx="0">
                  <c:v>0</c:v>
                </c:pt>
                <c:pt idx="1">
                  <c:v>33.00174437791712</c:v>
                </c:pt>
                <c:pt idx="2">
                  <c:v>67.83953688209489</c:v>
                </c:pt>
                <c:pt idx="3">
                  <c:v>108.74293170943889</c:v>
                </c:pt>
                <c:pt idx="4">
                  <c:v>100.45623875099409</c:v>
                </c:pt>
                <c:pt idx="5">
                  <c:v>93.3668912884631</c:v>
                </c:pt>
                <c:pt idx="6">
                  <c:v>114.06096361848576</c:v>
                </c:pt>
                <c:pt idx="7">
                  <c:v>73.3647385898525</c:v>
                </c:pt>
                <c:pt idx="8">
                  <c:v>80.25682182985554</c:v>
                </c:pt>
                <c:pt idx="9">
                  <c:v>76.20183547029785</c:v>
                </c:pt>
                <c:pt idx="10">
                  <c:v>210.69958847736626</c:v>
                </c:pt>
                <c:pt idx="11">
                  <c:v>175.04774029280713</c:v>
                </c:pt>
                <c:pt idx="12">
                  <c:v>176.60044150110375</c:v>
                </c:pt>
                <c:pt idx="13">
                  <c:v>158.62944162436548</c:v>
                </c:pt>
                <c:pt idx="14">
                  <c:v>232.4396612112335</c:v>
                </c:pt>
                <c:pt idx="15">
                  <c:v>383.4723420573291</c:v>
                </c:pt>
                <c:pt idx="16">
                  <c:v>328.2493368700265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HI_Data2!$AR$4:$AR$20</c:f>
              <c:numCache>
                <c:ptCount val="17"/>
                <c:pt idx="0">
                  <c:v>0</c:v>
                </c:pt>
                <c:pt idx="1">
                  <c:v>20.288393547097417</c:v>
                </c:pt>
                <c:pt idx="2">
                  <c:v>24.60938133194224</c:v>
                </c:pt>
                <c:pt idx="3">
                  <c:v>31.715872339249266</c:v>
                </c:pt>
                <c:pt idx="4">
                  <c:v>26.742785883241282</c:v>
                </c:pt>
                <c:pt idx="5">
                  <c:v>21.42396044460356</c:v>
                </c:pt>
                <c:pt idx="6">
                  <c:v>41.41612680260575</c:v>
                </c:pt>
                <c:pt idx="7">
                  <c:v>36.51476075393514</c:v>
                </c:pt>
                <c:pt idx="8">
                  <c:v>33.20644045553923</c:v>
                </c:pt>
                <c:pt idx="9">
                  <c:v>49.13863629829243</c:v>
                </c:pt>
                <c:pt idx="10">
                  <c:v>73.59629856937545</c:v>
                </c:pt>
                <c:pt idx="11">
                  <c:v>79.40474348208828</c:v>
                </c:pt>
                <c:pt idx="12">
                  <c:v>63.78640094022159</c:v>
                </c:pt>
                <c:pt idx="13">
                  <c:v>80.60774257270558</c:v>
                </c:pt>
                <c:pt idx="14">
                  <c:v>124.52441158828363</c:v>
                </c:pt>
                <c:pt idx="15">
                  <c:v>196.14549582516574</c:v>
                </c:pt>
                <c:pt idx="16">
                  <c:v>179.33127343603383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HI_Data2!$AQ$4:$AQ$20</c:f>
              <c:numCache>
                <c:ptCount val="17"/>
                <c:pt idx="0">
                  <c:v>0</c:v>
                </c:pt>
                <c:pt idx="1">
                  <c:v>20.332123782747853</c:v>
                </c:pt>
                <c:pt idx="2">
                  <c:v>26.835360733615282</c:v>
                </c:pt>
                <c:pt idx="3">
                  <c:v>36.03535077418956</c:v>
                </c:pt>
                <c:pt idx="4">
                  <c:v>32.11914235334989</c:v>
                </c:pt>
                <c:pt idx="5">
                  <c:v>24.726274583890138</c:v>
                </c:pt>
                <c:pt idx="6">
                  <c:v>43.85227629857553</c:v>
                </c:pt>
                <c:pt idx="7">
                  <c:v>37.835792659856224</c:v>
                </c:pt>
                <c:pt idx="8">
                  <c:v>35.53082343125227</c:v>
                </c:pt>
                <c:pt idx="9">
                  <c:v>48.00308889441581</c:v>
                </c:pt>
                <c:pt idx="10">
                  <c:v>76.02186123556618</c:v>
                </c:pt>
                <c:pt idx="11">
                  <c:v>78.62659862015856</c:v>
                </c:pt>
                <c:pt idx="12">
                  <c:v>65.481283195961</c:v>
                </c:pt>
                <c:pt idx="13">
                  <c:v>82.31779905001038</c:v>
                </c:pt>
                <c:pt idx="14">
                  <c:v>115.19168063821236</c:v>
                </c:pt>
                <c:pt idx="15">
                  <c:v>189.16866587370387</c:v>
                </c:pt>
                <c:pt idx="16">
                  <c:v>171.40490444092225</c:v>
                </c:pt>
              </c:numCache>
            </c:numRef>
          </c:yVal>
          <c:smooth val="0"/>
        </c:ser>
        <c:axId val="63125123"/>
        <c:axId val="31255196"/>
      </c:scatterChart>
      <c:val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255196"/>
        <c:crosses val="autoZero"/>
        <c:crossBetween val="midCat"/>
        <c:dispUnits/>
        <c:majorUnit val="1"/>
      </c:valAx>
      <c:valAx>
        <c:axId val="31255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125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HI_Data2!$AK$4:$AK$20</c:f>
              <c:numCache>
                <c:ptCount val="17"/>
                <c:pt idx="0">
                  <c:v>0</c:v>
                </c:pt>
                <c:pt idx="1">
                  <c:v>19.620375462639537</c:v>
                </c:pt>
                <c:pt idx="2">
                  <c:v>28.617030378305344</c:v>
                </c:pt>
                <c:pt idx="3">
                  <c:v>39.83573617026263</c:v>
                </c:pt>
                <c:pt idx="4">
                  <c:v>38.28817069562645</c:v>
                </c:pt>
                <c:pt idx="5">
                  <c:v>26.61243900110789</c:v>
                </c:pt>
                <c:pt idx="6">
                  <c:v>43.776532322633045</c:v>
                </c:pt>
                <c:pt idx="7">
                  <c:v>37.99895215010738</c:v>
                </c:pt>
                <c:pt idx="8">
                  <c:v>37.02290293734016</c:v>
                </c:pt>
                <c:pt idx="9">
                  <c:v>43.15195410662763</c:v>
                </c:pt>
                <c:pt idx="10">
                  <c:v>69.78978300180832</c:v>
                </c:pt>
                <c:pt idx="11">
                  <c:v>68.33899530381201</c:v>
                </c:pt>
                <c:pt idx="12">
                  <c:v>59.31231766428661</c:v>
                </c:pt>
                <c:pt idx="13">
                  <c:v>79.36485197165787</c:v>
                </c:pt>
                <c:pt idx="14">
                  <c:v>82.65250977524876</c:v>
                </c:pt>
                <c:pt idx="15">
                  <c:v>154.89521280622375</c:v>
                </c:pt>
                <c:pt idx="16">
                  <c:v>138.4943808330834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HI_Data2!$AL$4:$AL$20</c:f>
              <c:numCache>
                <c:ptCount val="17"/>
                <c:pt idx="0">
                  <c:v>0</c:v>
                </c:pt>
                <c:pt idx="1">
                  <c:v>33.00174437791712</c:v>
                </c:pt>
                <c:pt idx="2">
                  <c:v>67.83953688209489</c:v>
                </c:pt>
                <c:pt idx="3">
                  <c:v>108.74293170943889</c:v>
                </c:pt>
                <c:pt idx="4">
                  <c:v>100.45623875099409</c:v>
                </c:pt>
                <c:pt idx="5">
                  <c:v>93.3668912884631</c:v>
                </c:pt>
                <c:pt idx="6">
                  <c:v>114.06096361848576</c:v>
                </c:pt>
                <c:pt idx="7">
                  <c:v>73.3647385898525</c:v>
                </c:pt>
                <c:pt idx="8">
                  <c:v>80.25682182985554</c:v>
                </c:pt>
                <c:pt idx="9">
                  <c:v>76.20183547029785</c:v>
                </c:pt>
                <c:pt idx="10">
                  <c:v>210.69958847736626</c:v>
                </c:pt>
                <c:pt idx="11">
                  <c:v>175.04774029280713</c:v>
                </c:pt>
                <c:pt idx="12">
                  <c:v>176.60044150110375</c:v>
                </c:pt>
                <c:pt idx="13">
                  <c:v>158.62944162436548</c:v>
                </c:pt>
                <c:pt idx="14">
                  <c:v>232.4396612112335</c:v>
                </c:pt>
                <c:pt idx="15">
                  <c:v>383.4723420573291</c:v>
                </c:pt>
                <c:pt idx="16">
                  <c:v>328.2493368700265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HI_Data2!$AM$4:$AM$20</c:f>
              <c:numCache>
                <c:ptCount val="17"/>
                <c:pt idx="0">
                  <c:v>0</c:v>
                </c:pt>
                <c:pt idx="1">
                  <c:v>34.91620111731844</c:v>
                </c:pt>
                <c:pt idx="2">
                  <c:v>0</c:v>
                </c:pt>
                <c:pt idx="3">
                  <c:v>94.16195856873823</c:v>
                </c:pt>
                <c:pt idx="4">
                  <c:v>88.52168781351432</c:v>
                </c:pt>
                <c:pt idx="5">
                  <c:v>27.878449958182326</c:v>
                </c:pt>
                <c:pt idx="6">
                  <c:v>52.46589716684156</c:v>
                </c:pt>
                <c:pt idx="7">
                  <c:v>24.98750624687656</c:v>
                </c:pt>
                <c:pt idx="8">
                  <c:v>72.79786459597186</c:v>
                </c:pt>
                <c:pt idx="9">
                  <c:v>46.630916297505244</c:v>
                </c:pt>
                <c:pt idx="10">
                  <c:v>112.76499774470004</c:v>
                </c:pt>
                <c:pt idx="11">
                  <c:v>90.02925950934053</c:v>
                </c:pt>
                <c:pt idx="12">
                  <c:v>66.43046944198406</c:v>
                </c:pt>
                <c:pt idx="13">
                  <c:v>65.91957811470006</c:v>
                </c:pt>
                <c:pt idx="14">
                  <c:v>42.79905842071474</c:v>
                </c:pt>
                <c:pt idx="15">
                  <c:v>128.15036309269544</c:v>
                </c:pt>
                <c:pt idx="16">
                  <c:v>191.4079115270098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HI_Data2!$AN$4:$AN$20</c:f>
              <c:numCache>
                <c:ptCount val="17"/>
                <c:pt idx="0">
                  <c:v>0</c:v>
                </c:pt>
                <c:pt idx="1">
                  <c:v>22.431844578887812</c:v>
                </c:pt>
                <c:pt idx="2">
                  <c:v>27.477590133077097</c:v>
                </c:pt>
                <c:pt idx="3">
                  <c:v>35.017256178102656</c:v>
                </c:pt>
                <c:pt idx="4">
                  <c:v>29.543520495817347</c:v>
                </c:pt>
                <c:pt idx="5">
                  <c:v>23.96787352581705</c:v>
                </c:pt>
                <c:pt idx="6">
                  <c:v>46.461277575628635</c:v>
                </c:pt>
                <c:pt idx="7">
                  <c:v>41.13149847094801</c:v>
                </c:pt>
                <c:pt idx="8">
                  <c:v>37.1814363775948</c:v>
                </c:pt>
                <c:pt idx="9">
                  <c:v>55.484592640725396</c:v>
                </c:pt>
                <c:pt idx="10">
                  <c:v>82.81011072018508</c:v>
                </c:pt>
                <c:pt idx="11">
                  <c:v>89.59244081785512</c:v>
                </c:pt>
                <c:pt idx="12">
                  <c:v>72.02596928413318</c:v>
                </c:pt>
                <c:pt idx="13">
                  <c:v>91.26747170708377</c:v>
                </c:pt>
                <c:pt idx="14">
                  <c:v>137.86519535582417</c:v>
                </c:pt>
                <c:pt idx="15">
                  <c:v>218.10311803572975</c:v>
                </c:pt>
                <c:pt idx="16">
                  <c:v>195.63888892773386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28.44320839390683</c:v>
                </c:pt>
                <c:pt idx="15">
                  <c:v>35.497645670853295</c:v>
                </c:pt>
                <c:pt idx="16">
                  <c:v>56.5705665437479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HI_Data2!$AQ$3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HI_Data2!$AQ$4:$AQ$20</c:f>
              <c:numCache>
                <c:ptCount val="17"/>
                <c:pt idx="0">
                  <c:v>0</c:v>
                </c:pt>
                <c:pt idx="1">
                  <c:v>20.332123782747853</c:v>
                </c:pt>
                <c:pt idx="2">
                  <c:v>26.835360733615282</c:v>
                </c:pt>
                <c:pt idx="3">
                  <c:v>36.03535077418956</c:v>
                </c:pt>
                <c:pt idx="4">
                  <c:v>32.11914235334989</c:v>
                </c:pt>
                <c:pt idx="5">
                  <c:v>24.726274583890138</c:v>
                </c:pt>
                <c:pt idx="6">
                  <c:v>43.85227629857553</c:v>
                </c:pt>
                <c:pt idx="7">
                  <c:v>37.835792659856224</c:v>
                </c:pt>
                <c:pt idx="8">
                  <c:v>35.53082343125227</c:v>
                </c:pt>
                <c:pt idx="9">
                  <c:v>48.00308889441581</c:v>
                </c:pt>
                <c:pt idx="10">
                  <c:v>76.02186123556618</c:v>
                </c:pt>
                <c:pt idx="11">
                  <c:v>78.62659862015856</c:v>
                </c:pt>
                <c:pt idx="12">
                  <c:v>65.481283195961</c:v>
                </c:pt>
                <c:pt idx="13">
                  <c:v>82.31779905001038</c:v>
                </c:pt>
                <c:pt idx="14">
                  <c:v>115.19168063821236</c:v>
                </c:pt>
                <c:pt idx="15">
                  <c:v>189.16866587370387</c:v>
                </c:pt>
                <c:pt idx="16">
                  <c:v>171.40490444092225</c:v>
                </c:pt>
              </c:numCache>
            </c:numRef>
          </c:yVal>
          <c:smooth val="0"/>
        </c:ser>
        <c:axId val="12861309"/>
        <c:axId val="48642918"/>
      </c:scatterChart>
      <c:valAx>
        <c:axId val="128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642918"/>
        <c:crosses val="autoZero"/>
        <c:crossBetween val="midCat"/>
        <c:dispUnits/>
        <c:majorUnit val="1"/>
      </c:valAx>
      <c:valAx>
        <c:axId val="48642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8613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HI_Data2!$K$25:$K$41</c:f>
              <c:numCache>
                <c:ptCount val="17"/>
                <c:pt idx="2">
                  <c:v>97</c:v>
                </c:pt>
                <c:pt idx="3">
                  <c:v>134</c:v>
                </c:pt>
                <c:pt idx="4">
                  <c:v>128</c:v>
                </c:pt>
                <c:pt idx="5">
                  <c:v>77</c:v>
                </c:pt>
                <c:pt idx="6">
                  <c:v>140</c:v>
                </c:pt>
                <c:pt idx="7">
                  <c:v>130</c:v>
                </c:pt>
                <c:pt idx="8">
                  <c:v>129</c:v>
                </c:pt>
                <c:pt idx="9">
                  <c:v>135</c:v>
                </c:pt>
                <c:pt idx="10">
                  <c:v>171</c:v>
                </c:pt>
                <c:pt idx="11">
                  <c:v>164</c:v>
                </c:pt>
                <c:pt idx="12">
                  <c:v>122</c:v>
                </c:pt>
                <c:pt idx="13">
                  <c:v>182</c:v>
                </c:pt>
                <c:pt idx="14">
                  <c:v>128</c:v>
                </c:pt>
                <c:pt idx="15">
                  <c:v>364</c:v>
                </c:pt>
                <c:pt idx="16">
                  <c:v>295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HI_Data2!$L$25:$L$41</c:f>
              <c:numCache>
                <c:ptCount val="17"/>
                <c:pt idx="2">
                  <c:v>15</c:v>
                </c:pt>
                <c:pt idx="3">
                  <c:v>25</c:v>
                </c:pt>
                <c:pt idx="4">
                  <c:v>23</c:v>
                </c:pt>
                <c:pt idx="5">
                  <c:v>22</c:v>
                </c:pt>
                <c:pt idx="6">
                  <c:v>27</c:v>
                </c:pt>
                <c:pt idx="7">
                  <c:v>18</c:v>
                </c:pt>
                <c:pt idx="8">
                  <c:v>22</c:v>
                </c:pt>
                <c:pt idx="9">
                  <c:v>21</c:v>
                </c:pt>
                <c:pt idx="10">
                  <c:v>48</c:v>
                </c:pt>
                <c:pt idx="11">
                  <c:v>40</c:v>
                </c:pt>
                <c:pt idx="12">
                  <c:v>26</c:v>
                </c:pt>
                <c:pt idx="13">
                  <c:v>33</c:v>
                </c:pt>
                <c:pt idx="14">
                  <c:v>35</c:v>
                </c:pt>
                <c:pt idx="15">
                  <c:v>62</c:v>
                </c:pt>
                <c:pt idx="16">
                  <c:v>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HI_Data2!$M$25:$M$41</c:f>
              <c:numCache>
                <c:ptCount val="17"/>
                <c:pt idx="2">
                  <c:v>167</c:v>
                </c:pt>
                <c:pt idx="3">
                  <c:v>214</c:v>
                </c:pt>
                <c:pt idx="4">
                  <c:v>173</c:v>
                </c:pt>
                <c:pt idx="5">
                  <c:v>125</c:v>
                </c:pt>
                <c:pt idx="6">
                  <c:v>267</c:v>
                </c:pt>
                <c:pt idx="7">
                  <c:v>266</c:v>
                </c:pt>
                <c:pt idx="8">
                  <c:v>249</c:v>
                </c:pt>
                <c:pt idx="9">
                  <c:v>339</c:v>
                </c:pt>
                <c:pt idx="10">
                  <c:v>370</c:v>
                </c:pt>
                <c:pt idx="11">
                  <c:v>391</c:v>
                </c:pt>
                <c:pt idx="12">
                  <c:v>277</c:v>
                </c:pt>
                <c:pt idx="13">
                  <c:v>368</c:v>
                </c:pt>
                <c:pt idx="14">
                  <c:v>441</c:v>
                </c:pt>
                <c:pt idx="15">
                  <c:v>971</c:v>
                </c:pt>
                <c:pt idx="16">
                  <c:v>813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HI_Data2!$N$25:$N$41</c:f>
              <c:numCache>
                <c:ptCount val="17"/>
                <c:pt idx="2">
                  <c:v>279</c:v>
                </c:pt>
                <c:pt idx="3">
                  <c:v>373</c:v>
                </c:pt>
                <c:pt idx="4">
                  <c:v>324</c:v>
                </c:pt>
                <c:pt idx="5">
                  <c:v>224</c:v>
                </c:pt>
                <c:pt idx="6">
                  <c:v>434</c:v>
                </c:pt>
                <c:pt idx="7">
                  <c:v>414</c:v>
                </c:pt>
                <c:pt idx="8">
                  <c:v>400</c:v>
                </c:pt>
                <c:pt idx="9">
                  <c:v>495</c:v>
                </c:pt>
                <c:pt idx="10">
                  <c:v>589</c:v>
                </c:pt>
                <c:pt idx="11">
                  <c:v>595</c:v>
                </c:pt>
                <c:pt idx="12">
                  <c:v>425</c:v>
                </c:pt>
                <c:pt idx="13">
                  <c:v>583</c:v>
                </c:pt>
                <c:pt idx="14">
                  <c:v>604</c:v>
                </c:pt>
                <c:pt idx="15">
                  <c:v>1397</c:v>
                </c:pt>
                <c:pt idx="16">
                  <c:v>1147</c:v>
                </c:pt>
              </c:numCache>
            </c:numRef>
          </c:yVal>
          <c:smooth val="0"/>
        </c:ser>
        <c:axId val="35133079"/>
        <c:axId val="47762256"/>
      </c:scatterChart>
      <c:val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762256"/>
        <c:crosses val="autoZero"/>
        <c:crossBetween val="midCat"/>
        <c:dispUnits/>
        <c:majorUnit val="1"/>
      </c:valAx>
      <c:valAx>
        <c:axId val="47762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133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HAWAII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HI_Data2!$B$25:$B$41</c:f>
              <c:numCache>
                <c:ptCount val="17"/>
                <c:pt idx="2">
                  <c:v>97</c:v>
                </c:pt>
                <c:pt idx="3">
                  <c:v>134</c:v>
                </c:pt>
                <c:pt idx="4">
                  <c:v>128</c:v>
                </c:pt>
                <c:pt idx="5">
                  <c:v>77</c:v>
                </c:pt>
                <c:pt idx="6">
                  <c:v>140</c:v>
                </c:pt>
                <c:pt idx="7">
                  <c:v>130</c:v>
                </c:pt>
                <c:pt idx="8">
                  <c:v>129</c:v>
                </c:pt>
                <c:pt idx="9">
                  <c:v>135</c:v>
                </c:pt>
                <c:pt idx="10">
                  <c:v>171</c:v>
                </c:pt>
                <c:pt idx="11">
                  <c:v>164</c:v>
                </c:pt>
                <c:pt idx="12">
                  <c:v>122</c:v>
                </c:pt>
                <c:pt idx="13">
                  <c:v>182</c:v>
                </c:pt>
                <c:pt idx="14">
                  <c:v>128</c:v>
                </c:pt>
                <c:pt idx="15">
                  <c:v>364</c:v>
                </c:pt>
                <c:pt idx="16">
                  <c:v>295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HI_Data2!$C$25:$C$41</c:f>
              <c:numCache>
                <c:ptCount val="17"/>
                <c:pt idx="2">
                  <c:v>15</c:v>
                </c:pt>
                <c:pt idx="3">
                  <c:v>25</c:v>
                </c:pt>
                <c:pt idx="4">
                  <c:v>23</c:v>
                </c:pt>
                <c:pt idx="5">
                  <c:v>22</c:v>
                </c:pt>
                <c:pt idx="6">
                  <c:v>27</c:v>
                </c:pt>
                <c:pt idx="7">
                  <c:v>18</c:v>
                </c:pt>
                <c:pt idx="8">
                  <c:v>22</c:v>
                </c:pt>
                <c:pt idx="9">
                  <c:v>21</c:v>
                </c:pt>
                <c:pt idx="10">
                  <c:v>48</c:v>
                </c:pt>
                <c:pt idx="11">
                  <c:v>40</c:v>
                </c:pt>
                <c:pt idx="12">
                  <c:v>26</c:v>
                </c:pt>
                <c:pt idx="13">
                  <c:v>33</c:v>
                </c:pt>
                <c:pt idx="14">
                  <c:v>35</c:v>
                </c:pt>
                <c:pt idx="15">
                  <c:v>62</c:v>
                </c:pt>
                <c:pt idx="16">
                  <c:v>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HI_Data2!$D$25:$D$41</c:f>
              <c:numCache>
                <c:ptCount val="17"/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HI_Data2!$E$25:$E$41</c:f>
              <c:numCache>
                <c:ptCount val="17"/>
                <c:pt idx="2">
                  <c:v>167</c:v>
                </c:pt>
                <c:pt idx="3">
                  <c:v>211</c:v>
                </c:pt>
                <c:pt idx="4">
                  <c:v>170</c:v>
                </c:pt>
                <c:pt idx="5">
                  <c:v>124</c:v>
                </c:pt>
                <c:pt idx="6">
                  <c:v>265</c:v>
                </c:pt>
                <c:pt idx="7">
                  <c:v>265</c:v>
                </c:pt>
                <c:pt idx="8">
                  <c:v>246</c:v>
                </c:pt>
                <c:pt idx="9">
                  <c:v>337</c:v>
                </c:pt>
                <c:pt idx="10">
                  <c:v>366</c:v>
                </c:pt>
                <c:pt idx="11">
                  <c:v>388</c:v>
                </c:pt>
                <c:pt idx="12">
                  <c:v>275</c:v>
                </c:pt>
                <c:pt idx="13">
                  <c:v>365</c:v>
                </c:pt>
                <c:pt idx="14">
                  <c:v>432</c:v>
                </c:pt>
                <c:pt idx="15">
                  <c:v>945</c:v>
                </c:pt>
                <c:pt idx="16">
                  <c:v>780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HI_Data2!$F$25:$F$41</c:f>
              <c:numCache>
                <c:ptCount val="17"/>
                <c:pt idx="14">
                  <c:v>7</c:v>
                </c:pt>
                <c:pt idx="15">
                  <c:v>23</c:v>
                </c:pt>
                <c:pt idx="16">
                  <c:v>30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HI_Data2!$G$24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HI_Data2!$N$3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HI_Data2!$H$25:$H$41</c:f>
              <c:numCache>
                <c:ptCount val="17"/>
                <c:pt idx="2">
                  <c:v>279</c:v>
                </c:pt>
                <c:pt idx="3">
                  <c:v>373</c:v>
                </c:pt>
                <c:pt idx="4">
                  <c:v>324</c:v>
                </c:pt>
                <c:pt idx="5">
                  <c:v>224</c:v>
                </c:pt>
                <c:pt idx="6">
                  <c:v>434</c:v>
                </c:pt>
                <c:pt idx="7">
                  <c:v>414</c:v>
                </c:pt>
                <c:pt idx="8">
                  <c:v>400</c:v>
                </c:pt>
                <c:pt idx="9">
                  <c:v>495</c:v>
                </c:pt>
                <c:pt idx="10">
                  <c:v>589</c:v>
                </c:pt>
                <c:pt idx="11">
                  <c:v>595</c:v>
                </c:pt>
                <c:pt idx="12">
                  <c:v>425</c:v>
                </c:pt>
                <c:pt idx="13">
                  <c:v>583</c:v>
                </c:pt>
                <c:pt idx="14">
                  <c:v>604</c:v>
                </c:pt>
                <c:pt idx="15">
                  <c:v>1397</c:v>
                </c:pt>
                <c:pt idx="16">
                  <c:v>1147</c:v>
                </c:pt>
              </c:numCache>
            </c:numRef>
          </c:yVal>
          <c:smooth val="0"/>
        </c:ser>
        <c:axId val="27207121"/>
        <c:axId val="43537498"/>
      </c:scatterChart>
      <c:val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3537498"/>
        <c:crosses val="autoZero"/>
        <c:crossBetween val="midCat"/>
        <c:dispUnits/>
        <c:majorUnit val="1"/>
      </c:valAx>
      <c:valAx>
        <c:axId val="4353749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207121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HI_Data2!$AK$25:$AK$41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28.617030378305344</c:v>
                </c:pt>
                <c:pt idx="3">
                  <c:v>39.24991652069994</c:v>
                </c:pt>
                <c:pt idx="4">
                  <c:v>37.12792309878928</c:v>
                </c:pt>
                <c:pt idx="5">
                  <c:v>22.273454381362036</c:v>
                </c:pt>
                <c:pt idx="6">
                  <c:v>40.32049029716202</c:v>
                </c:pt>
                <c:pt idx="7">
                  <c:v>37.42321045086332</c:v>
                </c:pt>
                <c:pt idx="8">
                  <c:v>36.7381113762837</c:v>
                </c:pt>
                <c:pt idx="9">
                  <c:v>38.07525362349497</c:v>
                </c:pt>
                <c:pt idx="10">
                  <c:v>48.31600361663653</c:v>
                </c:pt>
                <c:pt idx="11">
                  <c:v>46.31237698274864</c:v>
                </c:pt>
                <c:pt idx="12">
                  <c:v>34.622501220301274</c:v>
                </c:pt>
                <c:pt idx="13">
                  <c:v>52.1458594182012</c:v>
                </c:pt>
                <c:pt idx="14">
                  <c:v>36.991333046265176</c:v>
                </c:pt>
                <c:pt idx="15">
                  <c:v>105.98093507794258</c:v>
                </c:pt>
                <c:pt idx="16">
                  <c:v>86.74276506530701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HI_Data2!$AL$25:$AL$41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67.83953688209489</c:v>
                </c:pt>
                <c:pt idx="3">
                  <c:v>108.74293170943889</c:v>
                </c:pt>
                <c:pt idx="4">
                  <c:v>96.27056213636935</c:v>
                </c:pt>
                <c:pt idx="5">
                  <c:v>89.30746123244296</c:v>
                </c:pt>
                <c:pt idx="6">
                  <c:v>106.19469026548673</c:v>
                </c:pt>
                <c:pt idx="7">
                  <c:v>69.50343655880762</c:v>
                </c:pt>
                <c:pt idx="8">
                  <c:v>80.25682182985554</c:v>
                </c:pt>
                <c:pt idx="9">
                  <c:v>69.57558890766326</c:v>
                </c:pt>
                <c:pt idx="10">
                  <c:v>158.02469135802468</c:v>
                </c:pt>
                <c:pt idx="11">
                  <c:v>127.3074474856779</c:v>
                </c:pt>
                <c:pt idx="12">
                  <c:v>81.99306212551245</c:v>
                </c:pt>
                <c:pt idx="13">
                  <c:v>104.69543147208122</c:v>
                </c:pt>
                <c:pt idx="14">
                  <c:v>111.44367318346814</c:v>
                </c:pt>
                <c:pt idx="15">
                  <c:v>198.12737672962004</c:v>
                </c:pt>
                <c:pt idx="16">
                  <c:v>129.3103448275862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HI_Data2!$AR$25:$AR$41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24.60938133194224</c:v>
                </c:pt>
                <c:pt idx="3">
                  <c:v>31.13392972751992</c:v>
                </c:pt>
                <c:pt idx="4">
                  <c:v>24.740652180752633</c:v>
                </c:pt>
                <c:pt idx="5">
                  <c:v>17.61838852352266</c:v>
                </c:pt>
                <c:pt idx="6">
                  <c:v>36.983631626407146</c:v>
                </c:pt>
                <c:pt idx="7">
                  <c:v>35.973801335358324</c:v>
                </c:pt>
                <c:pt idx="8">
                  <c:v>33.073614693717076</c:v>
                </c:pt>
                <c:pt idx="9">
                  <c:v>44.30318538596046</c:v>
                </c:pt>
                <c:pt idx="10">
                  <c:v>47.60599732634426</c:v>
                </c:pt>
                <c:pt idx="11">
                  <c:v>49.59625351676759</c:v>
                </c:pt>
                <c:pt idx="12">
                  <c:v>34.78116744181374</c:v>
                </c:pt>
                <c:pt idx="13">
                  <c:v>45.77723652277107</c:v>
                </c:pt>
                <c:pt idx="14">
                  <c:v>54.31777003999316</c:v>
                </c:pt>
                <c:pt idx="15">
                  <c:v>119.03579777889743</c:v>
                </c:pt>
                <c:pt idx="16">
                  <c:v>99.72388871648118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HI_Data2!$AQ$25:$AQ$41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26.835360733615282</c:v>
                </c:pt>
                <c:pt idx="3">
                  <c:v>35.46487028699922</c:v>
                </c:pt>
                <c:pt idx="4">
                  <c:v>30.339947878966086</c:v>
                </c:pt>
                <c:pt idx="5">
                  <c:v>20.744140474874122</c:v>
                </c:pt>
                <c:pt idx="6">
                  <c:v>39.64976648662871</c:v>
                </c:pt>
                <c:pt idx="7">
                  <c:v>37.206693969549825</c:v>
                </c:pt>
                <c:pt idx="8">
                  <c:v>35.35405316542515</c:v>
                </c:pt>
                <c:pt idx="9">
                  <c:v>43.046248193362004</c:v>
                </c:pt>
                <c:pt idx="10">
                  <c:v>50.70993914807302</c:v>
                </c:pt>
                <c:pt idx="11">
                  <c:v>50.68561882881294</c:v>
                </c:pt>
                <c:pt idx="12">
                  <c:v>36.00199916983625</c:v>
                </c:pt>
                <c:pt idx="13">
                  <c:v>49.221822406313905</c:v>
                </c:pt>
                <c:pt idx="14">
                  <c:v>50.785237303270264</c:v>
                </c:pt>
                <c:pt idx="15">
                  <c:v>117.348413066414</c:v>
                </c:pt>
                <c:pt idx="16">
                  <c:v>96.75266997723318</c:v>
                </c:pt>
              </c:numCache>
            </c:numRef>
          </c:yVal>
          <c:smooth val="0"/>
        </c:ser>
        <c:axId val="56293163"/>
        <c:axId val="36876420"/>
      </c:scatterChart>
      <c:val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876420"/>
        <c:crosses val="autoZero"/>
        <c:crossBetween val="midCat"/>
        <c:dispUnits/>
        <c:majorUnit val="1"/>
      </c:valAx>
      <c:valAx>
        <c:axId val="36876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29316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HI_Data2!$AK$25:$AK$41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28.617030378305344</c:v>
                </c:pt>
                <c:pt idx="3">
                  <c:v>39.24991652069994</c:v>
                </c:pt>
                <c:pt idx="4">
                  <c:v>37.12792309878928</c:v>
                </c:pt>
                <c:pt idx="5">
                  <c:v>22.273454381362036</c:v>
                </c:pt>
                <c:pt idx="6">
                  <c:v>40.32049029716202</c:v>
                </c:pt>
                <c:pt idx="7">
                  <c:v>37.42321045086332</c:v>
                </c:pt>
                <c:pt idx="8">
                  <c:v>36.7381113762837</c:v>
                </c:pt>
                <c:pt idx="9">
                  <c:v>38.07525362349497</c:v>
                </c:pt>
                <c:pt idx="10">
                  <c:v>48.31600361663653</c:v>
                </c:pt>
                <c:pt idx="11">
                  <c:v>46.31237698274864</c:v>
                </c:pt>
                <c:pt idx="12">
                  <c:v>34.622501220301274</c:v>
                </c:pt>
                <c:pt idx="13">
                  <c:v>52.1458594182012</c:v>
                </c:pt>
                <c:pt idx="14">
                  <c:v>36.991333046265176</c:v>
                </c:pt>
                <c:pt idx="15">
                  <c:v>105.98093507794258</c:v>
                </c:pt>
                <c:pt idx="16">
                  <c:v>86.74276506530701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HI_Data2!$AL$25:$AL$41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67.83953688209489</c:v>
                </c:pt>
                <c:pt idx="3">
                  <c:v>108.74293170943889</c:v>
                </c:pt>
                <c:pt idx="4">
                  <c:v>96.27056213636935</c:v>
                </c:pt>
                <c:pt idx="5">
                  <c:v>89.30746123244296</c:v>
                </c:pt>
                <c:pt idx="6">
                  <c:v>106.19469026548673</c:v>
                </c:pt>
                <c:pt idx="7">
                  <c:v>69.50343655880762</c:v>
                </c:pt>
                <c:pt idx="8">
                  <c:v>80.25682182985554</c:v>
                </c:pt>
                <c:pt idx="9">
                  <c:v>69.57558890766326</c:v>
                </c:pt>
                <c:pt idx="10">
                  <c:v>158.02469135802468</c:v>
                </c:pt>
                <c:pt idx="11">
                  <c:v>127.3074474856779</c:v>
                </c:pt>
                <c:pt idx="12">
                  <c:v>81.99306212551245</c:v>
                </c:pt>
                <c:pt idx="13">
                  <c:v>104.69543147208122</c:v>
                </c:pt>
                <c:pt idx="14">
                  <c:v>111.44367318346814</c:v>
                </c:pt>
                <c:pt idx="15">
                  <c:v>198.12737672962004</c:v>
                </c:pt>
                <c:pt idx="16">
                  <c:v>129.3103448275862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94.16195856873823</c:v>
                </c:pt>
                <c:pt idx="4">
                  <c:v>88.52168781351432</c:v>
                </c:pt>
                <c:pt idx="5">
                  <c:v>27.878449958182326</c:v>
                </c:pt>
                <c:pt idx="6">
                  <c:v>52.46589716684156</c:v>
                </c:pt>
                <c:pt idx="7">
                  <c:v>24.98750624687656</c:v>
                </c:pt>
                <c:pt idx="8">
                  <c:v>72.79786459597186</c:v>
                </c:pt>
                <c:pt idx="9">
                  <c:v>46.630916297505244</c:v>
                </c:pt>
                <c:pt idx="10">
                  <c:v>90.21199819576003</c:v>
                </c:pt>
                <c:pt idx="11">
                  <c:v>67.5219446320054</c:v>
                </c:pt>
                <c:pt idx="12">
                  <c:v>44.286979627989375</c:v>
                </c:pt>
                <c:pt idx="13">
                  <c:v>65.91957811470006</c:v>
                </c:pt>
                <c:pt idx="14">
                  <c:v>42.79905842071474</c:v>
                </c:pt>
                <c:pt idx="15">
                  <c:v>64.07518154634772</c:v>
                </c:pt>
                <c:pt idx="16">
                  <c:v>63.80263717566993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27.477590133077097</c:v>
                </c:pt>
                <c:pt idx="3">
                  <c:v>34.36577234223097</c:v>
                </c:pt>
                <c:pt idx="4">
                  <c:v>27.29564393635298</c:v>
                </c:pt>
                <c:pt idx="5">
                  <c:v>19.68222726623387</c:v>
                </c:pt>
                <c:pt idx="6">
                  <c:v>41.45534867859121</c:v>
                </c:pt>
                <c:pt idx="7">
                  <c:v>40.51987767584097</c:v>
                </c:pt>
                <c:pt idx="8">
                  <c:v>37.03090424651142</c:v>
                </c:pt>
                <c:pt idx="9">
                  <c:v>49.99547518696379</c:v>
                </c:pt>
                <c:pt idx="10">
                  <c:v>53.45414554424645</c:v>
                </c:pt>
                <c:pt idx="11">
                  <c:v>55.88724604071991</c:v>
                </c:pt>
                <c:pt idx="12">
                  <c:v>39.222062481458664</c:v>
                </c:pt>
                <c:pt idx="13">
                  <c:v>51.64748398927997</c:v>
                </c:pt>
                <c:pt idx="14">
                  <c:v>60.64945457608558</c:v>
                </c:pt>
                <c:pt idx="15">
                  <c:v>132.12015804087477</c:v>
                </c:pt>
                <c:pt idx="16">
                  <c:v>109.0767214893727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7.374165139161032</c:v>
                </c:pt>
                <c:pt idx="15">
                  <c:v>24.013113247930175</c:v>
                </c:pt>
                <c:pt idx="16">
                  <c:v>31.428092524304393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HI_Data2!$AQ$24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HI_Data2!$AQ$25:$AQ$41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26.835360733615282</c:v>
                </c:pt>
                <c:pt idx="3">
                  <c:v>35.46487028699922</c:v>
                </c:pt>
                <c:pt idx="4">
                  <c:v>30.339947878966086</c:v>
                </c:pt>
                <c:pt idx="5">
                  <c:v>20.744140474874122</c:v>
                </c:pt>
                <c:pt idx="6">
                  <c:v>39.64976648662871</c:v>
                </c:pt>
                <c:pt idx="7">
                  <c:v>37.206693969549825</c:v>
                </c:pt>
                <c:pt idx="8">
                  <c:v>35.35405316542515</c:v>
                </c:pt>
                <c:pt idx="9">
                  <c:v>43.046248193362004</c:v>
                </c:pt>
                <c:pt idx="10">
                  <c:v>50.70993914807302</c:v>
                </c:pt>
                <c:pt idx="11">
                  <c:v>50.68561882881294</c:v>
                </c:pt>
                <c:pt idx="12">
                  <c:v>36.00199916983625</c:v>
                </c:pt>
                <c:pt idx="13">
                  <c:v>49.221822406313905</c:v>
                </c:pt>
                <c:pt idx="14">
                  <c:v>50.785237303270264</c:v>
                </c:pt>
                <c:pt idx="15">
                  <c:v>117.348413066414</c:v>
                </c:pt>
                <c:pt idx="16">
                  <c:v>96.75266997723318</c:v>
                </c:pt>
              </c:numCache>
            </c:numRef>
          </c:yVal>
          <c:smooth val="0"/>
        </c:ser>
        <c:axId val="63452325"/>
        <c:axId val="34200014"/>
      </c:scatterChart>
      <c:val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200014"/>
        <c:crosses val="autoZero"/>
        <c:crossBetween val="midCat"/>
        <c:dispUnits/>
        <c:majorUnit val="1"/>
      </c:valAx>
      <c:valAx>
        <c:axId val="3420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452325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HAWAII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HI_Data2!$K$69:$K$85</c:f>
              <c:numCache>
                <c:ptCount val="17"/>
                <c:pt idx="3">
                  <c:v>2</c:v>
                </c:pt>
                <c:pt idx="4">
                  <c:v>4</c:v>
                </c:pt>
                <c:pt idx="5">
                  <c:v>15</c:v>
                </c:pt>
                <c:pt idx="6">
                  <c:v>12</c:v>
                </c:pt>
                <c:pt idx="7">
                  <c:v>2</c:v>
                </c:pt>
                <c:pt idx="8">
                  <c:v>1</c:v>
                </c:pt>
                <c:pt idx="9">
                  <c:v>18</c:v>
                </c:pt>
                <c:pt idx="10">
                  <c:v>76</c:v>
                </c:pt>
                <c:pt idx="11">
                  <c:v>78</c:v>
                </c:pt>
                <c:pt idx="12">
                  <c:v>87</c:v>
                </c:pt>
                <c:pt idx="13">
                  <c:v>95</c:v>
                </c:pt>
                <c:pt idx="14">
                  <c:v>158</c:v>
                </c:pt>
                <c:pt idx="15">
                  <c:v>168</c:v>
                </c:pt>
                <c:pt idx="16">
                  <c:v>176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HI_Data2!$L$69:$L$85</c:f>
              <c:numCache>
                <c:ptCount val="17"/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16</c:v>
                </c:pt>
                <c:pt idx="11">
                  <c:v>15</c:v>
                </c:pt>
                <c:pt idx="12">
                  <c:v>30</c:v>
                </c:pt>
                <c:pt idx="13">
                  <c:v>17</c:v>
                </c:pt>
                <c:pt idx="14">
                  <c:v>38</c:v>
                </c:pt>
                <c:pt idx="15">
                  <c:v>58</c:v>
                </c:pt>
                <c:pt idx="16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HI_Data2!$M$69:$M$85</c:f>
              <c:numCache>
                <c:ptCount val="17"/>
                <c:pt idx="3">
                  <c:v>4</c:v>
                </c:pt>
                <c:pt idx="4">
                  <c:v>14</c:v>
                </c:pt>
                <c:pt idx="5">
                  <c:v>27</c:v>
                </c:pt>
                <c:pt idx="6">
                  <c:v>32</c:v>
                </c:pt>
                <c:pt idx="7">
                  <c:v>4</c:v>
                </c:pt>
                <c:pt idx="8">
                  <c:v>1</c:v>
                </c:pt>
                <c:pt idx="9">
                  <c:v>37</c:v>
                </c:pt>
                <c:pt idx="10">
                  <c:v>202</c:v>
                </c:pt>
                <c:pt idx="11">
                  <c:v>235</c:v>
                </c:pt>
                <c:pt idx="12">
                  <c:v>231</c:v>
                </c:pt>
                <c:pt idx="13">
                  <c:v>280</c:v>
                </c:pt>
                <c:pt idx="14">
                  <c:v>570</c:v>
                </c:pt>
                <c:pt idx="15">
                  <c:v>629</c:v>
                </c:pt>
                <c:pt idx="16">
                  <c:v>649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HI_Data2!$N$69:$N$85</c:f>
              <c:numCache>
                <c:ptCount val="17"/>
                <c:pt idx="3">
                  <c:v>6</c:v>
                </c:pt>
                <c:pt idx="4">
                  <c:v>19</c:v>
                </c:pt>
                <c:pt idx="5">
                  <c:v>43</c:v>
                </c:pt>
                <c:pt idx="6">
                  <c:v>46</c:v>
                </c:pt>
                <c:pt idx="7">
                  <c:v>7</c:v>
                </c:pt>
                <c:pt idx="8">
                  <c:v>2</c:v>
                </c:pt>
                <c:pt idx="9">
                  <c:v>57</c:v>
                </c:pt>
                <c:pt idx="10">
                  <c:v>294</c:v>
                </c:pt>
                <c:pt idx="11">
                  <c:v>328</c:v>
                </c:pt>
                <c:pt idx="12">
                  <c:v>348</c:v>
                </c:pt>
                <c:pt idx="13">
                  <c:v>392</c:v>
                </c:pt>
                <c:pt idx="14">
                  <c:v>766</c:v>
                </c:pt>
                <c:pt idx="15">
                  <c:v>855</c:v>
                </c:pt>
                <c:pt idx="16">
                  <c:v>885</c:v>
                </c:pt>
              </c:numCache>
            </c:numRef>
          </c:yVal>
          <c:smooth val="0"/>
        </c:ser>
        <c:axId val="39364671"/>
        <c:axId val="18737720"/>
      </c:scatterChart>
      <c:val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8737720"/>
        <c:crosses val="autoZero"/>
        <c:crossBetween val="midCat"/>
        <c:dispUnits/>
        <c:majorUnit val="1"/>
      </c:valAx>
      <c:valAx>
        <c:axId val="1873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36467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HI_Data2!$B$69:$B$85</c:f>
              <c:numCache>
                <c:ptCount val="17"/>
                <c:pt idx="3">
                  <c:v>2</c:v>
                </c:pt>
                <c:pt idx="4">
                  <c:v>4</c:v>
                </c:pt>
                <c:pt idx="5">
                  <c:v>15</c:v>
                </c:pt>
                <c:pt idx="6">
                  <c:v>12</c:v>
                </c:pt>
                <c:pt idx="7">
                  <c:v>2</c:v>
                </c:pt>
                <c:pt idx="8">
                  <c:v>1</c:v>
                </c:pt>
                <c:pt idx="9">
                  <c:v>18</c:v>
                </c:pt>
                <c:pt idx="10">
                  <c:v>76</c:v>
                </c:pt>
                <c:pt idx="11">
                  <c:v>78</c:v>
                </c:pt>
                <c:pt idx="12">
                  <c:v>87</c:v>
                </c:pt>
                <c:pt idx="13">
                  <c:v>95</c:v>
                </c:pt>
                <c:pt idx="14">
                  <c:v>158</c:v>
                </c:pt>
                <c:pt idx="15">
                  <c:v>168</c:v>
                </c:pt>
                <c:pt idx="16">
                  <c:v>176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HI_Data2!$C$69:$C$85</c:f>
              <c:numCache>
                <c:ptCount val="17"/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16</c:v>
                </c:pt>
                <c:pt idx="11">
                  <c:v>15</c:v>
                </c:pt>
                <c:pt idx="12">
                  <c:v>30</c:v>
                </c:pt>
                <c:pt idx="13">
                  <c:v>17</c:v>
                </c:pt>
                <c:pt idx="14">
                  <c:v>38</c:v>
                </c:pt>
                <c:pt idx="15">
                  <c:v>58</c:v>
                </c:pt>
                <c:pt idx="16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HI_Data2!$D$69:$D$85</c:f>
              <c:numCache>
                <c:ptCount val="1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HI_Data2!$E$69:$E$85</c:f>
              <c:numCache>
                <c:ptCount val="17"/>
                <c:pt idx="3">
                  <c:v>4</c:v>
                </c:pt>
                <c:pt idx="4">
                  <c:v>14</c:v>
                </c:pt>
                <c:pt idx="5">
                  <c:v>27</c:v>
                </c:pt>
                <c:pt idx="6">
                  <c:v>32</c:v>
                </c:pt>
                <c:pt idx="7">
                  <c:v>4</c:v>
                </c:pt>
                <c:pt idx="8">
                  <c:v>1</c:v>
                </c:pt>
                <c:pt idx="9">
                  <c:v>37</c:v>
                </c:pt>
                <c:pt idx="10">
                  <c:v>201</c:v>
                </c:pt>
                <c:pt idx="11">
                  <c:v>234</c:v>
                </c:pt>
                <c:pt idx="12">
                  <c:v>230</c:v>
                </c:pt>
                <c:pt idx="13">
                  <c:v>280</c:v>
                </c:pt>
                <c:pt idx="14">
                  <c:v>550</c:v>
                </c:pt>
                <c:pt idx="15">
                  <c:v>615</c:v>
                </c:pt>
                <c:pt idx="16">
                  <c:v>619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HI_Data2!$F$69:$F$85</c:f>
              <c:numCache>
                <c:ptCount val="1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11</c:v>
                </c:pt>
                <c:pt idx="16">
                  <c:v>24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HI_Data2!$G$68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HI_Data2!$H$68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HI_Data2!$H$69:$H$85</c:f>
              <c:numCache>
                <c:ptCount val="17"/>
                <c:pt idx="3">
                  <c:v>6</c:v>
                </c:pt>
                <c:pt idx="4">
                  <c:v>19</c:v>
                </c:pt>
                <c:pt idx="5">
                  <c:v>43</c:v>
                </c:pt>
                <c:pt idx="6">
                  <c:v>46</c:v>
                </c:pt>
                <c:pt idx="7">
                  <c:v>7</c:v>
                </c:pt>
                <c:pt idx="8">
                  <c:v>2</c:v>
                </c:pt>
                <c:pt idx="9">
                  <c:v>57</c:v>
                </c:pt>
                <c:pt idx="10">
                  <c:v>294</c:v>
                </c:pt>
                <c:pt idx="11">
                  <c:v>328</c:v>
                </c:pt>
                <c:pt idx="12">
                  <c:v>348</c:v>
                </c:pt>
                <c:pt idx="13">
                  <c:v>392</c:v>
                </c:pt>
                <c:pt idx="14">
                  <c:v>766</c:v>
                </c:pt>
                <c:pt idx="15">
                  <c:v>855</c:v>
                </c:pt>
                <c:pt idx="16">
                  <c:v>885</c:v>
                </c:pt>
              </c:numCache>
            </c:numRef>
          </c:yVal>
          <c:smooth val="0"/>
        </c:ser>
        <c:axId val="34421753"/>
        <c:axId val="41360322"/>
      </c:scatterChart>
      <c:val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1360322"/>
        <c:crosses val="autoZero"/>
        <c:crossBetween val="midCat"/>
        <c:dispUnits/>
        <c:majorUnit val="1"/>
      </c:valAx>
      <c:valAx>
        <c:axId val="41360322"/>
        <c:scaling>
          <c:orientation val="minMax"/>
          <c:max val="1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42175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HI_Data1!$B$5:$B$21</c:f>
              <c:numCache>
                <c:ptCount val="17"/>
                <c:pt idx="2">
                  <c:v>16</c:v>
                </c:pt>
                <c:pt idx="3">
                  <c:v>19</c:v>
                </c:pt>
                <c:pt idx="4">
                  <c:v>18</c:v>
                </c:pt>
                <c:pt idx="5">
                  <c:v>8</c:v>
                </c:pt>
                <c:pt idx="6">
                  <c:v>28</c:v>
                </c:pt>
                <c:pt idx="7">
                  <c:v>25</c:v>
                </c:pt>
                <c:pt idx="8">
                  <c:v>16</c:v>
                </c:pt>
                <c:pt idx="9">
                  <c:v>18</c:v>
                </c:pt>
                <c:pt idx="10">
                  <c:v>38</c:v>
                </c:pt>
                <c:pt idx="11">
                  <c:v>49</c:v>
                </c:pt>
                <c:pt idx="12">
                  <c:v>28</c:v>
                </c:pt>
                <c:pt idx="13">
                  <c:v>37</c:v>
                </c:pt>
                <c:pt idx="14">
                  <c:v>33</c:v>
                </c:pt>
                <c:pt idx="15">
                  <c:v>64</c:v>
                </c:pt>
                <c:pt idx="16">
                  <c:v>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HI_Data1!$C$5:$C$21</c:f>
              <c:numCache>
                <c:ptCount val="17"/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3</c:v>
                </c:pt>
                <c:pt idx="6">
                  <c:v>8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12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10</c:v>
                </c:pt>
                <c:pt idx="16">
                  <c:v>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HI_Data1!$D$5:$D$21</c:f>
              <c:numCache>
                <c:ptCount val="17"/>
                <c:pt idx="2">
                  <c:v>19</c:v>
                </c:pt>
                <c:pt idx="3">
                  <c:v>25</c:v>
                </c:pt>
                <c:pt idx="4">
                  <c:v>19</c:v>
                </c:pt>
                <c:pt idx="5">
                  <c:v>11</c:v>
                </c:pt>
                <c:pt idx="6">
                  <c:v>36</c:v>
                </c:pt>
                <c:pt idx="7">
                  <c:v>29</c:v>
                </c:pt>
                <c:pt idx="8">
                  <c:v>20</c:v>
                </c:pt>
                <c:pt idx="9">
                  <c:v>22</c:v>
                </c:pt>
                <c:pt idx="10">
                  <c:v>50</c:v>
                </c:pt>
                <c:pt idx="11">
                  <c:v>59</c:v>
                </c:pt>
                <c:pt idx="12">
                  <c:v>33</c:v>
                </c:pt>
                <c:pt idx="13">
                  <c:v>43</c:v>
                </c:pt>
                <c:pt idx="14">
                  <c:v>41</c:v>
                </c:pt>
                <c:pt idx="15">
                  <c:v>74</c:v>
                </c:pt>
                <c:pt idx="16">
                  <c:v>45</c:v>
                </c:pt>
              </c:numCache>
            </c:numRef>
          </c:yVal>
          <c:smooth val="1"/>
        </c:ser>
        <c:axId val="35275449"/>
        <c:axId val="49043586"/>
      </c:scatterChart>
      <c:scatterChart>
        <c:scatterStyle val="lineMarker"/>
        <c:varyColors val="0"/>
        <c:ser>
          <c:idx val="5"/>
          <c:order val="3"/>
          <c:tx>
            <c:strRef>
              <c:f>HI_Data1!$A$23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HI_Data1!$C$28:$C$44</c:f>
              <c:numCache>
                <c:ptCount val="17"/>
                <c:pt idx="2">
                  <c:v>15.789473684210526</c:v>
                </c:pt>
                <c:pt idx="3">
                  <c:v>24</c:v>
                </c:pt>
                <c:pt idx="4">
                  <c:v>5.263157894736842</c:v>
                </c:pt>
                <c:pt idx="5">
                  <c:v>27.27272727272727</c:v>
                </c:pt>
                <c:pt idx="6">
                  <c:v>22.22222222222222</c:v>
                </c:pt>
                <c:pt idx="7">
                  <c:v>13.793103448275861</c:v>
                </c:pt>
                <c:pt idx="8">
                  <c:v>20</c:v>
                </c:pt>
                <c:pt idx="9">
                  <c:v>18.181818181818183</c:v>
                </c:pt>
                <c:pt idx="10">
                  <c:v>24</c:v>
                </c:pt>
                <c:pt idx="11">
                  <c:v>16.94915254237288</c:v>
                </c:pt>
                <c:pt idx="12">
                  <c:v>15.151515151515152</c:v>
                </c:pt>
                <c:pt idx="13">
                  <c:v>13.953488372093023</c:v>
                </c:pt>
                <c:pt idx="14">
                  <c:v>19.51219512195122</c:v>
                </c:pt>
                <c:pt idx="15">
                  <c:v>13.513513513513514</c:v>
                </c:pt>
                <c:pt idx="16">
                  <c:v>20</c:v>
                </c:pt>
              </c:numCache>
            </c:numRef>
          </c:yVal>
          <c:smooth val="0"/>
        </c:ser>
        <c:axId val="38739091"/>
        <c:axId val="13107500"/>
      </c:scatterChart>
      <c:val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043586"/>
        <c:crossesAt val="0"/>
        <c:crossBetween val="midCat"/>
        <c:dispUnits/>
        <c:majorUnit val="1"/>
      </c:valAx>
      <c:valAx>
        <c:axId val="490435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275449"/>
        <c:crosses val="autoZero"/>
        <c:crossBetween val="midCat"/>
        <c:dispUnits/>
        <c:majorUnit val="10"/>
      </c:valAx>
      <c:valAx>
        <c:axId val="38739091"/>
        <c:scaling>
          <c:orientation val="minMax"/>
        </c:scaling>
        <c:axPos val="b"/>
        <c:delete val="1"/>
        <c:majorTickMark val="in"/>
        <c:minorTickMark val="none"/>
        <c:tickLblPos val="nextTo"/>
        <c:crossAx val="13107500"/>
        <c:crosses val="max"/>
        <c:crossBetween val="midCat"/>
        <c:dispUnits/>
      </c:valAx>
      <c:valAx>
        <c:axId val="1310750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73909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HAWAII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HI_Data2!$AK$69:$AK$85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0.5858196495626856</c:v>
                </c:pt>
                <c:pt idx="4">
                  <c:v>1.160247596837165</c:v>
                </c:pt>
                <c:pt idx="5">
                  <c:v>4.338984619745851</c:v>
                </c:pt>
                <c:pt idx="6">
                  <c:v>3.45604202547103</c:v>
                </c:pt>
                <c:pt idx="7">
                  <c:v>0.5757416992440512</c:v>
                </c:pt>
                <c:pt idx="8">
                  <c:v>0.2847915610564628</c:v>
                </c:pt>
                <c:pt idx="9">
                  <c:v>5.0767004831326625</c:v>
                </c:pt>
                <c:pt idx="10">
                  <c:v>21.473779385171788</c:v>
                </c:pt>
                <c:pt idx="11">
                  <c:v>22.026618321063378</c:v>
                </c:pt>
                <c:pt idx="12">
                  <c:v>24.689816443985332</c:v>
                </c:pt>
                <c:pt idx="13">
                  <c:v>27.21899255345667</c:v>
                </c:pt>
                <c:pt idx="14">
                  <c:v>45.66117672898358</c:v>
                </c:pt>
                <c:pt idx="15">
                  <c:v>48.914277728281185</c:v>
                </c:pt>
                <c:pt idx="16">
                  <c:v>51.751615767776386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HI_Data2!$AL$69:$AL$85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4.185676614624754</c:v>
                </c:pt>
                <c:pt idx="5">
                  <c:v>4.059430056020134</c:v>
                </c:pt>
                <c:pt idx="6">
                  <c:v>7.866273352999016</c:v>
                </c:pt>
                <c:pt idx="7">
                  <c:v>3.8613020310448682</c:v>
                </c:pt>
                <c:pt idx="8">
                  <c:v>0</c:v>
                </c:pt>
                <c:pt idx="9">
                  <c:v>6.626246562634596</c:v>
                </c:pt>
                <c:pt idx="10">
                  <c:v>52.674897119341566</c:v>
                </c:pt>
                <c:pt idx="11">
                  <c:v>47.740292807129215</c:v>
                </c:pt>
                <c:pt idx="12">
                  <c:v>94.6073793755913</c:v>
                </c:pt>
                <c:pt idx="13">
                  <c:v>53.934010152284266</c:v>
                </c:pt>
                <c:pt idx="14">
                  <c:v>120.99598802776539</c:v>
                </c:pt>
                <c:pt idx="15">
                  <c:v>185.34496532770908</c:v>
                </c:pt>
                <c:pt idx="16">
                  <c:v>198.93899204244033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HI_Data2!$AR$69:$AR$86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0.5819426117293443</c:v>
                </c:pt>
                <c:pt idx="4">
                  <c:v>2.0021337024886523</c:v>
                </c:pt>
                <c:pt idx="5">
                  <c:v>3.805571921080895</c:v>
                </c:pt>
                <c:pt idx="6">
                  <c:v>4.432495176198609</c:v>
                </c:pt>
                <c:pt idx="7">
                  <c:v>0.540959418576817</c:v>
                </c:pt>
                <c:pt idx="8">
                  <c:v>0.1328257618221569</c:v>
                </c:pt>
                <c:pt idx="9">
                  <c:v>4.835450912331968</c:v>
                </c:pt>
                <c:pt idx="10">
                  <c:v>25.99030124303119</c:v>
                </c:pt>
                <c:pt idx="11">
                  <c:v>29.808489965320675</c:v>
                </c:pt>
                <c:pt idx="12">
                  <c:v>29.00523349840785</c:v>
                </c:pt>
                <c:pt idx="13">
                  <c:v>34.830506049934506</c:v>
                </c:pt>
                <c:pt idx="14">
                  <c:v>70.20664154829046</c:v>
                </c:pt>
                <c:pt idx="15">
                  <c:v>77.10969804626826</c:v>
                </c:pt>
                <c:pt idx="16">
                  <c:v>79.60738471955263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HI_Data2!$AQ$69:$AQ$85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0.5704804871903361</c:v>
                </c:pt>
                <c:pt idx="4">
                  <c:v>1.7791944743838135</c:v>
                </c:pt>
                <c:pt idx="5">
                  <c:v>3.9821341090160147</c:v>
                </c:pt>
                <c:pt idx="6">
                  <c:v>4.202509811946822</c:v>
                </c:pt>
                <c:pt idx="7">
                  <c:v>0.6290986903063981</c:v>
                </c:pt>
                <c:pt idx="8">
                  <c:v>0.17677026582712577</c:v>
                </c:pt>
                <c:pt idx="9">
                  <c:v>4.956840701053807</c:v>
                </c:pt>
                <c:pt idx="10">
                  <c:v>25.31192208749316</c:v>
                </c:pt>
                <c:pt idx="11">
                  <c:v>27.940979791345622</c:v>
                </c:pt>
                <c:pt idx="12">
                  <c:v>29.479284026124745</c:v>
                </c:pt>
                <c:pt idx="13">
                  <c:v>33.09597664369648</c:v>
                </c:pt>
                <c:pt idx="14">
                  <c:v>64.4064433349421</c:v>
                </c:pt>
                <c:pt idx="15">
                  <c:v>71.82025280728988</c:v>
                </c:pt>
                <c:pt idx="16">
                  <c:v>74.65223446368907</c:v>
                </c:pt>
              </c:numCache>
            </c:numRef>
          </c:yVal>
          <c:smooth val="0"/>
        </c:ser>
        <c:axId val="36698579"/>
        <c:axId val="61851756"/>
      </c:scatterChart>
      <c:val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1851756"/>
        <c:crosses val="autoZero"/>
        <c:crossBetween val="midCat"/>
        <c:dispUnits/>
        <c:majorUnit val="1"/>
      </c:valAx>
      <c:valAx>
        <c:axId val="61851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69857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HAWAII</a:t>
            </a:r>
          </a:p>
        </c:rich>
      </c:tx>
      <c:layout>
        <c:manualLayout>
          <c:xMode val="factor"/>
          <c:yMode val="factor"/>
          <c:x val="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HI_Data2!$AK$69:$AK$85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0.5858196495626856</c:v>
                </c:pt>
                <c:pt idx="4">
                  <c:v>1.160247596837165</c:v>
                </c:pt>
                <c:pt idx="5">
                  <c:v>4.338984619745851</c:v>
                </c:pt>
                <c:pt idx="6">
                  <c:v>3.45604202547103</c:v>
                </c:pt>
                <c:pt idx="7">
                  <c:v>0.5757416992440512</c:v>
                </c:pt>
                <c:pt idx="8">
                  <c:v>0.2847915610564628</c:v>
                </c:pt>
                <c:pt idx="9">
                  <c:v>5.0767004831326625</c:v>
                </c:pt>
                <c:pt idx="10">
                  <c:v>21.473779385171788</c:v>
                </c:pt>
                <c:pt idx="11">
                  <c:v>22.026618321063378</c:v>
                </c:pt>
                <c:pt idx="12">
                  <c:v>24.689816443985332</c:v>
                </c:pt>
                <c:pt idx="13">
                  <c:v>27.21899255345667</c:v>
                </c:pt>
                <c:pt idx="14">
                  <c:v>45.66117672898358</c:v>
                </c:pt>
                <c:pt idx="15">
                  <c:v>48.914277728281185</c:v>
                </c:pt>
                <c:pt idx="16">
                  <c:v>51.751615767776386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HI_Data2!$AL$69:$AL$85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4.185676614624754</c:v>
                </c:pt>
                <c:pt idx="5">
                  <c:v>4.059430056020134</c:v>
                </c:pt>
                <c:pt idx="6">
                  <c:v>7.866273352999016</c:v>
                </c:pt>
                <c:pt idx="7">
                  <c:v>3.8613020310448682</c:v>
                </c:pt>
                <c:pt idx="8">
                  <c:v>0</c:v>
                </c:pt>
                <c:pt idx="9">
                  <c:v>6.626246562634596</c:v>
                </c:pt>
                <c:pt idx="10">
                  <c:v>52.674897119341566</c:v>
                </c:pt>
                <c:pt idx="11">
                  <c:v>47.740292807129215</c:v>
                </c:pt>
                <c:pt idx="12">
                  <c:v>94.6073793755913</c:v>
                </c:pt>
                <c:pt idx="13">
                  <c:v>53.934010152284266</c:v>
                </c:pt>
                <c:pt idx="14">
                  <c:v>120.99598802776539</c:v>
                </c:pt>
                <c:pt idx="15">
                  <c:v>185.34496532770908</c:v>
                </c:pt>
                <c:pt idx="16">
                  <c:v>198.93899204244033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HI_Data2!$AM$69:$AM$85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22.552999548940008</c:v>
                </c:pt>
                <c:pt idx="11">
                  <c:v>22.507314877335133</c:v>
                </c:pt>
                <c:pt idx="12">
                  <c:v>22.143489813994687</c:v>
                </c:pt>
                <c:pt idx="13">
                  <c:v>0</c:v>
                </c:pt>
                <c:pt idx="14">
                  <c:v>0</c:v>
                </c:pt>
                <c:pt idx="15">
                  <c:v>64.07518154634772</c:v>
                </c:pt>
                <c:pt idx="16">
                  <c:v>127.60527435133986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0.6514838358716772</c:v>
                </c:pt>
                <c:pt idx="4">
                  <c:v>2.247876559464363</c:v>
                </c:pt>
                <c:pt idx="5">
                  <c:v>4.285646259583181</c:v>
                </c:pt>
                <c:pt idx="6">
                  <c:v>5.005928897037428</c:v>
                </c:pt>
                <c:pt idx="7">
                  <c:v>0.6116207951070336</c:v>
                </c:pt>
                <c:pt idx="8">
                  <c:v>0.15053213108337973</c:v>
                </c:pt>
                <c:pt idx="9">
                  <c:v>5.489117453761603</c:v>
                </c:pt>
                <c:pt idx="10">
                  <c:v>29.355965175938625</c:v>
                </c:pt>
                <c:pt idx="11">
                  <c:v>33.7051947771352</c:v>
                </c:pt>
                <c:pt idx="12">
                  <c:v>32.80390680267452</c:v>
                </c:pt>
                <c:pt idx="13">
                  <c:v>39.61998771780381</c:v>
                </c:pt>
                <c:pt idx="14">
                  <c:v>77.2157407797386</c:v>
                </c:pt>
                <c:pt idx="15">
                  <c:v>85.98295999485501</c:v>
                </c:pt>
                <c:pt idx="16">
                  <c:v>86.56216743836117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21.069043254745804</c:v>
                </c:pt>
                <c:pt idx="15">
                  <c:v>11.484532422923126</c:v>
                </c:pt>
                <c:pt idx="16">
                  <c:v>25.14247401944351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HI_Data2!$AQ$24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HI_Data2!$AQ$69:$AQ$85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0.5704804871903361</c:v>
                </c:pt>
                <c:pt idx="4">
                  <c:v>1.7791944743838135</c:v>
                </c:pt>
                <c:pt idx="5">
                  <c:v>3.9821341090160147</c:v>
                </c:pt>
                <c:pt idx="6">
                  <c:v>4.202509811946822</c:v>
                </c:pt>
                <c:pt idx="7">
                  <c:v>0.6290986903063981</c:v>
                </c:pt>
                <c:pt idx="8">
                  <c:v>0.17677026582712577</c:v>
                </c:pt>
                <c:pt idx="9">
                  <c:v>4.956840701053807</c:v>
                </c:pt>
                <c:pt idx="10">
                  <c:v>25.31192208749316</c:v>
                </c:pt>
                <c:pt idx="11">
                  <c:v>27.940979791345622</c:v>
                </c:pt>
                <c:pt idx="12">
                  <c:v>29.479284026124745</c:v>
                </c:pt>
                <c:pt idx="13">
                  <c:v>33.09597664369648</c:v>
                </c:pt>
                <c:pt idx="14">
                  <c:v>64.4064433349421</c:v>
                </c:pt>
                <c:pt idx="15">
                  <c:v>71.82025280728988</c:v>
                </c:pt>
                <c:pt idx="16">
                  <c:v>74.65223446368907</c:v>
                </c:pt>
              </c:numCache>
            </c:numRef>
          </c:yVal>
          <c:smooth val="0"/>
        </c:ser>
        <c:axId val="19794893"/>
        <c:axId val="43936310"/>
      </c:scatterChart>
      <c:val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936310"/>
        <c:crosses val="autoZero"/>
        <c:crossBetween val="midCat"/>
        <c:dispUnits/>
        <c:majorUnit val="1"/>
      </c:valAx>
      <c:valAx>
        <c:axId val="4393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79489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HAWAII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HI_Data2!$K$90:$K$106</c:f>
              <c:numCache>
                <c:ptCount val="17"/>
              </c:numCache>
            </c:numRef>
          </c:yVal>
          <c:smooth val="0"/>
        </c:ser>
        <c:ser>
          <c:idx val="1"/>
          <c:order val="1"/>
          <c:tx>
            <c:strRef>
              <c:f>HI_Data2!$L$89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HI_Data2!$L$90:$L$106</c:f>
              <c:numCache>
                <c:ptCount val="17"/>
              </c:numCache>
            </c:numRef>
          </c:yVal>
          <c:smooth val="0"/>
        </c:ser>
        <c:ser>
          <c:idx val="2"/>
          <c:order val="2"/>
          <c:tx>
            <c:strRef>
              <c:f>HI_Data2!$M$89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HI_Data2!$M$90:$M$106</c:f>
              <c:numCache>
                <c:ptCount val="17"/>
              </c:numCache>
            </c:numRef>
          </c:yVal>
          <c:smooth val="0"/>
        </c:ser>
        <c:ser>
          <c:idx val="3"/>
          <c:order val="3"/>
          <c:tx>
            <c:strRef>
              <c:f>HI_Data2!$N$89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HI_Data2!$N$90:$N$106</c:f>
              <c:numCache>
                <c:ptCount val="17"/>
                <c:pt idx="1">
                  <c:v>209</c:v>
                </c:pt>
              </c:numCache>
            </c:numRef>
          </c:yVal>
          <c:smooth val="0"/>
        </c:ser>
        <c:axId val="59882471"/>
        <c:axId val="2071328"/>
      </c:scatterChart>
      <c:val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71328"/>
        <c:crosses val="autoZero"/>
        <c:crossBetween val="midCat"/>
        <c:dispUnits/>
        <c:majorUnit val="1"/>
      </c:valAx>
      <c:valAx>
        <c:axId val="2071328"/>
        <c:scaling>
          <c:orientation val="minMax"/>
          <c:max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882471"/>
        <c:crosses val="autoZero"/>
        <c:crossBetween val="midCat"/>
        <c:dispUnits/>
        <c:majorUnit val="1E-0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HI_Data2!$B$90:$B$106</c:f>
              <c:numCache>
                <c:ptCount val="17"/>
                <c:pt idx="1">
                  <c:v>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HI_Data2!$C$90:$C$106</c:f>
              <c:numCache>
                <c:ptCount val="17"/>
                <c:pt idx="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HI_Data2!$D$90:$D$106</c:f>
              <c:numCache>
                <c:ptCount val="17"/>
                <c:pt idx="1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HI_Data2!$E$90:$E$106</c:f>
              <c:numCache>
                <c:ptCount val="17"/>
                <c:pt idx="1">
                  <c:v>135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HI_Data2!$F$90:$F$106</c:f>
              <c:numCache>
                <c:ptCount val="17"/>
                <c:pt idx="1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HI_Data2!$G$68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HI_Data2!$N$3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HI_Data2!$H$90:$H$106</c:f>
              <c:numCache>
                <c:ptCount val="17"/>
                <c:pt idx="1">
                  <c:v>209</c:v>
                </c:pt>
              </c:numCache>
            </c:numRef>
          </c:yVal>
          <c:smooth val="0"/>
        </c:ser>
        <c:axId val="18641953"/>
        <c:axId val="33559850"/>
      </c:scatterChart>
      <c:val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3559850"/>
        <c:crosses val="autoZero"/>
        <c:crossBetween val="midCat"/>
        <c:dispUnits/>
        <c:majorUnit val="1"/>
      </c:valAx>
      <c:valAx>
        <c:axId val="3355985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64195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HAWAII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HI_Data2!$AK$90:$AK$106</c:f>
              <c:numCache>
                <c:ptCount val="17"/>
                <c:pt idx="0">
                  <c:v>0</c:v>
                </c:pt>
                <c:pt idx="1">
                  <c:v>19.620375462639537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HI_Data2!$AL$90:$AL$106</c:f>
              <c:numCache>
                <c:ptCount val="17"/>
                <c:pt idx="0">
                  <c:v>0</c:v>
                </c:pt>
                <c:pt idx="1">
                  <c:v>33.00174437791712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HI_Data2!$AR$90:$AR$106</c:f>
              <c:numCache>
                <c:ptCount val="17"/>
                <c:pt idx="0">
                  <c:v>0</c:v>
                </c:pt>
                <c:pt idx="1">
                  <c:v>20.288393547097417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HI_Data2!$AQ$90:$AQ$106</c:f>
              <c:numCache>
                <c:ptCount val="17"/>
                <c:pt idx="0">
                  <c:v>0</c:v>
                </c:pt>
                <c:pt idx="1">
                  <c:v>20.332123782747853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3603195"/>
        <c:axId val="33993300"/>
      </c:scatterChart>
      <c:val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993300"/>
        <c:crosses val="autoZero"/>
        <c:crossBetween val="midCat"/>
        <c:dispUnits/>
        <c:majorUnit val="1"/>
      </c:valAx>
      <c:valAx>
        <c:axId val="3399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6031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HI_Data2!$AK$90:$AK$106</c:f>
              <c:numCache>
                <c:ptCount val="17"/>
                <c:pt idx="0">
                  <c:v>0</c:v>
                </c:pt>
                <c:pt idx="1">
                  <c:v>19.620375462639537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HI_Data2!$AL$90:$AL$106</c:f>
              <c:numCache>
                <c:ptCount val="17"/>
                <c:pt idx="0">
                  <c:v>0</c:v>
                </c:pt>
                <c:pt idx="1">
                  <c:v>33.00174437791712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HI_Data2!$AM$90:$AM$106</c:f>
              <c:numCache>
                <c:ptCount val="17"/>
                <c:pt idx="0">
                  <c:v>0</c:v>
                </c:pt>
                <c:pt idx="1">
                  <c:v>34.91620111731844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HI_Data2!$AN$90:$AN$106</c:f>
              <c:numCache>
                <c:ptCount val="17"/>
                <c:pt idx="0">
                  <c:v>0</c:v>
                </c:pt>
                <c:pt idx="1">
                  <c:v>22.431844578887812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HI_Data2!$AQ$24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HI_Data2!$AQ$90:$AQ$105</c:f>
              <c:numCache>
                <c:ptCount val="16"/>
                <c:pt idx="0">
                  <c:v>0</c:v>
                </c:pt>
                <c:pt idx="1">
                  <c:v>20.332123782747853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37504245"/>
        <c:axId val="1993886"/>
      </c:scatterChart>
      <c:val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93886"/>
        <c:crosses val="autoZero"/>
        <c:crossBetween val="midCat"/>
        <c:dispUnits/>
        <c:majorUnit val="1"/>
      </c:valAx>
      <c:valAx>
        <c:axId val="19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504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HAWAII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HI_Data2!$K$47:$K$63</c:f>
              <c:numCache>
                <c:ptCount val="17"/>
                <c:pt idx="0">
                  <c:v>0</c:v>
                </c:pt>
                <c:pt idx="1">
                  <c:v>66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15</c:v>
                </c:pt>
                <c:pt idx="6">
                  <c:v>12</c:v>
                </c:pt>
                <c:pt idx="7">
                  <c:v>2</c:v>
                </c:pt>
                <c:pt idx="8">
                  <c:v>1</c:v>
                </c:pt>
                <c:pt idx="9">
                  <c:v>18</c:v>
                </c:pt>
                <c:pt idx="10">
                  <c:v>76</c:v>
                </c:pt>
                <c:pt idx="11">
                  <c:v>78</c:v>
                </c:pt>
                <c:pt idx="12">
                  <c:v>87</c:v>
                </c:pt>
                <c:pt idx="13">
                  <c:v>95</c:v>
                </c:pt>
                <c:pt idx="14">
                  <c:v>158</c:v>
                </c:pt>
                <c:pt idx="15">
                  <c:v>168</c:v>
                </c:pt>
                <c:pt idx="16">
                  <c:v>176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HI_Data2!$L$47:$L$63</c:f>
              <c:numCache>
                <c:ptCount val="17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16</c:v>
                </c:pt>
                <c:pt idx="11">
                  <c:v>15</c:v>
                </c:pt>
                <c:pt idx="12">
                  <c:v>30</c:v>
                </c:pt>
                <c:pt idx="13">
                  <c:v>17</c:v>
                </c:pt>
                <c:pt idx="14">
                  <c:v>38</c:v>
                </c:pt>
                <c:pt idx="15">
                  <c:v>58</c:v>
                </c:pt>
                <c:pt idx="16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HI_Data2!$M$47:$M$63</c:f>
              <c:numCache>
                <c:ptCount val="17"/>
                <c:pt idx="0">
                  <c:v>0</c:v>
                </c:pt>
                <c:pt idx="1">
                  <c:v>136</c:v>
                </c:pt>
                <c:pt idx="2">
                  <c:v>0</c:v>
                </c:pt>
                <c:pt idx="3">
                  <c:v>4</c:v>
                </c:pt>
                <c:pt idx="4">
                  <c:v>14</c:v>
                </c:pt>
                <c:pt idx="5">
                  <c:v>27</c:v>
                </c:pt>
                <c:pt idx="6">
                  <c:v>32</c:v>
                </c:pt>
                <c:pt idx="7">
                  <c:v>4</c:v>
                </c:pt>
                <c:pt idx="8">
                  <c:v>1</c:v>
                </c:pt>
                <c:pt idx="9">
                  <c:v>37</c:v>
                </c:pt>
                <c:pt idx="10">
                  <c:v>202</c:v>
                </c:pt>
                <c:pt idx="11">
                  <c:v>235</c:v>
                </c:pt>
                <c:pt idx="12">
                  <c:v>231</c:v>
                </c:pt>
                <c:pt idx="13">
                  <c:v>280</c:v>
                </c:pt>
                <c:pt idx="14">
                  <c:v>570</c:v>
                </c:pt>
                <c:pt idx="15">
                  <c:v>629</c:v>
                </c:pt>
                <c:pt idx="16">
                  <c:v>649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HI_Data2!$N$47:$N$63</c:f>
              <c:numCache>
                <c:ptCount val="17"/>
                <c:pt idx="0">
                  <c:v>0</c:v>
                </c:pt>
                <c:pt idx="1">
                  <c:v>209</c:v>
                </c:pt>
                <c:pt idx="2">
                  <c:v>0</c:v>
                </c:pt>
                <c:pt idx="3">
                  <c:v>6</c:v>
                </c:pt>
                <c:pt idx="4">
                  <c:v>19</c:v>
                </c:pt>
                <c:pt idx="5">
                  <c:v>43</c:v>
                </c:pt>
                <c:pt idx="6">
                  <c:v>46</c:v>
                </c:pt>
                <c:pt idx="7">
                  <c:v>7</c:v>
                </c:pt>
                <c:pt idx="8">
                  <c:v>2</c:v>
                </c:pt>
                <c:pt idx="9">
                  <c:v>57</c:v>
                </c:pt>
                <c:pt idx="10">
                  <c:v>294</c:v>
                </c:pt>
                <c:pt idx="11">
                  <c:v>328</c:v>
                </c:pt>
                <c:pt idx="12">
                  <c:v>348</c:v>
                </c:pt>
                <c:pt idx="13">
                  <c:v>392</c:v>
                </c:pt>
                <c:pt idx="14">
                  <c:v>766</c:v>
                </c:pt>
                <c:pt idx="15">
                  <c:v>855</c:v>
                </c:pt>
                <c:pt idx="16">
                  <c:v>885</c:v>
                </c:pt>
              </c:numCache>
            </c:numRef>
          </c:yVal>
          <c:smooth val="0"/>
        </c:ser>
        <c:axId val="17944975"/>
        <c:axId val="27287048"/>
      </c:scatterChart>
      <c:val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287048"/>
        <c:crosses val="autoZero"/>
        <c:crossBetween val="midCat"/>
        <c:dispUnits/>
        <c:majorUnit val="1"/>
      </c:valAx>
      <c:valAx>
        <c:axId val="2728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9449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HI_Data2!$B$47:$B$63</c:f>
              <c:numCache>
                <c:ptCount val="17"/>
                <c:pt idx="0">
                  <c:v>0</c:v>
                </c:pt>
                <c:pt idx="1">
                  <c:v>66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15</c:v>
                </c:pt>
                <c:pt idx="6">
                  <c:v>12</c:v>
                </c:pt>
                <c:pt idx="7">
                  <c:v>2</c:v>
                </c:pt>
                <c:pt idx="8">
                  <c:v>1</c:v>
                </c:pt>
                <c:pt idx="9">
                  <c:v>18</c:v>
                </c:pt>
                <c:pt idx="10">
                  <c:v>76</c:v>
                </c:pt>
                <c:pt idx="11">
                  <c:v>78</c:v>
                </c:pt>
                <c:pt idx="12">
                  <c:v>87</c:v>
                </c:pt>
                <c:pt idx="13">
                  <c:v>95</c:v>
                </c:pt>
                <c:pt idx="14">
                  <c:v>158</c:v>
                </c:pt>
                <c:pt idx="15">
                  <c:v>168</c:v>
                </c:pt>
                <c:pt idx="16">
                  <c:v>176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HI_Data2!$C$47:$C$63</c:f>
              <c:numCache>
                <c:ptCount val="17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16</c:v>
                </c:pt>
                <c:pt idx="11">
                  <c:v>15</c:v>
                </c:pt>
                <c:pt idx="12">
                  <c:v>30</c:v>
                </c:pt>
                <c:pt idx="13">
                  <c:v>17</c:v>
                </c:pt>
                <c:pt idx="14">
                  <c:v>38</c:v>
                </c:pt>
                <c:pt idx="15">
                  <c:v>58</c:v>
                </c:pt>
                <c:pt idx="16">
                  <c:v>60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HI_Data2!$D$47:$D$63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HI_Data2!$E$47:$E$63</c:f>
              <c:numCache>
                <c:ptCount val="17"/>
                <c:pt idx="0">
                  <c:v>0</c:v>
                </c:pt>
                <c:pt idx="1">
                  <c:v>135</c:v>
                </c:pt>
                <c:pt idx="2">
                  <c:v>0</c:v>
                </c:pt>
                <c:pt idx="3">
                  <c:v>4</c:v>
                </c:pt>
                <c:pt idx="4">
                  <c:v>14</c:v>
                </c:pt>
                <c:pt idx="5">
                  <c:v>27</c:v>
                </c:pt>
                <c:pt idx="6">
                  <c:v>32</c:v>
                </c:pt>
                <c:pt idx="7">
                  <c:v>4</c:v>
                </c:pt>
                <c:pt idx="8">
                  <c:v>1</c:v>
                </c:pt>
                <c:pt idx="9">
                  <c:v>37</c:v>
                </c:pt>
                <c:pt idx="10">
                  <c:v>201</c:v>
                </c:pt>
                <c:pt idx="11">
                  <c:v>234</c:v>
                </c:pt>
                <c:pt idx="12">
                  <c:v>230</c:v>
                </c:pt>
                <c:pt idx="13">
                  <c:v>280</c:v>
                </c:pt>
                <c:pt idx="14">
                  <c:v>550</c:v>
                </c:pt>
                <c:pt idx="15">
                  <c:v>615</c:v>
                </c:pt>
                <c:pt idx="16">
                  <c:v>619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HI_Data2!$F$47:$F$63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11</c:v>
                </c:pt>
                <c:pt idx="16">
                  <c:v>24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HI_Data2!$G$46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HI_Data2!$G$47:$G$63</c:f>
              <c:numCache>
                <c:ptCount val="17"/>
                <c:pt idx="0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HI_Data2!$H$46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HI_Data2!$H$47:$H$63</c:f>
              <c:numCache>
                <c:ptCount val="17"/>
                <c:pt idx="0">
                  <c:v>0</c:v>
                </c:pt>
                <c:pt idx="1">
                  <c:v>209</c:v>
                </c:pt>
                <c:pt idx="2">
                  <c:v>0</c:v>
                </c:pt>
                <c:pt idx="3">
                  <c:v>6</c:v>
                </c:pt>
                <c:pt idx="4">
                  <c:v>19</c:v>
                </c:pt>
                <c:pt idx="5">
                  <c:v>43</c:v>
                </c:pt>
                <c:pt idx="6">
                  <c:v>46</c:v>
                </c:pt>
                <c:pt idx="7">
                  <c:v>7</c:v>
                </c:pt>
                <c:pt idx="8">
                  <c:v>2</c:v>
                </c:pt>
                <c:pt idx="9">
                  <c:v>57</c:v>
                </c:pt>
                <c:pt idx="10">
                  <c:v>294</c:v>
                </c:pt>
                <c:pt idx="11">
                  <c:v>328</c:v>
                </c:pt>
                <c:pt idx="12">
                  <c:v>348</c:v>
                </c:pt>
                <c:pt idx="13">
                  <c:v>392</c:v>
                </c:pt>
                <c:pt idx="14">
                  <c:v>766</c:v>
                </c:pt>
                <c:pt idx="15">
                  <c:v>855</c:v>
                </c:pt>
                <c:pt idx="16">
                  <c:v>885</c:v>
                </c:pt>
              </c:numCache>
            </c:numRef>
          </c:yVal>
          <c:smooth val="0"/>
        </c:ser>
        <c:axId val="44256841"/>
        <c:axId val="62767250"/>
      </c:scatterChart>
      <c:val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crossBetween val="midCat"/>
        <c:dispUnits/>
        <c:majorUnit val="1"/>
      </c:valAx>
      <c:valAx>
        <c:axId val="6276725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256841"/>
        <c:crosses val="autoZero"/>
        <c:crossBetween val="midCat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HAWAII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HI_Data2!$AK$47:$AK$63</c:f>
              <c:numCache>
                <c:ptCount val="17"/>
                <c:pt idx="0">
                  <c:v>0</c:v>
                </c:pt>
                <c:pt idx="1">
                  <c:v>19.620375462639537</c:v>
                </c:pt>
                <c:pt idx="2">
                  <c:v>0</c:v>
                </c:pt>
                <c:pt idx="3">
                  <c:v>0.5858196495626856</c:v>
                </c:pt>
                <c:pt idx="4">
                  <c:v>1.160247596837165</c:v>
                </c:pt>
                <c:pt idx="5">
                  <c:v>4.338984619745851</c:v>
                </c:pt>
                <c:pt idx="6">
                  <c:v>3.45604202547103</c:v>
                </c:pt>
                <c:pt idx="7">
                  <c:v>0.5757416992440512</c:v>
                </c:pt>
                <c:pt idx="8">
                  <c:v>0.2847915610564628</c:v>
                </c:pt>
                <c:pt idx="9">
                  <c:v>5.0767004831326625</c:v>
                </c:pt>
                <c:pt idx="10">
                  <c:v>21.473779385171788</c:v>
                </c:pt>
                <c:pt idx="11">
                  <c:v>22.026618321063378</c:v>
                </c:pt>
                <c:pt idx="12">
                  <c:v>24.689816443985332</c:v>
                </c:pt>
                <c:pt idx="13">
                  <c:v>27.21899255345667</c:v>
                </c:pt>
                <c:pt idx="14">
                  <c:v>45.66117672898358</c:v>
                </c:pt>
                <c:pt idx="15">
                  <c:v>48.914277728281185</c:v>
                </c:pt>
                <c:pt idx="16">
                  <c:v>51.751615767776386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HI_Data2!$AL$47:$AL$63</c:f>
              <c:numCache>
                <c:ptCount val="17"/>
                <c:pt idx="0">
                  <c:v>0</c:v>
                </c:pt>
                <c:pt idx="1">
                  <c:v>33.00174437791712</c:v>
                </c:pt>
                <c:pt idx="2">
                  <c:v>0</c:v>
                </c:pt>
                <c:pt idx="3">
                  <c:v>0</c:v>
                </c:pt>
                <c:pt idx="4">
                  <c:v>4.185676614624754</c:v>
                </c:pt>
                <c:pt idx="5">
                  <c:v>4.059430056020134</c:v>
                </c:pt>
                <c:pt idx="6">
                  <c:v>7.866273352999016</c:v>
                </c:pt>
                <c:pt idx="7">
                  <c:v>3.8613020310448682</c:v>
                </c:pt>
                <c:pt idx="8">
                  <c:v>0</c:v>
                </c:pt>
                <c:pt idx="9">
                  <c:v>6.626246562634596</c:v>
                </c:pt>
                <c:pt idx="10">
                  <c:v>52.674897119341566</c:v>
                </c:pt>
                <c:pt idx="11">
                  <c:v>47.740292807129215</c:v>
                </c:pt>
                <c:pt idx="12">
                  <c:v>94.6073793755913</c:v>
                </c:pt>
                <c:pt idx="13">
                  <c:v>53.934010152284266</c:v>
                </c:pt>
                <c:pt idx="14">
                  <c:v>120.99598802776539</c:v>
                </c:pt>
                <c:pt idx="15">
                  <c:v>185.34496532770908</c:v>
                </c:pt>
                <c:pt idx="16">
                  <c:v>198.93899204244033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HI_Data2!$AR$47:$AR$63</c:f>
              <c:numCache>
                <c:ptCount val="17"/>
                <c:pt idx="0">
                  <c:v>0</c:v>
                </c:pt>
                <c:pt idx="1">
                  <c:v>20.288393547097417</c:v>
                </c:pt>
                <c:pt idx="2">
                  <c:v>0</c:v>
                </c:pt>
                <c:pt idx="3">
                  <c:v>0.5819426117293443</c:v>
                </c:pt>
                <c:pt idx="4">
                  <c:v>2.0021337024886523</c:v>
                </c:pt>
                <c:pt idx="5">
                  <c:v>3.805571921080895</c:v>
                </c:pt>
                <c:pt idx="6">
                  <c:v>4.432495176198609</c:v>
                </c:pt>
                <c:pt idx="7">
                  <c:v>0.540959418576817</c:v>
                </c:pt>
                <c:pt idx="8">
                  <c:v>0.1328257618221569</c:v>
                </c:pt>
                <c:pt idx="9">
                  <c:v>4.835450912331968</c:v>
                </c:pt>
                <c:pt idx="10">
                  <c:v>25.99030124303119</c:v>
                </c:pt>
                <c:pt idx="11">
                  <c:v>29.808489965320675</c:v>
                </c:pt>
                <c:pt idx="12">
                  <c:v>29.00523349840785</c:v>
                </c:pt>
                <c:pt idx="13">
                  <c:v>34.830506049934506</c:v>
                </c:pt>
                <c:pt idx="14">
                  <c:v>70.20664154829046</c:v>
                </c:pt>
                <c:pt idx="15">
                  <c:v>77.10969804626826</c:v>
                </c:pt>
                <c:pt idx="16">
                  <c:v>79.60738471955263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HI_Data2!$AQ$47:$AQ$63</c:f>
              <c:numCache>
                <c:ptCount val="17"/>
                <c:pt idx="0">
                  <c:v>0</c:v>
                </c:pt>
                <c:pt idx="1">
                  <c:v>20.332123782747853</c:v>
                </c:pt>
                <c:pt idx="2">
                  <c:v>0</c:v>
                </c:pt>
                <c:pt idx="3">
                  <c:v>0.5704804871903361</c:v>
                </c:pt>
                <c:pt idx="4">
                  <c:v>1.7791944743838135</c:v>
                </c:pt>
                <c:pt idx="5">
                  <c:v>3.9821341090160147</c:v>
                </c:pt>
                <c:pt idx="6">
                  <c:v>4.202509811946822</c:v>
                </c:pt>
                <c:pt idx="7">
                  <c:v>0.6290986903063981</c:v>
                </c:pt>
                <c:pt idx="8">
                  <c:v>0.17677026582712577</c:v>
                </c:pt>
                <c:pt idx="9">
                  <c:v>4.956840701053807</c:v>
                </c:pt>
                <c:pt idx="10">
                  <c:v>25.31192208749316</c:v>
                </c:pt>
                <c:pt idx="11">
                  <c:v>27.940979791345622</c:v>
                </c:pt>
                <c:pt idx="12">
                  <c:v>29.479284026124745</c:v>
                </c:pt>
                <c:pt idx="13">
                  <c:v>33.09597664369648</c:v>
                </c:pt>
                <c:pt idx="14">
                  <c:v>64.4064433349421</c:v>
                </c:pt>
                <c:pt idx="15">
                  <c:v>71.82025280728988</c:v>
                </c:pt>
                <c:pt idx="16">
                  <c:v>74.65223446368907</c:v>
                </c:pt>
              </c:numCache>
            </c:numRef>
          </c:yVal>
          <c:smooth val="0"/>
        </c:ser>
        <c:axId val="28034339"/>
        <c:axId val="50982460"/>
      </c:scatterChart>
      <c:val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0982460"/>
        <c:crosses val="autoZero"/>
        <c:crossBetween val="midCat"/>
        <c:dispUnits/>
        <c:majorUnit val="1"/>
      </c:valAx>
      <c:valAx>
        <c:axId val="50982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03433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HI_Data2!$AK$47:$AK$63</c:f>
              <c:numCache>
                <c:ptCount val="17"/>
                <c:pt idx="0">
                  <c:v>0</c:v>
                </c:pt>
                <c:pt idx="1">
                  <c:v>19.620375462639537</c:v>
                </c:pt>
                <c:pt idx="2">
                  <c:v>0</c:v>
                </c:pt>
                <c:pt idx="3">
                  <c:v>0.5858196495626856</c:v>
                </c:pt>
                <c:pt idx="4">
                  <c:v>1.160247596837165</c:v>
                </c:pt>
                <c:pt idx="5">
                  <c:v>4.338984619745851</c:v>
                </c:pt>
                <c:pt idx="6">
                  <c:v>3.45604202547103</c:v>
                </c:pt>
                <c:pt idx="7">
                  <c:v>0.5757416992440512</c:v>
                </c:pt>
                <c:pt idx="8">
                  <c:v>0.2847915610564628</c:v>
                </c:pt>
                <c:pt idx="9">
                  <c:v>5.0767004831326625</c:v>
                </c:pt>
                <c:pt idx="10">
                  <c:v>21.473779385171788</c:v>
                </c:pt>
                <c:pt idx="11">
                  <c:v>22.026618321063378</c:v>
                </c:pt>
                <c:pt idx="12">
                  <c:v>24.689816443985332</c:v>
                </c:pt>
                <c:pt idx="13">
                  <c:v>27.21899255345667</c:v>
                </c:pt>
                <c:pt idx="14">
                  <c:v>45.66117672898358</c:v>
                </c:pt>
                <c:pt idx="15">
                  <c:v>48.914277728281185</c:v>
                </c:pt>
                <c:pt idx="16">
                  <c:v>51.751615767776386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HI_Data2!$AL$47:$AL$63</c:f>
              <c:numCache>
                <c:ptCount val="17"/>
                <c:pt idx="0">
                  <c:v>0</c:v>
                </c:pt>
                <c:pt idx="1">
                  <c:v>33.00174437791712</c:v>
                </c:pt>
                <c:pt idx="2">
                  <c:v>0</c:v>
                </c:pt>
                <c:pt idx="3">
                  <c:v>0</c:v>
                </c:pt>
                <c:pt idx="4">
                  <c:v>4.185676614624754</c:v>
                </c:pt>
                <c:pt idx="5">
                  <c:v>4.059430056020134</c:v>
                </c:pt>
                <c:pt idx="6">
                  <c:v>7.866273352999016</c:v>
                </c:pt>
                <c:pt idx="7">
                  <c:v>3.8613020310448682</c:v>
                </c:pt>
                <c:pt idx="8">
                  <c:v>0</c:v>
                </c:pt>
                <c:pt idx="9">
                  <c:v>6.626246562634596</c:v>
                </c:pt>
                <c:pt idx="10">
                  <c:v>52.674897119341566</c:v>
                </c:pt>
                <c:pt idx="11">
                  <c:v>47.740292807129215</c:v>
                </c:pt>
                <c:pt idx="12">
                  <c:v>94.6073793755913</c:v>
                </c:pt>
                <c:pt idx="13">
                  <c:v>53.934010152284266</c:v>
                </c:pt>
                <c:pt idx="14">
                  <c:v>120.99598802776539</c:v>
                </c:pt>
                <c:pt idx="15">
                  <c:v>185.34496532770908</c:v>
                </c:pt>
                <c:pt idx="16">
                  <c:v>198.93899204244033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HI_Data2!$AM$47:$AM$63</c:f>
              <c:numCache>
                <c:ptCount val="17"/>
                <c:pt idx="0">
                  <c:v>0</c:v>
                </c:pt>
                <c:pt idx="1">
                  <c:v>34.91620111731844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22.552999548940008</c:v>
                </c:pt>
                <c:pt idx="11">
                  <c:v>22.507314877335133</c:v>
                </c:pt>
                <c:pt idx="12">
                  <c:v>22.143489813994687</c:v>
                </c:pt>
                <c:pt idx="13">
                  <c:v>0</c:v>
                </c:pt>
                <c:pt idx="14">
                  <c:v>0</c:v>
                </c:pt>
                <c:pt idx="15">
                  <c:v>64.07518154634772</c:v>
                </c:pt>
                <c:pt idx="16">
                  <c:v>127.60527435133986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HI_Data2!$AN$47:$AN$63</c:f>
              <c:numCache>
                <c:ptCount val="17"/>
                <c:pt idx="0">
                  <c:v>0</c:v>
                </c:pt>
                <c:pt idx="1">
                  <c:v>22.431844578887812</c:v>
                </c:pt>
                <c:pt idx="2">
                  <c:v>0</c:v>
                </c:pt>
                <c:pt idx="3">
                  <c:v>0.6514838358716772</c:v>
                </c:pt>
                <c:pt idx="4">
                  <c:v>2.247876559464363</c:v>
                </c:pt>
                <c:pt idx="5">
                  <c:v>4.285646259583181</c:v>
                </c:pt>
                <c:pt idx="6">
                  <c:v>5.005928897037428</c:v>
                </c:pt>
                <c:pt idx="7">
                  <c:v>0.6116207951070336</c:v>
                </c:pt>
                <c:pt idx="8">
                  <c:v>0.15053213108337973</c:v>
                </c:pt>
                <c:pt idx="9">
                  <c:v>5.489117453761603</c:v>
                </c:pt>
                <c:pt idx="10">
                  <c:v>29.355965175938625</c:v>
                </c:pt>
                <c:pt idx="11">
                  <c:v>33.7051947771352</c:v>
                </c:pt>
                <c:pt idx="12">
                  <c:v>32.80390680267452</c:v>
                </c:pt>
                <c:pt idx="13">
                  <c:v>39.61998771780381</c:v>
                </c:pt>
                <c:pt idx="14">
                  <c:v>77.2157407797386</c:v>
                </c:pt>
                <c:pt idx="15">
                  <c:v>85.98295999485501</c:v>
                </c:pt>
                <c:pt idx="16">
                  <c:v>86.56216743836117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HI_Data2!$AO$47:$AO$63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21.069043254745804</c:v>
                </c:pt>
                <c:pt idx="15">
                  <c:v>11.484532422923126</c:v>
                </c:pt>
                <c:pt idx="16">
                  <c:v>25.14247401944351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HI_Data2!$AQ$24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HI_Data2!$AQ$47:$AQ$63</c:f>
              <c:numCache>
                <c:ptCount val="17"/>
                <c:pt idx="0">
                  <c:v>0</c:v>
                </c:pt>
                <c:pt idx="1">
                  <c:v>20.332123782747853</c:v>
                </c:pt>
                <c:pt idx="2">
                  <c:v>0</c:v>
                </c:pt>
                <c:pt idx="3">
                  <c:v>0.5704804871903361</c:v>
                </c:pt>
                <c:pt idx="4">
                  <c:v>1.7791944743838135</c:v>
                </c:pt>
                <c:pt idx="5">
                  <c:v>3.9821341090160147</c:v>
                </c:pt>
                <c:pt idx="6">
                  <c:v>4.202509811946822</c:v>
                </c:pt>
                <c:pt idx="7">
                  <c:v>0.6290986903063981</c:v>
                </c:pt>
                <c:pt idx="8">
                  <c:v>0.17677026582712577</c:v>
                </c:pt>
                <c:pt idx="9">
                  <c:v>4.956840701053807</c:v>
                </c:pt>
                <c:pt idx="10">
                  <c:v>25.31192208749316</c:v>
                </c:pt>
                <c:pt idx="11">
                  <c:v>27.940979791345622</c:v>
                </c:pt>
                <c:pt idx="12">
                  <c:v>29.479284026124745</c:v>
                </c:pt>
                <c:pt idx="13">
                  <c:v>33.09597664369648</c:v>
                </c:pt>
                <c:pt idx="14">
                  <c:v>64.4064433349421</c:v>
                </c:pt>
                <c:pt idx="15">
                  <c:v>71.82025280728988</c:v>
                </c:pt>
                <c:pt idx="16">
                  <c:v>74.65223446368907</c:v>
                </c:pt>
              </c:numCache>
            </c:numRef>
          </c:yVal>
          <c:smooth val="0"/>
        </c:ser>
        <c:axId val="56188957"/>
        <c:axId val="35938566"/>
      </c:scatterChart>
      <c:val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938566"/>
        <c:crosses val="autoZero"/>
        <c:crossBetween val="midCat"/>
        <c:dispUnits/>
        <c:majorUnit val="1"/>
      </c:valAx>
      <c:valAx>
        <c:axId val="359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18895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HI_Data3!$L$4:$L$20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4.720334907761705</c:v>
                </c:pt>
                <c:pt idx="3">
                  <c:v>5.565286670845514</c:v>
                </c:pt>
                <c:pt idx="4">
                  <c:v>5.2211141857672425</c:v>
                </c:pt>
                <c:pt idx="5">
                  <c:v>2.314125130531121</c:v>
                </c:pt>
                <c:pt idx="6">
                  <c:v>8.064098059432403</c:v>
                </c:pt>
                <c:pt idx="7">
                  <c:v>7.19677124055064</c:v>
                </c:pt>
                <c:pt idx="8">
                  <c:v>4.556664976903405</c:v>
                </c:pt>
                <c:pt idx="9">
                  <c:v>5.0767004831326625</c:v>
                </c:pt>
                <c:pt idx="10">
                  <c:v>10.736889692585894</c:v>
                </c:pt>
                <c:pt idx="11">
                  <c:v>13.837234586309044</c:v>
                </c:pt>
                <c:pt idx="12">
                  <c:v>7.946147821052751</c:v>
                </c:pt>
                <c:pt idx="13">
                  <c:v>10.60108131029365</c:v>
                </c:pt>
                <c:pt idx="14">
                  <c:v>9.53682805099024</c:v>
                </c:pt>
                <c:pt idx="15">
                  <c:v>18.63401056315474</c:v>
                </c:pt>
                <c:pt idx="16">
                  <c:v>10.585557770681534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HI_Data3!$M$4:$M$20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13.567907376418976</c:v>
                </c:pt>
                <c:pt idx="3">
                  <c:v>26.098303610265333</c:v>
                </c:pt>
                <c:pt idx="4">
                  <c:v>4.185676614624754</c:v>
                </c:pt>
                <c:pt idx="5">
                  <c:v>12.178290168060405</c:v>
                </c:pt>
                <c:pt idx="6">
                  <c:v>31.465093411996065</c:v>
                </c:pt>
                <c:pt idx="7">
                  <c:v>15.445208124179473</c:v>
                </c:pt>
                <c:pt idx="8">
                  <c:v>14.592149423610097</c:v>
                </c:pt>
                <c:pt idx="9">
                  <c:v>13.252493125269192</c:v>
                </c:pt>
                <c:pt idx="10">
                  <c:v>39.50617283950617</c:v>
                </c:pt>
                <c:pt idx="11">
                  <c:v>31.826861871419474</c:v>
                </c:pt>
                <c:pt idx="12">
                  <c:v>15.76789656259855</c:v>
                </c:pt>
                <c:pt idx="13">
                  <c:v>19.03553299492386</c:v>
                </c:pt>
                <c:pt idx="14">
                  <c:v>25.472839584792716</c:v>
                </c:pt>
                <c:pt idx="15">
                  <c:v>31.956028504777425</c:v>
                </c:pt>
                <c:pt idx="16">
                  <c:v>29.840848806366047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HI_Data3!$N$4:$N$20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5.262137535657906</c:v>
                </c:pt>
                <c:pt idx="3">
                  <c:v>6.860743375266196</c:v>
                </c:pt>
                <c:pt idx="4">
                  <c:v>5.154009955377124</c:v>
                </c:pt>
                <c:pt idx="5">
                  <c:v>2.970267621112662</c:v>
                </c:pt>
                <c:pt idx="6">
                  <c:v>9.660720850787483</c:v>
                </c:pt>
                <c:pt idx="7">
                  <c:v>7.769050247002219</c:v>
                </c:pt>
                <c:pt idx="8">
                  <c:v>5.28337375114253</c:v>
                </c:pt>
                <c:pt idx="9">
                  <c:v>5.718087871415799</c:v>
                </c:pt>
                <c:pt idx="10">
                  <c:v>13.010838028077389</c:v>
                </c:pt>
                <c:pt idx="11">
                  <c:v>15.303330160269962</c:v>
                </c:pt>
                <c:pt idx="12">
                  <c:v>8.591915268093793</c:v>
                </c:pt>
                <c:pt idx="13">
                  <c:v>11.29970226598448</c:v>
                </c:pt>
                <c:pt idx="14">
                  <c:v>10.86285512925473</c:v>
                </c:pt>
                <c:pt idx="15">
                  <c:v>19.74644497279527</c:v>
                </c:pt>
                <c:pt idx="16">
                  <c:v>12.154081340514145</c:v>
                </c:pt>
              </c:numCache>
            </c:numRef>
          </c:yVal>
          <c:smooth val="1"/>
        </c:ser>
        <c:axId val="50858637"/>
        <c:axId val="55074550"/>
      </c:scatterChart>
      <c:val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074550"/>
        <c:crossesAt val="0"/>
        <c:crossBetween val="midCat"/>
        <c:dispUnits/>
        <c:majorUnit val="1"/>
      </c:valAx>
      <c:valAx>
        <c:axId val="55074550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85863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HI_Data2!$Q$4:$Q$20</c:f>
              <c:numCache>
                <c:ptCount val="17"/>
                <c:pt idx="1">
                  <c:v>31.57894736842105</c:v>
                </c:pt>
                <c:pt idx="2">
                  <c:v>34.76702508960574</c:v>
                </c:pt>
                <c:pt idx="3">
                  <c:v>35.88390501319261</c:v>
                </c:pt>
                <c:pt idx="4">
                  <c:v>38.48396501457726</c:v>
                </c:pt>
                <c:pt idx="5">
                  <c:v>34.45692883895131</c:v>
                </c:pt>
                <c:pt idx="6">
                  <c:v>31.666666666666664</c:v>
                </c:pt>
                <c:pt idx="7">
                  <c:v>31.353919239904986</c:v>
                </c:pt>
                <c:pt idx="8">
                  <c:v>32.33830845771145</c:v>
                </c:pt>
                <c:pt idx="9">
                  <c:v>27.717391304347828</c:v>
                </c:pt>
                <c:pt idx="10">
                  <c:v>27.97281993204983</c:v>
                </c:pt>
                <c:pt idx="11">
                  <c:v>26.218851570964247</c:v>
                </c:pt>
                <c:pt idx="12">
                  <c:v>27.037516170763258</c:v>
                </c:pt>
                <c:pt idx="13">
                  <c:v>28.410256410256412</c:v>
                </c:pt>
                <c:pt idx="14">
                  <c:v>20.875912408759124</c:v>
                </c:pt>
                <c:pt idx="15">
                  <c:v>23.623445825932503</c:v>
                </c:pt>
                <c:pt idx="16">
                  <c:v>23.17913385826772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HI_Data2!$R$4:$R$20</c:f>
              <c:numCache>
                <c:ptCount val="17"/>
                <c:pt idx="1">
                  <c:v>3.349282296650718</c:v>
                </c:pt>
                <c:pt idx="2">
                  <c:v>5.376344086021505</c:v>
                </c:pt>
                <c:pt idx="3">
                  <c:v>6.596306068601583</c:v>
                </c:pt>
                <c:pt idx="4">
                  <c:v>6.997084548104956</c:v>
                </c:pt>
                <c:pt idx="5">
                  <c:v>8.614232209737828</c:v>
                </c:pt>
                <c:pt idx="6">
                  <c:v>6.041666666666667</c:v>
                </c:pt>
                <c:pt idx="7">
                  <c:v>4.513064133016627</c:v>
                </c:pt>
                <c:pt idx="8">
                  <c:v>5.472636815920398</c:v>
                </c:pt>
                <c:pt idx="9">
                  <c:v>4.166666666666666</c:v>
                </c:pt>
                <c:pt idx="10">
                  <c:v>7.248018120045301</c:v>
                </c:pt>
                <c:pt idx="11">
                  <c:v>5.958829902491875</c:v>
                </c:pt>
                <c:pt idx="12">
                  <c:v>7.244501940491591</c:v>
                </c:pt>
                <c:pt idx="13">
                  <c:v>5.128205128205128</c:v>
                </c:pt>
                <c:pt idx="14">
                  <c:v>5.328467153284672</c:v>
                </c:pt>
                <c:pt idx="15">
                  <c:v>5.328596802841918</c:v>
                </c:pt>
                <c:pt idx="16">
                  <c:v>4.872047244094488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HI_Data2!$S$3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HI_Data2!$S$4:$S$20</c:f>
              <c:numCache>
                <c:ptCount val="17"/>
                <c:pt idx="1">
                  <c:v>0.4784688995215311</c:v>
                </c:pt>
                <c:pt idx="2">
                  <c:v>0</c:v>
                </c:pt>
                <c:pt idx="3">
                  <c:v>0.79155672823219</c:v>
                </c:pt>
                <c:pt idx="4">
                  <c:v>0.8746355685131195</c:v>
                </c:pt>
                <c:pt idx="5">
                  <c:v>0.37453183520599254</c:v>
                </c:pt>
                <c:pt idx="6">
                  <c:v>0.4166666666666667</c:v>
                </c:pt>
                <c:pt idx="7">
                  <c:v>0.23752969121140144</c:v>
                </c:pt>
                <c:pt idx="8">
                  <c:v>0.7462686567164178</c:v>
                </c:pt>
                <c:pt idx="9">
                  <c:v>0.36231884057971014</c:v>
                </c:pt>
                <c:pt idx="10">
                  <c:v>0.5662514156285391</c:v>
                </c:pt>
                <c:pt idx="11">
                  <c:v>0.43336944745395445</c:v>
                </c:pt>
                <c:pt idx="12">
                  <c:v>0.38809831824062097</c:v>
                </c:pt>
                <c:pt idx="13">
                  <c:v>0.3076923076923077</c:v>
                </c:pt>
                <c:pt idx="14">
                  <c:v>0.145985401459854</c:v>
                </c:pt>
                <c:pt idx="15">
                  <c:v>0.2664298401420959</c:v>
                </c:pt>
                <c:pt idx="16">
                  <c:v>0.44291338582677164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HI_Data2!$T$3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HI_Data2!$T$4:$T$20</c:f>
              <c:numCache>
                <c:ptCount val="17"/>
                <c:pt idx="1">
                  <c:v>64.5933014354067</c:v>
                </c:pt>
                <c:pt idx="2">
                  <c:v>59.85663082437276</c:v>
                </c:pt>
                <c:pt idx="3">
                  <c:v>56.72823218997362</c:v>
                </c:pt>
                <c:pt idx="4">
                  <c:v>53.64431486880466</c:v>
                </c:pt>
                <c:pt idx="5">
                  <c:v>56.55430711610487</c:v>
                </c:pt>
                <c:pt idx="6">
                  <c:v>61.875</c:v>
                </c:pt>
                <c:pt idx="7">
                  <c:v>63.895486935866984</c:v>
                </c:pt>
                <c:pt idx="8">
                  <c:v>61.442786069651746</c:v>
                </c:pt>
                <c:pt idx="9">
                  <c:v>67.7536231884058</c:v>
                </c:pt>
                <c:pt idx="10">
                  <c:v>64.21291053227634</c:v>
                </c:pt>
                <c:pt idx="11">
                  <c:v>67.38894907908993</c:v>
                </c:pt>
                <c:pt idx="12">
                  <c:v>65.32988357050453</c:v>
                </c:pt>
                <c:pt idx="13">
                  <c:v>66.15384615384615</c:v>
                </c:pt>
                <c:pt idx="14">
                  <c:v>71.67883211678831</c:v>
                </c:pt>
                <c:pt idx="15">
                  <c:v>69.27175843694494</c:v>
                </c:pt>
                <c:pt idx="16">
                  <c:v>68.8484251968504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HI_Data2!$U$3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HI_Data2!$U$4:$U$20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1.9708029197080292</c:v>
                </c:pt>
                <c:pt idx="15">
                  <c:v>1.5097690941385435</c:v>
                </c:pt>
                <c:pt idx="16">
                  <c:v>2.65748031496063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HI_Data2!$V$3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HI_Data2!$V$4:$V$20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5011639"/>
        <c:axId val="25342704"/>
      </c:scatterChart>
      <c:valAx>
        <c:axId val="5501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342704"/>
        <c:crosses val="autoZero"/>
        <c:crossBetween val="midCat"/>
        <c:dispUnits/>
        <c:majorUnit val="1"/>
      </c:valAx>
      <c:valAx>
        <c:axId val="2534270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011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919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HI_Data2!$R$4:$R$20</c:f>
              <c:numCache>
                <c:ptCount val="17"/>
                <c:pt idx="1">
                  <c:v>3.349282296650718</c:v>
                </c:pt>
                <c:pt idx="2">
                  <c:v>5.376344086021505</c:v>
                </c:pt>
                <c:pt idx="3">
                  <c:v>6.596306068601583</c:v>
                </c:pt>
                <c:pt idx="4">
                  <c:v>6.997084548104956</c:v>
                </c:pt>
                <c:pt idx="5">
                  <c:v>8.614232209737828</c:v>
                </c:pt>
                <c:pt idx="6">
                  <c:v>6.041666666666667</c:v>
                </c:pt>
                <c:pt idx="7">
                  <c:v>4.513064133016627</c:v>
                </c:pt>
                <c:pt idx="8">
                  <c:v>5.472636815920398</c:v>
                </c:pt>
                <c:pt idx="9">
                  <c:v>4.166666666666666</c:v>
                </c:pt>
                <c:pt idx="10">
                  <c:v>7.248018120045301</c:v>
                </c:pt>
                <c:pt idx="11">
                  <c:v>5.958829902491875</c:v>
                </c:pt>
                <c:pt idx="12">
                  <c:v>7.244501940491591</c:v>
                </c:pt>
                <c:pt idx="13">
                  <c:v>5.128205128205128</c:v>
                </c:pt>
                <c:pt idx="14">
                  <c:v>5.328467153284672</c:v>
                </c:pt>
                <c:pt idx="15">
                  <c:v>5.328596802841918</c:v>
                </c:pt>
                <c:pt idx="16">
                  <c:v>4.872047244094488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HI_Data2!$S$3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HI_Data2!$S$4:$S$20</c:f>
              <c:numCache>
                <c:ptCount val="17"/>
                <c:pt idx="1">
                  <c:v>0.4784688995215311</c:v>
                </c:pt>
                <c:pt idx="2">
                  <c:v>0</c:v>
                </c:pt>
                <c:pt idx="3">
                  <c:v>0.79155672823219</c:v>
                </c:pt>
                <c:pt idx="4">
                  <c:v>0.8746355685131195</c:v>
                </c:pt>
                <c:pt idx="5">
                  <c:v>0.37453183520599254</c:v>
                </c:pt>
                <c:pt idx="6">
                  <c:v>0.4166666666666667</c:v>
                </c:pt>
                <c:pt idx="7">
                  <c:v>0.23752969121140144</c:v>
                </c:pt>
                <c:pt idx="8">
                  <c:v>0.7462686567164178</c:v>
                </c:pt>
                <c:pt idx="9">
                  <c:v>0.36231884057971014</c:v>
                </c:pt>
                <c:pt idx="10">
                  <c:v>0.5662514156285391</c:v>
                </c:pt>
                <c:pt idx="11">
                  <c:v>0.43336944745395445</c:v>
                </c:pt>
                <c:pt idx="12">
                  <c:v>0.38809831824062097</c:v>
                </c:pt>
                <c:pt idx="13">
                  <c:v>0.3076923076923077</c:v>
                </c:pt>
                <c:pt idx="14">
                  <c:v>0.145985401459854</c:v>
                </c:pt>
                <c:pt idx="15">
                  <c:v>0.2664298401420959</c:v>
                </c:pt>
                <c:pt idx="16">
                  <c:v>0.44291338582677164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HI_Data2!$T$3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HI_Data2!$T$4:$T$20</c:f>
              <c:numCache>
                <c:ptCount val="17"/>
                <c:pt idx="1">
                  <c:v>64.5933014354067</c:v>
                </c:pt>
                <c:pt idx="2">
                  <c:v>59.85663082437276</c:v>
                </c:pt>
                <c:pt idx="3">
                  <c:v>56.72823218997362</c:v>
                </c:pt>
                <c:pt idx="4">
                  <c:v>53.64431486880466</c:v>
                </c:pt>
                <c:pt idx="5">
                  <c:v>56.55430711610487</c:v>
                </c:pt>
                <c:pt idx="6">
                  <c:v>61.875</c:v>
                </c:pt>
                <c:pt idx="7">
                  <c:v>63.895486935866984</c:v>
                </c:pt>
                <c:pt idx="8">
                  <c:v>61.442786069651746</c:v>
                </c:pt>
                <c:pt idx="9">
                  <c:v>67.7536231884058</c:v>
                </c:pt>
                <c:pt idx="10">
                  <c:v>64.21291053227634</c:v>
                </c:pt>
                <c:pt idx="11">
                  <c:v>67.38894907908993</c:v>
                </c:pt>
                <c:pt idx="12">
                  <c:v>65.32988357050453</c:v>
                </c:pt>
                <c:pt idx="13">
                  <c:v>66.15384615384615</c:v>
                </c:pt>
                <c:pt idx="14">
                  <c:v>71.67883211678831</c:v>
                </c:pt>
                <c:pt idx="15">
                  <c:v>69.27175843694494</c:v>
                </c:pt>
                <c:pt idx="16">
                  <c:v>68.8484251968504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HI_Data2!$U$4:$U$20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1.9708029197080292</c:v>
                </c:pt>
                <c:pt idx="15">
                  <c:v>1.5097690941385435</c:v>
                </c:pt>
                <c:pt idx="16">
                  <c:v>2.65748031496063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HI_Data2!$V$4:$V$20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6757745"/>
        <c:axId val="39493114"/>
      </c:scatterChart>
      <c:valAx>
        <c:axId val="2675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493114"/>
        <c:crosses val="autoZero"/>
        <c:crossBetween val="midCat"/>
        <c:dispUnits/>
        <c:majorUnit val="1"/>
      </c:valAx>
      <c:valAx>
        <c:axId val="394931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757745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HI_Data2!$D$4:$D$20</c:f>
              <c:numCache>
                <c:ptCount val="17"/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HI_Data2!$E$4:$E$20</c:f>
              <c:numCache>
                <c:ptCount val="17"/>
                <c:pt idx="1">
                  <c:v>135</c:v>
                </c:pt>
                <c:pt idx="2">
                  <c:v>167</c:v>
                </c:pt>
                <c:pt idx="3">
                  <c:v>215</c:v>
                </c:pt>
                <c:pt idx="4">
                  <c:v>184</c:v>
                </c:pt>
                <c:pt idx="5">
                  <c:v>151</c:v>
                </c:pt>
                <c:pt idx="6">
                  <c:v>297</c:v>
                </c:pt>
                <c:pt idx="7">
                  <c:v>269</c:v>
                </c:pt>
                <c:pt idx="8">
                  <c:v>247</c:v>
                </c:pt>
                <c:pt idx="9">
                  <c:v>374</c:v>
                </c:pt>
                <c:pt idx="10">
                  <c:v>567</c:v>
                </c:pt>
                <c:pt idx="11">
                  <c:v>622</c:v>
                </c:pt>
                <c:pt idx="12">
                  <c:v>505</c:v>
                </c:pt>
                <c:pt idx="13">
                  <c:v>645</c:v>
                </c:pt>
                <c:pt idx="14">
                  <c:v>982</c:v>
                </c:pt>
                <c:pt idx="15">
                  <c:v>1560</c:v>
                </c:pt>
                <c:pt idx="16">
                  <c:v>1399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HI_Data2!$F$3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HI_Data2!$F$4:$F$20</c:f>
              <c:numCache>
                <c:ptCount val="17"/>
                <c:pt idx="14">
                  <c:v>27</c:v>
                </c:pt>
                <c:pt idx="15">
                  <c:v>34</c:v>
                </c:pt>
                <c:pt idx="16">
                  <c:v>54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HI_Data2!$G$3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HI_Data2!$G$4:$G$20</c:f>
              <c:numCache>
                <c:ptCount val="17"/>
              </c:numCache>
            </c:numRef>
          </c:yVal>
          <c:smooth val="0"/>
        </c:ser>
        <c:axId val="19893707"/>
        <c:axId val="44825636"/>
      </c:scatterChart>
      <c:val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4825636"/>
        <c:crosses val="autoZero"/>
        <c:crossBetween val="midCat"/>
        <c:dispUnits/>
        <c:majorUnit val="1"/>
      </c:val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893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HI_Data2!$AM$4:$AM$20</c:f>
              <c:numCache>
                <c:ptCount val="17"/>
                <c:pt idx="0">
                  <c:v>0</c:v>
                </c:pt>
                <c:pt idx="1">
                  <c:v>34.91620111731844</c:v>
                </c:pt>
                <c:pt idx="2">
                  <c:v>0</c:v>
                </c:pt>
                <c:pt idx="3">
                  <c:v>94.16195856873823</c:v>
                </c:pt>
                <c:pt idx="4">
                  <c:v>88.52168781351432</c:v>
                </c:pt>
                <c:pt idx="5">
                  <c:v>27.878449958182326</c:v>
                </c:pt>
                <c:pt idx="6">
                  <c:v>52.46589716684156</c:v>
                </c:pt>
                <c:pt idx="7">
                  <c:v>24.98750624687656</c:v>
                </c:pt>
                <c:pt idx="8">
                  <c:v>72.79786459597186</c:v>
                </c:pt>
                <c:pt idx="9">
                  <c:v>46.630916297505244</c:v>
                </c:pt>
                <c:pt idx="10">
                  <c:v>112.76499774470004</c:v>
                </c:pt>
                <c:pt idx="11">
                  <c:v>90.02925950934053</c:v>
                </c:pt>
                <c:pt idx="12">
                  <c:v>66.43046944198406</c:v>
                </c:pt>
                <c:pt idx="13">
                  <c:v>65.91957811470006</c:v>
                </c:pt>
                <c:pt idx="14">
                  <c:v>42.79905842071474</c:v>
                </c:pt>
                <c:pt idx="15">
                  <c:v>128.15036309269544</c:v>
                </c:pt>
                <c:pt idx="16">
                  <c:v>191.4079115270098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HI_Data2!$AN$4:$AN$20</c:f>
              <c:numCache>
                <c:ptCount val="17"/>
                <c:pt idx="0">
                  <c:v>0</c:v>
                </c:pt>
                <c:pt idx="1">
                  <c:v>22.431844578887812</c:v>
                </c:pt>
                <c:pt idx="2">
                  <c:v>27.477590133077097</c:v>
                </c:pt>
                <c:pt idx="3">
                  <c:v>35.017256178102656</c:v>
                </c:pt>
                <c:pt idx="4">
                  <c:v>29.543520495817347</c:v>
                </c:pt>
                <c:pt idx="5">
                  <c:v>23.96787352581705</c:v>
                </c:pt>
                <c:pt idx="6">
                  <c:v>46.461277575628635</c:v>
                </c:pt>
                <c:pt idx="7">
                  <c:v>41.13149847094801</c:v>
                </c:pt>
                <c:pt idx="8">
                  <c:v>37.1814363775948</c:v>
                </c:pt>
                <c:pt idx="9">
                  <c:v>55.484592640725396</c:v>
                </c:pt>
                <c:pt idx="10">
                  <c:v>82.81011072018508</c:v>
                </c:pt>
                <c:pt idx="11">
                  <c:v>89.59244081785512</c:v>
                </c:pt>
                <c:pt idx="12">
                  <c:v>72.02596928413318</c:v>
                </c:pt>
                <c:pt idx="13">
                  <c:v>91.26747170708377</c:v>
                </c:pt>
                <c:pt idx="14">
                  <c:v>137.86519535582417</c:v>
                </c:pt>
                <c:pt idx="15">
                  <c:v>218.10311803572975</c:v>
                </c:pt>
                <c:pt idx="16">
                  <c:v>195.63888892773386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HI_Data2!$AO$3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HI_Data2!$AO$4:$AO$20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28.44320839390683</c:v>
                </c:pt>
                <c:pt idx="15">
                  <c:v>35.497645670853295</c:v>
                </c:pt>
                <c:pt idx="16">
                  <c:v>56.5705665437479</c:v>
                </c:pt>
              </c:numCache>
            </c:numRef>
          </c:yVal>
          <c:smooth val="0"/>
        </c:ser>
        <c:axId val="777541"/>
        <c:axId val="6997870"/>
      </c:scatterChart>
      <c:val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997870"/>
        <c:crosses val="autoZero"/>
        <c:crossBetween val="midCat"/>
        <c:dispUnits/>
        <c:majorUnit val="1"/>
      </c:val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77541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HI_Data2!$R$25:$R$41</c:f>
              <c:numCache>
                <c:ptCount val="17"/>
                <c:pt idx="2">
                  <c:v>5.376344086021505</c:v>
                </c:pt>
                <c:pt idx="3">
                  <c:v>6.702412868632708</c:v>
                </c:pt>
                <c:pt idx="4">
                  <c:v>7.098765432098765</c:v>
                </c:pt>
                <c:pt idx="5">
                  <c:v>9.821428571428571</c:v>
                </c:pt>
                <c:pt idx="6">
                  <c:v>6.221198156682028</c:v>
                </c:pt>
                <c:pt idx="7">
                  <c:v>4.3478260869565215</c:v>
                </c:pt>
                <c:pt idx="8">
                  <c:v>5.5</c:v>
                </c:pt>
                <c:pt idx="9">
                  <c:v>4.242424242424243</c:v>
                </c:pt>
                <c:pt idx="10">
                  <c:v>8.149405772495756</c:v>
                </c:pt>
                <c:pt idx="11">
                  <c:v>6.722689075630252</c:v>
                </c:pt>
                <c:pt idx="12">
                  <c:v>6.11764705882353</c:v>
                </c:pt>
                <c:pt idx="13">
                  <c:v>5.660377358490567</c:v>
                </c:pt>
                <c:pt idx="14">
                  <c:v>5.7947019867549665</c:v>
                </c:pt>
                <c:pt idx="15">
                  <c:v>4.438081603435934</c:v>
                </c:pt>
                <c:pt idx="16">
                  <c:v>3.4001743679163035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HI_Data2!$S$24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HI_Data2!$S$25:$S$41</c:f>
              <c:numCache>
                <c:ptCount val="17"/>
                <c:pt idx="2">
                  <c:v>0</c:v>
                </c:pt>
                <c:pt idx="3">
                  <c:v>0.8042895442359249</c:v>
                </c:pt>
                <c:pt idx="4">
                  <c:v>0.9259259259259258</c:v>
                </c:pt>
                <c:pt idx="5">
                  <c:v>0.4464285714285714</c:v>
                </c:pt>
                <c:pt idx="6">
                  <c:v>0.4608294930875576</c:v>
                </c:pt>
                <c:pt idx="7">
                  <c:v>0.24154589371980675</c:v>
                </c:pt>
                <c:pt idx="8">
                  <c:v>0.75</c:v>
                </c:pt>
                <c:pt idx="9">
                  <c:v>0.40404040404040403</c:v>
                </c:pt>
                <c:pt idx="10">
                  <c:v>0.6791171477079796</c:v>
                </c:pt>
                <c:pt idx="11">
                  <c:v>0.5042016806722689</c:v>
                </c:pt>
                <c:pt idx="12">
                  <c:v>0.4705882352941176</c:v>
                </c:pt>
                <c:pt idx="13">
                  <c:v>0.5145797598627788</c:v>
                </c:pt>
                <c:pt idx="14">
                  <c:v>0.33112582781456956</c:v>
                </c:pt>
                <c:pt idx="15">
                  <c:v>0.21474588403722264</c:v>
                </c:pt>
                <c:pt idx="16">
                  <c:v>0.26155187445510025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HI_Data2!$T$24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HI_Data2!$T$25:$T$41</c:f>
              <c:numCache>
                <c:ptCount val="17"/>
                <c:pt idx="2">
                  <c:v>59.85663082437276</c:v>
                </c:pt>
                <c:pt idx="3">
                  <c:v>56.56836461126006</c:v>
                </c:pt>
                <c:pt idx="4">
                  <c:v>52.46913580246913</c:v>
                </c:pt>
                <c:pt idx="5">
                  <c:v>55.35714285714286</c:v>
                </c:pt>
                <c:pt idx="6">
                  <c:v>61.05990783410138</c:v>
                </c:pt>
                <c:pt idx="7">
                  <c:v>64.00966183574879</c:v>
                </c:pt>
                <c:pt idx="8">
                  <c:v>61.5</c:v>
                </c:pt>
                <c:pt idx="9">
                  <c:v>68.08080808080808</c:v>
                </c:pt>
                <c:pt idx="10">
                  <c:v>62.13921901528013</c:v>
                </c:pt>
                <c:pt idx="11">
                  <c:v>65.21008403361344</c:v>
                </c:pt>
                <c:pt idx="12">
                  <c:v>64.70588235294117</c:v>
                </c:pt>
                <c:pt idx="13">
                  <c:v>62.60720411663808</c:v>
                </c:pt>
                <c:pt idx="14">
                  <c:v>71.52317880794702</c:v>
                </c:pt>
                <c:pt idx="15">
                  <c:v>67.64495347172512</c:v>
                </c:pt>
                <c:pt idx="16">
                  <c:v>68.00348735832607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HI_Data2!$U$24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HI_Data2!$U$25:$U$41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1.1589403973509933</c:v>
                </c:pt>
                <c:pt idx="15">
                  <c:v>1.6463851109520402</c:v>
                </c:pt>
                <c:pt idx="16">
                  <c:v>2.6155187445510024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HI_Data2!$V$24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HI_Data2!$V$25:$V$41</c:f>
              <c:numCach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62980831"/>
        <c:axId val="29956568"/>
      </c:scatterChart>
      <c:val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956568"/>
        <c:crosses val="autoZero"/>
        <c:crossBetween val="midCat"/>
        <c:dispUnits/>
        <c:majorUnit val="1"/>
      </c:valAx>
      <c:valAx>
        <c:axId val="2995656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980831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HAWAII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HI_Data2!$D$25:$D$41</c:f>
              <c:numCache>
                <c:ptCount val="17"/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HI_Data2!$E$25:$E$41</c:f>
              <c:numCache>
                <c:ptCount val="17"/>
                <c:pt idx="2">
                  <c:v>167</c:v>
                </c:pt>
                <c:pt idx="3">
                  <c:v>211</c:v>
                </c:pt>
                <c:pt idx="4">
                  <c:v>170</c:v>
                </c:pt>
                <c:pt idx="5">
                  <c:v>124</c:v>
                </c:pt>
                <c:pt idx="6">
                  <c:v>265</c:v>
                </c:pt>
                <c:pt idx="7">
                  <c:v>265</c:v>
                </c:pt>
                <c:pt idx="8">
                  <c:v>246</c:v>
                </c:pt>
                <c:pt idx="9">
                  <c:v>337</c:v>
                </c:pt>
                <c:pt idx="10">
                  <c:v>366</c:v>
                </c:pt>
                <c:pt idx="11">
                  <c:v>388</c:v>
                </c:pt>
                <c:pt idx="12">
                  <c:v>275</c:v>
                </c:pt>
                <c:pt idx="13">
                  <c:v>365</c:v>
                </c:pt>
                <c:pt idx="14">
                  <c:v>432</c:v>
                </c:pt>
                <c:pt idx="15">
                  <c:v>945</c:v>
                </c:pt>
                <c:pt idx="16">
                  <c:v>780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HI_Data2!$F$24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HI_Data2!$F$25:$F$41</c:f>
              <c:numCache>
                <c:ptCount val="17"/>
                <c:pt idx="14">
                  <c:v>7</c:v>
                </c:pt>
                <c:pt idx="15">
                  <c:v>23</c:v>
                </c:pt>
                <c:pt idx="16">
                  <c:v>30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HI_Data2!$G$24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HI_Data2!$G$25:$G$41</c:f>
              <c:numCache>
                <c:ptCount val="17"/>
              </c:numCache>
            </c:numRef>
          </c:yVal>
          <c:smooth val="0"/>
        </c:ser>
        <c:axId val="1173657"/>
        <c:axId val="10562914"/>
      </c:scatterChart>
      <c:val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562914"/>
        <c:crosses val="autoZero"/>
        <c:crossBetween val="midCat"/>
        <c:dispUnits/>
        <c:majorUnit val="1"/>
      </c:valAx>
      <c:valAx>
        <c:axId val="105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7365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HI_Data2!$AM$24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HI_Data2!$AM$25:$AM$41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94.16195856873823</c:v>
                </c:pt>
                <c:pt idx="4">
                  <c:v>88.52168781351432</c:v>
                </c:pt>
                <c:pt idx="5">
                  <c:v>27.878449958182326</c:v>
                </c:pt>
                <c:pt idx="6">
                  <c:v>52.46589716684156</c:v>
                </c:pt>
                <c:pt idx="7">
                  <c:v>24.98750624687656</c:v>
                </c:pt>
                <c:pt idx="8">
                  <c:v>72.79786459597186</c:v>
                </c:pt>
                <c:pt idx="9">
                  <c:v>46.630916297505244</c:v>
                </c:pt>
                <c:pt idx="10">
                  <c:v>90.21199819576003</c:v>
                </c:pt>
                <c:pt idx="11">
                  <c:v>67.5219446320054</c:v>
                </c:pt>
                <c:pt idx="12">
                  <c:v>44.286979627989375</c:v>
                </c:pt>
                <c:pt idx="13">
                  <c:v>65.91957811470006</c:v>
                </c:pt>
                <c:pt idx="14">
                  <c:v>42.79905842071474</c:v>
                </c:pt>
                <c:pt idx="15">
                  <c:v>64.07518154634772</c:v>
                </c:pt>
                <c:pt idx="16">
                  <c:v>63.80263717566993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HI_Data2!$AN$24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27.477590133077097</c:v>
                </c:pt>
                <c:pt idx="3">
                  <c:v>34.36577234223097</c:v>
                </c:pt>
                <c:pt idx="4">
                  <c:v>27.29564393635298</c:v>
                </c:pt>
                <c:pt idx="5">
                  <c:v>19.68222726623387</c:v>
                </c:pt>
                <c:pt idx="6">
                  <c:v>41.45534867859121</c:v>
                </c:pt>
                <c:pt idx="7">
                  <c:v>40.51987767584097</c:v>
                </c:pt>
                <c:pt idx="8">
                  <c:v>37.03090424651142</c:v>
                </c:pt>
                <c:pt idx="9">
                  <c:v>49.99547518696379</c:v>
                </c:pt>
                <c:pt idx="10">
                  <c:v>53.45414554424645</c:v>
                </c:pt>
                <c:pt idx="11">
                  <c:v>55.88724604071991</c:v>
                </c:pt>
                <c:pt idx="12">
                  <c:v>39.222062481458664</c:v>
                </c:pt>
                <c:pt idx="13">
                  <c:v>51.64748398927997</c:v>
                </c:pt>
                <c:pt idx="14">
                  <c:v>60.64945457608558</c:v>
                </c:pt>
                <c:pt idx="15">
                  <c:v>132.12015804087477</c:v>
                </c:pt>
                <c:pt idx="16">
                  <c:v>109.0767214893727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HI_Data2!$AO$24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HI_Data2!$AO$25:$AO$41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7.374165139161032</c:v>
                </c:pt>
                <c:pt idx="15">
                  <c:v>24.013113247930175</c:v>
                </c:pt>
                <c:pt idx="16">
                  <c:v>31.428092524304393</c:v>
                </c:pt>
              </c:numCache>
            </c:numRef>
          </c:yVal>
          <c:smooth val="0"/>
        </c:ser>
        <c:axId val="27957363"/>
        <c:axId val="50289676"/>
      </c:scatterChart>
      <c:valAx>
        <c:axId val="2795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289676"/>
        <c:crosses val="autoZero"/>
        <c:crossBetween val="midCat"/>
        <c:dispUnits/>
        <c:majorUnit val="1"/>
      </c:valAx>
      <c:valAx>
        <c:axId val="5028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9573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HI_Data1!$E$5:$E$21</c:f>
              <c:numCache>
                <c:ptCount val="17"/>
                <c:pt idx="2">
                  <c:v>27</c:v>
                </c:pt>
                <c:pt idx="3">
                  <c:v>28</c:v>
                </c:pt>
                <c:pt idx="4">
                  <c:v>28</c:v>
                </c:pt>
                <c:pt idx="5">
                  <c:v>24</c:v>
                </c:pt>
                <c:pt idx="6">
                  <c:v>26</c:v>
                </c:pt>
                <c:pt idx="7">
                  <c:v>20</c:v>
                </c:pt>
                <c:pt idx="8">
                  <c:v>29</c:v>
                </c:pt>
                <c:pt idx="9">
                  <c:v>25</c:v>
                </c:pt>
                <c:pt idx="10">
                  <c:v>17</c:v>
                </c:pt>
                <c:pt idx="11">
                  <c:v>32</c:v>
                </c:pt>
                <c:pt idx="12">
                  <c:v>22</c:v>
                </c:pt>
                <c:pt idx="13">
                  <c:v>45</c:v>
                </c:pt>
                <c:pt idx="14">
                  <c:v>27</c:v>
                </c:pt>
                <c:pt idx="15">
                  <c:v>57</c:v>
                </c:pt>
                <c:pt idx="16">
                  <c:v>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HI_Data1!$F$5:$F$21</c:f>
              <c:numCache>
                <c:ptCount val="17"/>
                <c:pt idx="2">
                  <c:v>2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7</c:v>
                </c:pt>
                <c:pt idx="15">
                  <c:v>11</c:v>
                </c:pt>
                <c:pt idx="16">
                  <c:v>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HI_Data1!$G$5:$G$21</c:f>
              <c:numCache>
                <c:ptCount val="17"/>
                <c:pt idx="2">
                  <c:v>29</c:v>
                </c:pt>
                <c:pt idx="3">
                  <c:v>37</c:v>
                </c:pt>
                <c:pt idx="4">
                  <c:v>32</c:v>
                </c:pt>
                <c:pt idx="5">
                  <c:v>28</c:v>
                </c:pt>
                <c:pt idx="6">
                  <c:v>33</c:v>
                </c:pt>
                <c:pt idx="7">
                  <c:v>23</c:v>
                </c:pt>
                <c:pt idx="8">
                  <c:v>34</c:v>
                </c:pt>
                <c:pt idx="9">
                  <c:v>28</c:v>
                </c:pt>
                <c:pt idx="10">
                  <c:v>24</c:v>
                </c:pt>
                <c:pt idx="11">
                  <c:v>37</c:v>
                </c:pt>
                <c:pt idx="12">
                  <c:v>24</c:v>
                </c:pt>
                <c:pt idx="13">
                  <c:v>47</c:v>
                </c:pt>
                <c:pt idx="14">
                  <c:v>34</c:v>
                </c:pt>
                <c:pt idx="15">
                  <c:v>68</c:v>
                </c:pt>
                <c:pt idx="16">
                  <c:v>58</c:v>
                </c:pt>
              </c:numCache>
            </c:numRef>
          </c:yVal>
          <c:smooth val="1"/>
        </c:ser>
        <c:axId val="25908903"/>
        <c:axId val="31853536"/>
      </c:scatterChart>
      <c:scatterChart>
        <c:scatterStyle val="lineMarker"/>
        <c:varyColors val="0"/>
        <c:ser>
          <c:idx val="5"/>
          <c:order val="3"/>
          <c:tx>
            <c:strRef>
              <c:f>HI_Data1!$A$23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HI_Data1!$F$28:$F$44</c:f>
              <c:numCache>
                <c:ptCount val="17"/>
                <c:pt idx="2">
                  <c:v>6.896551724137931</c:v>
                </c:pt>
                <c:pt idx="3">
                  <c:v>24.324324324324326</c:v>
                </c:pt>
                <c:pt idx="4">
                  <c:v>12.5</c:v>
                </c:pt>
                <c:pt idx="5">
                  <c:v>14.285714285714285</c:v>
                </c:pt>
                <c:pt idx="6">
                  <c:v>21.21212121212121</c:v>
                </c:pt>
                <c:pt idx="7">
                  <c:v>13.043478260869565</c:v>
                </c:pt>
                <c:pt idx="8">
                  <c:v>14.705882352941178</c:v>
                </c:pt>
                <c:pt idx="9">
                  <c:v>10.714285714285714</c:v>
                </c:pt>
                <c:pt idx="10">
                  <c:v>29.166666666666668</c:v>
                </c:pt>
                <c:pt idx="11">
                  <c:v>13.513513513513514</c:v>
                </c:pt>
                <c:pt idx="12">
                  <c:v>8.333333333333332</c:v>
                </c:pt>
                <c:pt idx="13">
                  <c:v>4.25531914893617</c:v>
                </c:pt>
                <c:pt idx="14">
                  <c:v>20.588235294117645</c:v>
                </c:pt>
                <c:pt idx="15">
                  <c:v>16.176470588235293</c:v>
                </c:pt>
                <c:pt idx="16">
                  <c:v>10.344827586206897</c:v>
                </c:pt>
              </c:numCache>
            </c:numRef>
          </c:yVal>
          <c:smooth val="0"/>
        </c:ser>
        <c:axId val="18246369"/>
        <c:axId val="29999594"/>
      </c:scatterChart>
      <c:valAx>
        <c:axId val="2590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853536"/>
        <c:crossesAt val="0"/>
        <c:crossBetween val="midCat"/>
        <c:dispUnits/>
        <c:majorUnit val="1"/>
      </c:valAx>
      <c:valAx>
        <c:axId val="318535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908903"/>
        <c:crosses val="autoZero"/>
        <c:crossBetween val="midCat"/>
        <c:dispUnits/>
        <c:majorUnit val="10"/>
      </c:valAx>
      <c:valAx>
        <c:axId val="18246369"/>
        <c:scaling>
          <c:orientation val="minMax"/>
        </c:scaling>
        <c:axPos val="b"/>
        <c:delete val="1"/>
        <c:majorTickMark val="in"/>
        <c:minorTickMark val="none"/>
        <c:tickLblPos val="nextTo"/>
        <c:crossAx val="29999594"/>
        <c:crosses val="max"/>
        <c:crossBetween val="midCat"/>
        <c:dispUnits/>
      </c:valAx>
      <c:valAx>
        <c:axId val="2999959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2463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HI_Data3!$L$24:$L$40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7.9655651568478785</c:v>
                </c:pt>
                <c:pt idx="3">
                  <c:v>8.201475093877598</c:v>
                </c:pt>
                <c:pt idx="4">
                  <c:v>8.121733177860156</c:v>
                </c:pt>
                <c:pt idx="5">
                  <c:v>6.9423753915933615</c:v>
                </c:pt>
                <c:pt idx="6">
                  <c:v>7.488091055187231</c:v>
                </c:pt>
                <c:pt idx="7">
                  <c:v>5.757416992440511</c:v>
                </c:pt>
                <c:pt idx="8">
                  <c:v>8.25895527063742</c:v>
                </c:pt>
                <c:pt idx="9">
                  <c:v>7.05097289323981</c:v>
                </c:pt>
                <c:pt idx="10">
                  <c:v>4.8033453887884265</c:v>
                </c:pt>
                <c:pt idx="11">
                  <c:v>9.03656136248754</c:v>
                </c:pt>
                <c:pt idx="12">
                  <c:v>6.243401859398591</c:v>
                </c:pt>
                <c:pt idx="13">
                  <c:v>12.893206999005791</c:v>
                </c:pt>
                <c:pt idx="14">
                  <c:v>7.802859314446561</c:v>
                </c:pt>
                <c:pt idx="15">
                  <c:v>16.59591565780969</c:v>
                </c:pt>
                <c:pt idx="16">
                  <c:v>15.29025011320666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HI_Data3!$M$24:$M$40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9.045271584279318</c:v>
                </c:pt>
                <c:pt idx="3">
                  <c:v>39.147455415398</c:v>
                </c:pt>
                <c:pt idx="4">
                  <c:v>16.742706458499015</c:v>
                </c:pt>
                <c:pt idx="5">
                  <c:v>16.237720224080537</c:v>
                </c:pt>
                <c:pt idx="6">
                  <c:v>27.531956735496557</c:v>
                </c:pt>
                <c:pt idx="7">
                  <c:v>11.583906093134605</c:v>
                </c:pt>
                <c:pt idx="8">
                  <c:v>18.240186779512623</c:v>
                </c:pt>
                <c:pt idx="9">
                  <c:v>9.939369843951894</c:v>
                </c:pt>
                <c:pt idx="10">
                  <c:v>23.045267489711932</c:v>
                </c:pt>
                <c:pt idx="11">
                  <c:v>15.913430935709737</c:v>
                </c:pt>
                <c:pt idx="12">
                  <c:v>6.30715862503942</c:v>
                </c:pt>
                <c:pt idx="13">
                  <c:v>6.34517766497462</c:v>
                </c:pt>
                <c:pt idx="14">
                  <c:v>22.288734636693626</c:v>
                </c:pt>
                <c:pt idx="15">
                  <c:v>35.15163135525517</c:v>
                </c:pt>
                <c:pt idx="16">
                  <c:v>19.893899204244033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HI_Data3!$N$24:$N$40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8.031683607056804</c:v>
                </c:pt>
                <c:pt idx="3">
                  <c:v>10.153900195393971</c:v>
                </c:pt>
                <c:pt idx="4">
                  <c:v>8.680437819582524</c:v>
                </c:pt>
                <c:pt idx="5">
                  <c:v>7.560681217377686</c:v>
                </c:pt>
                <c:pt idx="6">
                  <c:v>8.855660779888526</c:v>
                </c:pt>
                <c:pt idx="7">
                  <c:v>6.161660540725896</c:v>
                </c:pt>
                <c:pt idx="8">
                  <c:v>8.9817353769423</c:v>
                </c:pt>
                <c:pt idx="9">
                  <c:v>7.277566381801925</c:v>
                </c:pt>
                <c:pt idx="10">
                  <c:v>6.245202253477147</c:v>
                </c:pt>
                <c:pt idx="11">
                  <c:v>9.597003659830314</c:v>
                </c:pt>
                <c:pt idx="12">
                  <c:v>6.248665649522757</c:v>
                </c:pt>
                <c:pt idx="13">
                  <c:v>12.350837360494664</c:v>
                </c:pt>
                <c:pt idx="14">
                  <c:v>9.008221326699044</c:v>
                </c:pt>
                <c:pt idx="15">
                  <c:v>18.14538186689295</c:v>
                </c:pt>
                <c:pt idx="16">
                  <c:v>15.665260394440454</c:v>
                </c:pt>
              </c:numCache>
            </c:numRef>
          </c:yVal>
          <c:smooth val="1"/>
        </c:ser>
        <c:axId val="1560891"/>
        <c:axId val="14048020"/>
      </c:scatterChart>
      <c:valAx>
        <c:axId val="156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048020"/>
        <c:crossesAt val="0"/>
        <c:crossBetween val="midCat"/>
        <c:dispUnits/>
        <c:majorUnit val="1"/>
      </c:valAx>
      <c:valAx>
        <c:axId val="14048020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6089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HI_Data1!$H$5:$H$21</c:f>
              <c:numCache>
                <c:ptCount val="17"/>
                <c:pt idx="2">
                  <c:v>16</c:v>
                </c:pt>
                <c:pt idx="3">
                  <c:v>24</c:v>
                </c:pt>
                <c:pt idx="4">
                  <c:v>19</c:v>
                </c:pt>
                <c:pt idx="5">
                  <c:v>9</c:v>
                </c:pt>
                <c:pt idx="6">
                  <c:v>30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23</c:v>
                </c:pt>
                <c:pt idx="11">
                  <c:v>23</c:v>
                </c:pt>
                <c:pt idx="12">
                  <c:v>12</c:v>
                </c:pt>
                <c:pt idx="13">
                  <c:v>33</c:v>
                </c:pt>
                <c:pt idx="14">
                  <c:v>17</c:v>
                </c:pt>
                <c:pt idx="15">
                  <c:v>68</c:v>
                </c:pt>
                <c:pt idx="16">
                  <c:v>70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HI_Data1!$I$5:$I$21</c:f>
              <c:numCache>
                <c:ptCount val="17"/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6</c:v>
                </c:pt>
                <c:pt idx="11">
                  <c:v>7</c:v>
                </c:pt>
                <c:pt idx="12">
                  <c:v>4</c:v>
                </c:pt>
                <c:pt idx="13">
                  <c:v>3</c:v>
                </c:pt>
                <c:pt idx="14">
                  <c:v>7</c:v>
                </c:pt>
                <c:pt idx="15">
                  <c:v>10</c:v>
                </c:pt>
                <c:pt idx="16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HI_Data1!$J$5:$J$21</c:f>
              <c:numCache>
                <c:ptCount val="17"/>
                <c:pt idx="2">
                  <c:v>20</c:v>
                </c:pt>
                <c:pt idx="3">
                  <c:v>28</c:v>
                </c:pt>
                <c:pt idx="4">
                  <c:v>26</c:v>
                </c:pt>
                <c:pt idx="5">
                  <c:v>17</c:v>
                </c:pt>
                <c:pt idx="6">
                  <c:v>35</c:v>
                </c:pt>
                <c:pt idx="7">
                  <c:v>20</c:v>
                </c:pt>
                <c:pt idx="8">
                  <c:v>17</c:v>
                </c:pt>
                <c:pt idx="9">
                  <c:v>15</c:v>
                </c:pt>
                <c:pt idx="10">
                  <c:v>29</c:v>
                </c:pt>
                <c:pt idx="11">
                  <c:v>30</c:v>
                </c:pt>
                <c:pt idx="12">
                  <c:v>16</c:v>
                </c:pt>
                <c:pt idx="13">
                  <c:v>36</c:v>
                </c:pt>
                <c:pt idx="14">
                  <c:v>24</c:v>
                </c:pt>
                <c:pt idx="15">
                  <c:v>78</c:v>
                </c:pt>
                <c:pt idx="16">
                  <c:v>73</c:v>
                </c:pt>
              </c:numCache>
            </c:numRef>
          </c:yVal>
          <c:smooth val="1"/>
        </c:ser>
        <c:axId val="59323317"/>
        <c:axId val="64147806"/>
      </c:scatterChart>
      <c:scatterChart>
        <c:scatterStyle val="lineMarker"/>
        <c:varyColors val="0"/>
        <c:ser>
          <c:idx val="5"/>
          <c:order val="3"/>
          <c:tx>
            <c:strRef>
              <c:f>HI_Data1!$A$23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HI_Data1!$I$28:$I$44</c:f>
              <c:numCache>
                <c:ptCount val="17"/>
                <c:pt idx="2">
                  <c:v>20</c:v>
                </c:pt>
                <c:pt idx="3">
                  <c:v>14.285714285714285</c:v>
                </c:pt>
                <c:pt idx="4">
                  <c:v>26.923076923076923</c:v>
                </c:pt>
                <c:pt idx="5">
                  <c:v>47.05882352941176</c:v>
                </c:pt>
                <c:pt idx="6">
                  <c:v>14.285714285714285</c:v>
                </c:pt>
                <c:pt idx="7">
                  <c:v>20</c:v>
                </c:pt>
                <c:pt idx="8">
                  <c:v>5.88235294117647</c:v>
                </c:pt>
                <c:pt idx="9">
                  <c:v>20</c:v>
                </c:pt>
                <c:pt idx="10">
                  <c:v>20.689655172413794</c:v>
                </c:pt>
                <c:pt idx="11">
                  <c:v>23.333333333333332</c:v>
                </c:pt>
                <c:pt idx="12">
                  <c:v>25</c:v>
                </c:pt>
                <c:pt idx="13">
                  <c:v>8.333333333333332</c:v>
                </c:pt>
                <c:pt idx="14">
                  <c:v>29.166666666666668</c:v>
                </c:pt>
                <c:pt idx="15">
                  <c:v>12.82051282051282</c:v>
                </c:pt>
                <c:pt idx="16">
                  <c:v>4.10958904109589</c:v>
                </c:pt>
              </c:numCache>
            </c:numRef>
          </c:yVal>
          <c:smooth val="0"/>
        </c:ser>
        <c:axId val="40459343"/>
        <c:axId val="28589768"/>
      </c:scatterChart>
      <c:val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147806"/>
        <c:crossesAt val="0"/>
        <c:crossBetween val="midCat"/>
        <c:dispUnits/>
        <c:majorUnit val="1"/>
      </c:valAx>
      <c:valAx>
        <c:axId val="641478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323317"/>
        <c:crosses val="autoZero"/>
        <c:crossBetween val="midCat"/>
        <c:dispUnits/>
        <c:majorUnit val="10"/>
      </c:valAx>
      <c:valAx>
        <c:axId val="40459343"/>
        <c:scaling>
          <c:orientation val="minMax"/>
        </c:scaling>
        <c:axPos val="b"/>
        <c:delete val="1"/>
        <c:majorTickMark val="in"/>
        <c:minorTickMark val="none"/>
        <c:tickLblPos val="nextTo"/>
        <c:crossAx val="28589768"/>
        <c:crosses val="max"/>
        <c:crossBetween val="midCat"/>
        <c:dispUnits/>
      </c:valAx>
      <c:valAx>
        <c:axId val="28589768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459343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HI_Data3!$L$44:$L$60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4.720334907761705</c:v>
                </c:pt>
                <c:pt idx="3">
                  <c:v>7.029835794752227</c:v>
                </c:pt>
                <c:pt idx="4">
                  <c:v>5.511176084976534</c:v>
                </c:pt>
                <c:pt idx="5">
                  <c:v>2.603390771847511</c:v>
                </c:pt>
                <c:pt idx="6">
                  <c:v>8.640105063677574</c:v>
                </c:pt>
                <c:pt idx="7">
                  <c:v>4.605933593952409</c:v>
                </c:pt>
                <c:pt idx="8">
                  <c:v>4.556664976903405</c:v>
                </c:pt>
                <c:pt idx="9">
                  <c:v>3.3844669887551087</c:v>
                </c:pt>
                <c:pt idx="10">
                  <c:v>6.49864376130199</c:v>
                </c:pt>
                <c:pt idx="11">
                  <c:v>6.495028479287918</c:v>
                </c:pt>
                <c:pt idx="12">
                  <c:v>3.405491923308322</c:v>
                </c:pt>
                <c:pt idx="13">
                  <c:v>9.455018465937579</c:v>
                </c:pt>
                <c:pt idx="14">
                  <c:v>4.912911420207094</c:v>
                </c:pt>
                <c:pt idx="15">
                  <c:v>19.79863622335191</c:v>
                </c:pt>
                <c:pt idx="16">
                  <c:v>20.583028998547427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HI_Data3!$M$44:$M$60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18.090543168558636</c:v>
                </c:pt>
                <c:pt idx="3">
                  <c:v>17.398869073510223</c:v>
                </c:pt>
                <c:pt idx="4">
                  <c:v>29.29973630237328</c:v>
                </c:pt>
                <c:pt idx="5">
                  <c:v>32.47544044816107</c:v>
                </c:pt>
                <c:pt idx="6">
                  <c:v>19.66568338249754</c:v>
                </c:pt>
                <c:pt idx="7">
                  <c:v>15.445208124179473</c:v>
                </c:pt>
                <c:pt idx="8">
                  <c:v>3.6480373559025243</c:v>
                </c:pt>
                <c:pt idx="9">
                  <c:v>9.939369843951894</c:v>
                </c:pt>
                <c:pt idx="10">
                  <c:v>19.753086419753085</c:v>
                </c:pt>
                <c:pt idx="11">
                  <c:v>22.278803309993634</c:v>
                </c:pt>
                <c:pt idx="12">
                  <c:v>12.61431725007884</c:v>
                </c:pt>
                <c:pt idx="13">
                  <c:v>9.51776649746193</c:v>
                </c:pt>
                <c:pt idx="14">
                  <c:v>22.288734636693626</c:v>
                </c:pt>
                <c:pt idx="15">
                  <c:v>31.956028504777425</c:v>
                </c:pt>
                <c:pt idx="16">
                  <c:v>9.946949602122016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HI_Data3!$N$44:$N$60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5.539092142797795</c:v>
                </c:pt>
                <c:pt idx="3">
                  <c:v>7.6840325802981395</c:v>
                </c:pt>
                <c:pt idx="4">
                  <c:v>7.052855728410802</c:v>
                </c:pt>
                <c:pt idx="5">
                  <c:v>4.590413596265024</c:v>
                </c:pt>
                <c:pt idx="6">
                  <c:v>9.392367493821164</c:v>
                </c:pt>
                <c:pt idx="7">
                  <c:v>5.357965687587736</c:v>
                </c:pt>
                <c:pt idx="8">
                  <c:v>4.49086768847115</c:v>
                </c:pt>
                <c:pt idx="9">
                  <c:v>3.898696275965317</c:v>
                </c:pt>
                <c:pt idx="10">
                  <c:v>7.546286056284885</c:v>
                </c:pt>
                <c:pt idx="11">
                  <c:v>7.781354318781337</c:v>
                </c:pt>
                <c:pt idx="12">
                  <c:v>4.165777099681839</c:v>
                </c:pt>
                <c:pt idx="13">
                  <c:v>9.460215850591657</c:v>
                </c:pt>
                <c:pt idx="14">
                  <c:v>6.358744465905207</c:v>
                </c:pt>
                <c:pt idx="15">
                  <c:v>20.81382037673015</c:v>
                </c:pt>
                <c:pt idx="16">
                  <c:v>19.716620841278502</c:v>
                </c:pt>
              </c:numCache>
            </c:numRef>
          </c:yVal>
          <c:smooth val="1"/>
        </c:ser>
        <c:axId val="55981321"/>
        <c:axId val="34069842"/>
      </c:scatterChart>
      <c:val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069842"/>
        <c:crossesAt val="0"/>
        <c:crossBetween val="midCat"/>
        <c:dispUnits/>
        <c:majorUnit val="1"/>
      </c:valAx>
      <c:valAx>
        <c:axId val="34069842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98132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HAWAII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HI_Data1!$K$5:$K$21</c:f>
              <c:numCache>
                <c:ptCount val="17"/>
                <c:pt idx="2">
                  <c:v>14</c:v>
                </c:pt>
                <c:pt idx="3">
                  <c:v>31</c:v>
                </c:pt>
                <c:pt idx="4">
                  <c:v>21</c:v>
                </c:pt>
                <c:pt idx="5">
                  <c:v>12</c:v>
                </c:pt>
                <c:pt idx="6">
                  <c:v>32</c:v>
                </c:pt>
                <c:pt idx="7">
                  <c:v>24</c:v>
                </c:pt>
                <c:pt idx="8">
                  <c:v>23</c:v>
                </c:pt>
                <c:pt idx="9">
                  <c:v>39</c:v>
                </c:pt>
                <c:pt idx="10">
                  <c:v>29</c:v>
                </c:pt>
                <c:pt idx="11">
                  <c:v>18</c:v>
                </c:pt>
                <c:pt idx="12">
                  <c:v>32</c:v>
                </c:pt>
                <c:pt idx="13">
                  <c:v>24</c:v>
                </c:pt>
                <c:pt idx="14">
                  <c:v>29</c:v>
                </c:pt>
                <c:pt idx="15">
                  <c:v>93</c:v>
                </c:pt>
                <c:pt idx="16">
                  <c:v>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HI_Data1!$C$4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HI_Data1!$L$5:$L$21</c:f>
              <c:numCache>
                <c:ptCount val="17"/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24</c:v>
                </c:pt>
                <c:pt idx="16">
                  <c:v>19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HI_Data1!$D$4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HI_Data1!$M$5:$M$21</c:f>
              <c:numCache>
                <c:ptCount val="17"/>
                <c:pt idx="2">
                  <c:v>16</c:v>
                </c:pt>
                <c:pt idx="3">
                  <c:v>35</c:v>
                </c:pt>
                <c:pt idx="4">
                  <c:v>26</c:v>
                </c:pt>
                <c:pt idx="5">
                  <c:v>17</c:v>
                </c:pt>
                <c:pt idx="6">
                  <c:v>35</c:v>
                </c:pt>
                <c:pt idx="7">
                  <c:v>27</c:v>
                </c:pt>
                <c:pt idx="8">
                  <c:v>30</c:v>
                </c:pt>
                <c:pt idx="9">
                  <c:v>45</c:v>
                </c:pt>
                <c:pt idx="10">
                  <c:v>39</c:v>
                </c:pt>
                <c:pt idx="11">
                  <c:v>25</c:v>
                </c:pt>
                <c:pt idx="12">
                  <c:v>40</c:v>
                </c:pt>
                <c:pt idx="13">
                  <c:v>36</c:v>
                </c:pt>
                <c:pt idx="14">
                  <c:v>39</c:v>
                </c:pt>
                <c:pt idx="15">
                  <c:v>117</c:v>
                </c:pt>
                <c:pt idx="16">
                  <c:v>100</c:v>
                </c:pt>
              </c:numCache>
            </c:numRef>
          </c:yVal>
          <c:smooth val="1"/>
        </c:ser>
        <c:axId val="38193123"/>
        <c:axId val="8193788"/>
      </c:scatterChart>
      <c:scatterChart>
        <c:scatterStyle val="lineMarker"/>
        <c:varyColors val="0"/>
        <c:ser>
          <c:idx val="5"/>
          <c:order val="3"/>
          <c:tx>
            <c:strRef>
              <c:f>HI_Data1!$A$23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HI_Data1!$L$28:$L$44</c:f>
              <c:numCache>
                <c:ptCount val="17"/>
                <c:pt idx="2">
                  <c:v>12.5</c:v>
                </c:pt>
                <c:pt idx="3">
                  <c:v>11.428571428571429</c:v>
                </c:pt>
                <c:pt idx="4">
                  <c:v>19.230769230769234</c:v>
                </c:pt>
                <c:pt idx="5">
                  <c:v>29.411764705882355</c:v>
                </c:pt>
                <c:pt idx="6">
                  <c:v>8.571428571428571</c:v>
                </c:pt>
                <c:pt idx="7">
                  <c:v>11.11111111111111</c:v>
                </c:pt>
                <c:pt idx="8">
                  <c:v>23.333333333333332</c:v>
                </c:pt>
                <c:pt idx="9">
                  <c:v>13.333333333333334</c:v>
                </c:pt>
                <c:pt idx="10">
                  <c:v>25.64102564102564</c:v>
                </c:pt>
                <c:pt idx="11">
                  <c:v>28.000000000000004</c:v>
                </c:pt>
                <c:pt idx="12">
                  <c:v>20</c:v>
                </c:pt>
                <c:pt idx="13">
                  <c:v>33.33333333333333</c:v>
                </c:pt>
                <c:pt idx="14">
                  <c:v>25.64102564102564</c:v>
                </c:pt>
                <c:pt idx="15">
                  <c:v>20.51282051282051</c:v>
                </c:pt>
                <c:pt idx="16">
                  <c:v>19</c:v>
                </c:pt>
              </c:numCache>
            </c:numRef>
          </c:yVal>
          <c:smooth val="0"/>
        </c:ser>
        <c:axId val="6635229"/>
        <c:axId val="59717062"/>
      </c:scatterChart>
      <c:val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193788"/>
        <c:crossesAt val="0"/>
        <c:crossBetween val="midCat"/>
        <c:dispUnits/>
        <c:majorUnit val="1"/>
      </c:valAx>
      <c:valAx>
        <c:axId val="819378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193123"/>
        <c:crosses val="autoZero"/>
        <c:crossBetween val="midCat"/>
        <c:dispUnits/>
        <c:majorUnit val="15"/>
      </c:valAx>
      <c:valAx>
        <c:axId val="6635229"/>
        <c:scaling>
          <c:orientation val="minMax"/>
        </c:scaling>
        <c:axPos val="b"/>
        <c:delete val="1"/>
        <c:majorTickMark val="in"/>
        <c:minorTickMark val="none"/>
        <c:tickLblPos val="nextTo"/>
        <c:crossAx val="59717062"/>
        <c:crosses val="max"/>
        <c:crossBetween val="midCat"/>
        <c:dispUnits/>
      </c:valAx>
      <c:valAx>
        <c:axId val="5971706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352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1">
      <selection activeCell="G111" sqref="G111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58</v>
      </c>
    </row>
    <row r="2" ht="12.75">
      <c r="A2" s="4" t="str">
        <f>CONCATENATE("New Admissions by Race (BW Only) x Offense: ",$A$1)</f>
        <v>New Admissions by Race (BW Only) x Offense: HAWAII</v>
      </c>
    </row>
    <row r="3" spans="2:19" s="4" customFormat="1" ht="12.75">
      <c r="B3" s="30" t="s">
        <v>32</v>
      </c>
      <c r="C3" s="30"/>
      <c r="D3" s="30"/>
      <c r="E3" s="30" t="s">
        <v>33</v>
      </c>
      <c r="F3" s="30"/>
      <c r="G3" s="30"/>
      <c r="H3" s="30" t="s">
        <v>34</v>
      </c>
      <c r="I3" s="30"/>
      <c r="J3" s="30"/>
      <c r="K3" s="30" t="s">
        <v>35</v>
      </c>
      <c r="L3" s="30"/>
      <c r="M3" s="30"/>
      <c r="N3" s="30" t="s">
        <v>36</v>
      </c>
      <c r="O3" s="30"/>
      <c r="P3" s="30"/>
      <c r="Q3" s="30" t="s">
        <v>37</v>
      </c>
      <c r="R3" s="30"/>
      <c r="S3" s="30"/>
    </row>
    <row r="4" spans="1:19" s="12" customFormat="1" ht="12.75">
      <c r="A4" s="15" t="s">
        <v>43</v>
      </c>
      <c r="B4" s="16" t="s">
        <v>29</v>
      </c>
      <c r="C4" s="16" t="s">
        <v>30</v>
      </c>
      <c r="D4" s="17" t="s">
        <v>49</v>
      </c>
      <c r="E4" s="16" t="s">
        <v>29</v>
      </c>
      <c r="F4" s="16" t="s">
        <v>30</v>
      </c>
      <c r="G4" s="17" t="s">
        <v>49</v>
      </c>
      <c r="H4" s="16" t="s">
        <v>29</v>
      </c>
      <c r="I4" s="16" t="s">
        <v>30</v>
      </c>
      <c r="J4" s="17" t="s">
        <v>49</v>
      </c>
      <c r="K4" s="16" t="s">
        <v>29</v>
      </c>
      <c r="L4" s="16" t="s">
        <v>30</v>
      </c>
      <c r="M4" s="17" t="s">
        <v>49</v>
      </c>
      <c r="N4" s="16" t="s">
        <v>29</v>
      </c>
      <c r="O4" s="16" t="s">
        <v>30</v>
      </c>
      <c r="P4" s="17" t="s">
        <v>49</v>
      </c>
      <c r="Q4" s="16" t="s">
        <v>29</v>
      </c>
      <c r="R4" s="16" t="s">
        <v>30</v>
      </c>
      <c r="S4" s="17" t="s">
        <v>49</v>
      </c>
    </row>
    <row r="5" spans="1:19" ht="12.75">
      <c r="A5" s="9">
        <v>1983</v>
      </c>
      <c r="B5" s="8"/>
      <c r="C5" s="8"/>
      <c r="D5" s="10"/>
      <c r="G5" s="10"/>
      <c r="J5" s="10"/>
      <c r="M5" s="10"/>
      <c r="P5" s="10"/>
      <c r="S5" s="10"/>
    </row>
    <row r="6" spans="1:19" ht="12.75">
      <c r="A6" s="9">
        <v>1984</v>
      </c>
      <c r="B6" s="8"/>
      <c r="C6" s="8"/>
      <c r="D6" s="10"/>
      <c r="G6" s="10"/>
      <c r="J6" s="10"/>
      <c r="M6" s="10"/>
      <c r="P6" s="10"/>
      <c r="S6" s="10"/>
    </row>
    <row r="7" spans="1:19" ht="12.75">
      <c r="A7" s="9">
        <v>1985</v>
      </c>
      <c r="B7" s="8">
        <v>16</v>
      </c>
      <c r="C7" s="8">
        <v>3</v>
      </c>
      <c r="D7" s="10">
        <v>19</v>
      </c>
      <c r="E7">
        <v>27</v>
      </c>
      <c r="F7">
        <v>2</v>
      </c>
      <c r="G7" s="10">
        <v>29</v>
      </c>
      <c r="H7">
        <v>16</v>
      </c>
      <c r="I7">
        <v>4</v>
      </c>
      <c r="J7" s="10">
        <v>20</v>
      </c>
      <c r="K7">
        <v>14</v>
      </c>
      <c r="L7">
        <v>2</v>
      </c>
      <c r="M7" s="10">
        <v>16</v>
      </c>
      <c r="N7">
        <v>24</v>
      </c>
      <c r="O7">
        <v>4</v>
      </c>
      <c r="P7" s="10">
        <v>28</v>
      </c>
      <c r="Q7">
        <v>97</v>
      </c>
      <c r="R7">
        <v>15</v>
      </c>
      <c r="S7" s="10">
        <v>112</v>
      </c>
    </row>
    <row r="8" spans="1:19" ht="12.75">
      <c r="A8" s="9">
        <v>1986</v>
      </c>
      <c r="B8" s="8">
        <v>19</v>
      </c>
      <c r="C8" s="8">
        <v>6</v>
      </c>
      <c r="D8" s="10">
        <v>25</v>
      </c>
      <c r="E8">
        <v>28</v>
      </c>
      <c r="F8">
        <v>9</v>
      </c>
      <c r="G8" s="10">
        <v>37</v>
      </c>
      <c r="H8">
        <v>24</v>
      </c>
      <c r="I8">
        <v>4</v>
      </c>
      <c r="J8" s="10">
        <v>28</v>
      </c>
      <c r="K8">
        <v>31</v>
      </c>
      <c r="L8">
        <v>4</v>
      </c>
      <c r="M8" s="10">
        <v>35</v>
      </c>
      <c r="N8">
        <v>32</v>
      </c>
      <c r="O8">
        <v>2</v>
      </c>
      <c r="P8" s="10">
        <v>34</v>
      </c>
      <c r="Q8">
        <v>134</v>
      </c>
      <c r="R8">
        <v>25</v>
      </c>
      <c r="S8" s="10">
        <v>159</v>
      </c>
    </row>
    <row r="9" spans="1:19" ht="12.75">
      <c r="A9" s="9">
        <v>1987</v>
      </c>
      <c r="B9" s="8">
        <v>18</v>
      </c>
      <c r="C9" s="8">
        <v>1</v>
      </c>
      <c r="D9" s="10">
        <v>19</v>
      </c>
      <c r="E9">
        <v>28</v>
      </c>
      <c r="F9">
        <v>4</v>
      </c>
      <c r="G9" s="10">
        <v>32</v>
      </c>
      <c r="H9">
        <v>19</v>
      </c>
      <c r="I9">
        <v>7</v>
      </c>
      <c r="J9" s="10">
        <v>26</v>
      </c>
      <c r="K9">
        <v>21</v>
      </c>
      <c r="L9">
        <v>5</v>
      </c>
      <c r="M9" s="10">
        <v>26</v>
      </c>
      <c r="N9">
        <v>42</v>
      </c>
      <c r="O9">
        <v>6</v>
      </c>
      <c r="P9" s="10">
        <v>48</v>
      </c>
      <c r="Q9">
        <v>128</v>
      </c>
      <c r="R9">
        <v>23</v>
      </c>
      <c r="S9" s="10">
        <v>151</v>
      </c>
    </row>
    <row r="10" spans="1:19" ht="12.75">
      <c r="A10" s="9">
        <v>1988</v>
      </c>
      <c r="B10" s="8">
        <v>8</v>
      </c>
      <c r="C10" s="8">
        <v>3</v>
      </c>
      <c r="D10" s="10">
        <v>11</v>
      </c>
      <c r="E10">
        <v>24</v>
      </c>
      <c r="F10">
        <v>4</v>
      </c>
      <c r="G10" s="10">
        <v>28</v>
      </c>
      <c r="H10">
        <v>9</v>
      </c>
      <c r="I10">
        <v>8</v>
      </c>
      <c r="J10" s="10">
        <v>17</v>
      </c>
      <c r="K10">
        <v>12</v>
      </c>
      <c r="L10">
        <v>5</v>
      </c>
      <c r="M10" s="10">
        <v>17</v>
      </c>
      <c r="N10">
        <v>24</v>
      </c>
      <c r="O10">
        <v>2</v>
      </c>
      <c r="P10" s="10">
        <v>26</v>
      </c>
      <c r="Q10">
        <v>77</v>
      </c>
      <c r="R10">
        <v>22</v>
      </c>
      <c r="S10" s="10">
        <v>99</v>
      </c>
    </row>
    <row r="11" spans="1:19" ht="12.75">
      <c r="A11" s="9">
        <v>1989</v>
      </c>
      <c r="B11" s="8">
        <v>28</v>
      </c>
      <c r="C11" s="8">
        <v>8</v>
      </c>
      <c r="D11" s="10">
        <v>36</v>
      </c>
      <c r="E11">
        <v>26</v>
      </c>
      <c r="F11">
        <v>7</v>
      </c>
      <c r="G11" s="10">
        <v>33</v>
      </c>
      <c r="H11">
        <v>30</v>
      </c>
      <c r="I11">
        <v>5</v>
      </c>
      <c r="J11" s="10">
        <v>35</v>
      </c>
      <c r="K11">
        <v>32</v>
      </c>
      <c r="L11">
        <v>3</v>
      </c>
      <c r="M11" s="10">
        <v>35</v>
      </c>
      <c r="N11">
        <v>24</v>
      </c>
      <c r="O11">
        <v>4</v>
      </c>
      <c r="P11" s="10">
        <v>28</v>
      </c>
      <c r="Q11">
        <v>140</v>
      </c>
      <c r="R11">
        <v>27</v>
      </c>
      <c r="S11" s="10">
        <v>167</v>
      </c>
    </row>
    <row r="12" spans="1:19" ht="12.75">
      <c r="A12" s="9">
        <v>1990</v>
      </c>
      <c r="B12" s="8">
        <v>25</v>
      </c>
      <c r="C12" s="8">
        <v>4</v>
      </c>
      <c r="D12" s="10">
        <v>29</v>
      </c>
      <c r="E12">
        <v>20</v>
      </c>
      <c r="F12">
        <v>3</v>
      </c>
      <c r="G12" s="10">
        <v>23</v>
      </c>
      <c r="H12">
        <v>16</v>
      </c>
      <c r="I12">
        <v>4</v>
      </c>
      <c r="J12" s="10">
        <v>20</v>
      </c>
      <c r="K12">
        <v>24</v>
      </c>
      <c r="L12">
        <v>3</v>
      </c>
      <c r="M12" s="10">
        <v>27</v>
      </c>
      <c r="N12">
        <v>45</v>
      </c>
      <c r="O12">
        <v>4</v>
      </c>
      <c r="P12" s="10">
        <v>49</v>
      </c>
      <c r="Q12">
        <v>130</v>
      </c>
      <c r="R12">
        <v>18</v>
      </c>
      <c r="S12" s="10">
        <v>148</v>
      </c>
    </row>
    <row r="13" spans="1:19" ht="12.75">
      <c r="A13" s="9">
        <v>1991</v>
      </c>
      <c r="B13" s="8">
        <v>16</v>
      </c>
      <c r="C13" s="8">
        <v>4</v>
      </c>
      <c r="D13" s="10">
        <v>20</v>
      </c>
      <c r="E13">
        <v>29</v>
      </c>
      <c r="F13">
        <v>5</v>
      </c>
      <c r="G13" s="10">
        <v>34</v>
      </c>
      <c r="H13">
        <v>16</v>
      </c>
      <c r="I13">
        <v>1</v>
      </c>
      <c r="J13" s="10">
        <v>17</v>
      </c>
      <c r="K13">
        <v>23</v>
      </c>
      <c r="L13">
        <v>7</v>
      </c>
      <c r="M13" s="10">
        <v>30</v>
      </c>
      <c r="N13">
        <v>45</v>
      </c>
      <c r="O13">
        <v>5</v>
      </c>
      <c r="P13" s="10">
        <v>50</v>
      </c>
      <c r="Q13">
        <v>129</v>
      </c>
      <c r="R13">
        <v>22</v>
      </c>
      <c r="S13" s="10">
        <v>151</v>
      </c>
    </row>
    <row r="14" spans="1:19" ht="12.75">
      <c r="A14" s="9">
        <v>1992</v>
      </c>
      <c r="B14" s="8">
        <v>18</v>
      </c>
      <c r="C14" s="8">
        <v>4</v>
      </c>
      <c r="D14" s="10">
        <v>22</v>
      </c>
      <c r="E14">
        <v>25</v>
      </c>
      <c r="F14">
        <v>3</v>
      </c>
      <c r="G14" s="10">
        <v>28</v>
      </c>
      <c r="H14">
        <v>12</v>
      </c>
      <c r="I14">
        <v>3</v>
      </c>
      <c r="J14" s="10">
        <v>15</v>
      </c>
      <c r="K14">
        <v>39</v>
      </c>
      <c r="L14">
        <v>6</v>
      </c>
      <c r="M14" s="10">
        <v>45</v>
      </c>
      <c r="N14">
        <v>41</v>
      </c>
      <c r="O14">
        <v>5</v>
      </c>
      <c r="P14" s="10">
        <v>46</v>
      </c>
      <c r="Q14">
        <v>135</v>
      </c>
      <c r="R14">
        <v>21</v>
      </c>
      <c r="S14" s="10">
        <v>156</v>
      </c>
    </row>
    <row r="15" spans="1:19" ht="12.75">
      <c r="A15" s="9">
        <v>1993</v>
      </c>
      <c r="B15" s="8">
        <v>38</v>
      </c>
      <c r="C15" s="8">
        <v>12</v>
      </c>
      <c r="D15" s="10">
        <v>50</v>
      </c>
      <c r="E15">
        <v>17</v>
      </c>
      <c r="F15">
        <v>7</v>
      </c>
      <c r="G15" s="10">
        <v>24</v>
      </c>
      <c r="H15">
        <v>23</v>
      </c>
      <c r="I15">
        <v>6</v>
      </c>
      <c r="J15" s="10">
        <v>29</v>
      </c>
      <c r="K15">
        <v>29</v>
      </c>
      <c r="L15">
        <v>10</v>
      </c>
      <c r="M15" s="10">
        <v>39</v>
      </c>
      <c r="N15">
        <v>64</v>
      </c>
      <c r="O15">
        <v>13</v>
      </c>
      <c r="P15" s="10">
        <v>77</v>
      </c>
      <c r="Q15">
        <v>171</v>
      </c>
      <c r="R15">
        <v>48</v>
      </c>
      <c r="S15" s="10">
        <v>219</v>
      </c>
    </row>
    <row r="16" spans="1:19" ht="12.75">
      <c r="A16" s="9">
        <v>1994</v>
      </c>
      <c r="B16" s="8">
        <v>49</v>
      </c>
      <c r="C16" s="8">
        <v>10</v>
      </c>
      <c r="D16" s="10">
        <v>59</v>
      </c>
      <c r="E16">
        <v>32</v>
      </c>
      <c r="F16">
        <v>5</v>
      </c>
      <c r="G16" s="10">
        <v>37</v>
      </c>
      <c r="H16">
        <v>23</v>
      </c>
      <c r="I16">
        <v>7</v>
      </c>
      <c r="J16" s="10">
        <v>30</v>
      </c>
      <c r="K16">
        <v>18</v>
      </c>
      <c r="L16">
        <v>7</v>
      </c>
      <c r="M16" s="10">
        <v>25</v>
      </c>
      <c r="N16">
        <v>42</v>
      </c>
      <c r="O16">
        <v>11</v>
      </c>
      <c r="P16" s="10">
        <v>53</v>
      </c>
      <c r="Q16">
        <v>164</v>
      </c>
      <c r="R16">
        <v>40</v>
      </c>
      <c r="S16" s="10">
        <v>204</v>
      </c>
    </row>
    <row r="17" spans="1:19" ht="12.75">
      <c r="A17" s="9">
        <v>1995</v>
      </c>
      <c r="B17" s="8">
        <v>28</v>
      </c>
      <c r="C17" s="8">
        <v>5</v>
      </c>
      <c r="D17" s="10">
        <v>33</v>
      </c>
      <c r="E17">
        <v>22</v>
      </c>
      <c r="F17">
        <v>2</v>
      </c>
      <c r="G17" s="10">
        <v>24</v>
      </c>
      <c r="H17">
        <v>12</v>
      </c>
      <c r="I17">
        <v>4</v>
      </c>
      <c r="J17" s="10">
        <v>16</v>
      </c>
      <c r="K17">
        <v>32</v>
      </c>
      <c r="L17">
        <v>8</v>
      </c>
      <c r="M17" s="10">
        <v>40</v>
      </c>
      <c r="N17">
        <v>28</v>
      </c>
      <c r="O17">
        <v>7</v>
      </c>
      <c r="P17" s="10">
        <v>35</v>
      </c>
      <c r="Q17">
        <v>122</v>
      </c>
      <c r="R17">
        <v>26</v>
      </c>
      <c r="S17" s="10">
        <v>148</v>
      </c>
    </row>
    <row r="18" spans="1:19" ht="12.75">
      <c r="A18" s="9">
        <v>1996</v>
      </c>
      <c r="B18" s="8">
        <v>37</v>
      </c>
      <c r="C18" s="8">
        <v>6</v>
      </c>
      <c r="D18" s="10">
        <v>43</v>
      </c>
      <c r="E18">
        <v>45</v>
      </c>
      <c r="F18">
        <v>2</v>
      </c>
      <c r="G18" s="10">
        <v>47</v>
      </c>
      <c r="H18">
        <v>33</v>
      </c>
      <c r="I18">
        <v>3</v>
      </c>
      <c r="J18" s="10">
        <v>36</v>
      </c>
      <c r="K18">
        <v>24</v>
      </c>
      <c r="L18">
        <v>12</v>
      </c>
      <c r="M18" s="10">
        <v>36</v>
      </c>
      <c r="N18">
        <v>43</v>
      </c>
      <c r="O18">
        <v>10</v>
      </c>
      <c r="P18" s="10">
        <v>53</v>
      </c>
      <c r="Q18">
        <v>182</v>
      </c>
      <c r="R18">
        <v>33</v>
      </c>
      <c r="S18" s="10">
        <v>215</v>
      </c>
    </row>
    <row r="19" spans="1:19" ht="12.75">
      <c r="A19" s="9">
        <v>1997</v>
      </c>
      <c r="B19" s="8">
        <v>33</v>
      </c>
      <c r="C19" s="8">
        <v>8</v>
      </c>
      <c r="D19" s="10">
        <v>41</v>
      </c>
      <c r="E19">
        <v>27</v>
      </c>
      <c r="F19">
        <v>7</v>
      </c>
      <c r="G19" s="10">
        <v>34</v>
      </c>
      <c r="H19">
        <v>17</v>
      </c>
      <c r="I19">
        <v>7</v>
      </c>
      <c r="J19" s="10">
        <v>24</v>
      </c>
      <c r="K19">
        <v>29</v>
      </c>
      <c r="L19">
        <v>10</v>
      </c>
      <c r="M19" s="10">
        <v>39</v>
      </c>
      <c r="N19">
        <v>22</v>
      </c>
      <c r="O19">
        <v>3</v>
      </c>
      <c r="P19" s="10">
        <v>25</v>
      </c>
      <c r="Q19">
        <v>128</v>
      </c>
      <c r="R19">
        <v>35</v>
      </c>
      <c r="S19" s="10">
        <v>163</v>
      </c>
    </row>
    <row r="20" spans="1:19" ht="12.75">
      <c r="A20" s="9">
        <v>1998</v>
      </c>
      <c r="B20" s="8">
        <v>64</v>
      </c>
      <c r="C20" s="8">
        <v>10</v>
      </c>
      <c r="D20" s="10">
        <v>74</v>
      </c>
      <c r="E20">
        <v>57</v>
      </c>
      <c r="F20">
        <v>11</v>
      </c>
      <c r="G20" s="10">
        <v>68</v>
      </c>
      <c r="H20">
        <v>68</v>
      </c>
      <c r="I20">
        <v>10</v>
      </c>
      <c r="J20" s="10">
        <v>78</v>
      </c>
      <c r="K20">
        <v>93</v>
      </c>
      <c r="L20">
        <v>24</v>
      </c>
      <c r="M20" s="10">
        <v>117</v>
      </c>
      <c r="N20">
        <v>82</v>
      </c>
      <c r="O20">
        <v>7</v>
      </c>
      <c r="P20" s="10">
        <v>89</v>
      </c>
      <c r="Q20">
        <v>364</v>
      </c>
      <c r="R20">
        <v>62</v>
      </c>
      <c r="S20" s="10">
        <v>426</v>
      </c>
    </row>
    <row r="21" spans="1:19" ht="12.75">
      <c r="A21" s="9">
        <v>1999</v>
      </c>
      <c r="B21" s="8">
        <v>36</v>
      </c>
      <c r="C21" s="8">
        <v>9</v>
      </c>
      <c r="D21" s="10">
        <v>45</v>
      </c>
      <c r="E21">
        <v>52</v>
      </c>
      <c r="F21">
        <v>6</v>
      </c>
      <c r="G21" s="10">
        <v>58</v>
      </c>
      <c r="H21">
        <v>70</v>
      </c>
      <c r="I21">
        <v>3</v>
      </c>
      <c r="J21" s="10">
        <v>73</v>
      </c>
      <c r="K21">
        <v>81</v>
      </c>
      <c r="L21">
        <v>19</v>
      </c>
      <c r="M21" s="10">
        <v>100</v>
      </c>
      <c r="N21">
        <v>56</v>
      </c>
      <c r="O21">
        <v>2</v>
      </c>
      <c r="P21" s="10">
        <v>58</v>
      </c>
      <c r="Q21">
        <v>295</v>
      </c>
      <c r="R21">
        <v>39</v>
      </c>
      <c r="S21" s="10">
        <v>334</v>
      </c>
    </row>
    <row r="22" ht="12.75" hidden="1"/>
    <row r="23" ht="12.75" hidden="1">
      <c r="A23" t="s">
        <v>50</v>
      </c>
    </row>
    <row r="25" ht="12.75">
      <c r="A25" s="4" t="str">
        <f>CONCATENATE("Percent of Total New Admissions by Race (BW Only) x Offense: ",$A$1)</f>
        <v>Percent of Total New Admissions by Race (BW Only) x Offense: HAWAII</v>
      </c>
    </row>
    <row r="26" spans="2:19" s="4" customFormat="1" ht="12.75">
      <c r="B26" s="30" t="s">
        <v>32</v>
      </c>
      <c r="C26" s="30"/>
      <c r="D26" s="30"/>
      <c r="E26" s="30" t="s">
        <v>33</v>
      </c>
      <c r="F26" s="30"/>
      <c r="G26" s="30"/>
      <c r="H26" s="30" t="s">
        <v>34</v>
      </c>
      <c r="I26" s="30"/>
      <c r="J26" s="30"/>
      <c r="K26" s="30" t="s">
        <v>35</v>
      </c>
      <c r="L26" s="30"/>
      <c r="M26" s="30"/>
      <c r="N26" s="30" t="s">
        <v>36</v>
      </c>
      <c r="O26" s="30"/>
      <c r="P26" s="30"/>
      <c r="Q26" s="30" t="s">
        <v>37</v>
      </c>
      <c r="R26" s="30"/>
      <c r="S26" s="30"/>
    </row>
    <row r="27" spans="1:19" s="12" customFormat="1" ht="12.75">
      <c r="A27" s="15" t="s">
        <v>43</v>
      </c>
      <c r="B27" s="16" t="s">
        <v>29</v>
      </c>
      <c r="C27" s="16" t="s">
        <v>30</v>
      </c>
      <c r="D27" s="17" t="s">
        <v>49</v>
      </c>
      <c r="E27" s="16" t="s">
        <v>29</v>
      </c>
      <c r="F27" s="16" t="s">
        <v>30</v>
      </c>
      <c r="G27" s="17" t="s">
        <v>49</v>
      </c>
      <c r="H27" s="16" t="s">
        <v>29</v>
      </c>
      <c r="I27" s="16" t="s">
        <v>30</v>
      </c>
      <c r="J27" s="17" t="s">
        <v>49</v>
      </c>
      <c r="K27" s="16" t="s">
        <v>29</v>
      </c>
      <c r="L27" s="16" t="s">
        <v>30</v>
      </c>
      <c r="M27" s="17" t="s">
        <v>49</v>
      </c>
      <c r="N27" s="16" t="s">
        <v>29</v>
      </c>
      <c r="O27" s="16" t="s">
        <v>30</v>
      </c>
      <c r="P27" s="17" t="s">
        <v>49</v>
      </c>
      <c r="Q27" s="16" t="s">
        <v>29</v>
      </c>
      <c r="R27" s="16" t="s">
        <v>30</v>
      </c>
      <c r="S27" s="17" t="s">
        <v>49</v>
      </c>
    </row>
    <row r="28" spans="1:19" ht="12.75">
      <c r="A28" s="9">
        <v>1983</v>
      </c>
      <c r="B28" s="1"/>
      <c r="C28" s="1"/>
      <c r="D28" s="11"/>
      <c r="E28" s="1"/>
      <c r="F28" s="1"/>
      <c r="G28" s="11"/>
      <c r="H28" s="1"/>
      <c r="I28" s="1"/>
      <c r="J28" s="11"/>
      <c r="K28" s="1"/>
      <c r="L28" s="1"/>
      <c r="M28" s="11"/>
      <c r="N28" s="1"/>
      <c r="O28" s="1"/>
      <c r="P28" s="11"/>
      <c r="Q28" s="1"/>
      <c r="R28" s="1"/>
      <c r="S28" s="11"/>
    </row>
    <row r="29" spans="1:19" ht="12.75">
      <c r="A29" s="9">
        <v>1984</v>
      </c>
      <c r="B29" s="1"/>
      <c r="C29" s="1"/>
      <c r="D29" s="11"/>
      <c r="E29" s="1"/>
      <c r="F29" s="1"/>
      <c r="G29" s="11"/>
      <c r="H29" s="1"/>
      <c r="I29" s="1"/>
      <c r="J29" s="11"/>
      <c r="K29" s="1"/>
      <c r="L29" s="1"/>
      <c r="M29" s="11"/>
      <c r="N29" s="1"/>
      <c r="O29" s="1"/>
      <c r="P29" s="11"/>
      <c r="Q29" s="1"/>
      <c r="R29" s="1"/>
      <c r="S29" s="11"/>
    </row>
    <row r="30" spans="1:19" ht="12.75">
      <c r="A30" s="9">
        <v>1985</v>
      </c>
      <c r="B30" s="1">
        <f aca="true" t="shared" si="0" ref="B30:C44">(B7/$D7)*100</f>
        <v>84.21052631578947</v>
      </c>
      <c r="C30" s="1">
        <f t="shared" si="0"/>
        <v>15.789473684210526</v>
      </c>
      <c r="D30" s="11">
        <f aca="true" t="shared" si="1" ref="D30:D44">(D7/$D7)*100</f>
        <v>100</v>
      </c>
      <c r="E30" s="1">
        <f aca="true" t="shared" si="2" ref="E30:G44">(E7/$G7)*100</f>
        <v>93.10344827586206</v>
      </c>
      <c r="F30" s="1">
        <f t="shared" si="2"/>
        <v>6.896551724137931</v>
      </c>
      <c r="G30" s="11">
        <f t="shared" si="2"/>
        <v>100</v>
      </c>
      <c r="H30" s="1">
        <f aca="true" t="shared" si="3" ref="H30:J44">(H7/$J7)*100</f>
        <v>80</v>
      </c>
      <c r="I30" s="1">
        <f t="shared" si="3"/>
        <v>20</v>
      </c>
      <c r="J30" s="11">
        <f t="shared" si="3"/>
        <v>100</v>
      </c>
      <c r="K30" s="1">
        <f aca="true" t="shared" si="4" ref="K30:M44">(K7/$M7)*100</f>
        <v>87.5</v>
      </c>
      <c r="L30" s="1">
        <f t="shared" si="4"/>
        <v>12.5</v>
      </c>
      <c r="M30" s="11">
        <f t="shared" si="4"/>
        <v>100</v>
      </c>
      <c r="N30" s="1">
        <f aca="true" t="shared" si="5" ref="N30:P44">(N7/$P7)*100</f>
        <v>85.71428571428571</v>
      </c>
      <c r="O30" s="1">
        <f t="shared" si="5"/>
        <v>14.285714285714285</v>
      </c>
      <c r="P30" s="11">
        <f t="shared" si="5"/>
        <v>100</v>
      </c>
      <c r="Q30" s="1">
        <f aca="true" t="shared" si="6" ref="Q30:S44">(Q7/$S7)*100</f>
        <v>86.60714285714286</v>
      </c>
      <c r="R30" s="1">
        <f t="shared" si="6"/>
        <v>13.392857142857142</v>
      </c>
      <c r="S30" s="11">
        <f t="shared" si="6"/>
        <v>100</v>
      </c>
    </row>
    <row r="31" spans="1:19" ht="12.75">
      <c r="A31" s="9">
        <v>1986</v>
      </c>
      <c r="B31" s="1">
        <f t="shared" si="0"/>
        <v>76</v>
      </c>
      <c r="C31" s="1">
        <f t="shared" si="0"/>
        <v>24</v>
      </c>
      <c r="D31" s="11">
        <f t="shared" si="1"/>
        <v>100</v>
      </c>
      <c r="E31" s="1">
        <f t="shared" si="2"/>
        <v>75.67567567567568</v>
      </c>
      <c r="F31" s="1">
        <f t="shared" si="2"/>
        <v>24.324324324324326</v>
      </c>
      <c r="G31" s="11">
        <f t="shared" si="2"/>
        <v>100</v>
      </c>
      <c r="H31" s="1">
        <f t="shared" si="3"/>
        <v>85.71428571428571</v>
      </c>
      <c r="I31" s="1">
        <f t="shared" si="3"/>
        <v>14.285714285714285</v>
      </c>
      <c r="J31" s="11">
        <f t="shared" si="3"/>
        <v>100</v>
      </c>
      <c r="K31" s="1">
        <f t="shared" si="4"/>
        <v>88.57142857142857</v>
      </c>
      <c r="L31" s="1">
        <f t="shared" si="4"/>
        <v>11.428571428571429</v>
      </c>
      <c r="M31" s="11">
        <f t="shared" si="4"/>
        <v>100</v>
      </c>
      <c r="N31" s="1">
        <f t="shared" si="5"/>
        <v>94.11764705882352</v>
      </c>
      <c r="O31" s="1">
        <f t="shared" si="5"/>
        <v>5.88235294117647</v>
      </c>
      <c r="P31" s="11">
        <f t="shared" si="5"/>
        <v>100</v>
      </c>
      <c r="Q31" s="1">
        <f t="shared" si="6"/>
        <v>84.27672955974843</v>
      </c>
      <c r="R31" s="1">
        <f t="shared" si="6"/>
        <v>15.723270440251572</v>
      </c>
      <c r="S31" s="11">
        <f t="shared" si="6"/>
        <v>100</v>
      </c>
    </row>
    <row r="32" spans="1:19" ht="12.75">
      <c r="A32" s="9">
        <v>1987</v>
      </c>
      <c r="B32" s="1">
        <f t="shared" si="0"/>
        <v>94.73684210526315</v>
      </c>
      <c r="C32" s="1">
        <f t="shared" si="0"/>
        <v>5.263157894736842</v>
      </c>
      <c r="D32" s="11">
        <f t="shared" si="1"/>
        <v>100</v>
      </c>
      <c r="E32" s="1">
        <f t="shared" si="2"/>
        <v>87.5</v>
      </c>
      <c r="F32" s="1">
        <f t="shared" si="2"/>
        <v>12.5</v>
      </c>
      <c r="G32" s="11">
        <f t="shared" si="2"/>
        <v>100</v>
      </c>
      <c r="H32" s="1">
        <f t="shared" si="3"/>
        <v>73.07692307692307</v>
      </c>
      <c r="I32" s="1">
        <f t="shared" si="3"/>
        <v>26.923076923076923</v>
      </c>
      <c r="J32" s="11">
        <f t="shared" si="3"/>
        <v>100</v>
      </c>
      <c r="K32" s="1">
        <f t="shared" si="4"/>
        <v>80.76923076923077</v>
      </c>
      <c r="L32" s="1">
        <f t="shared" si="4"/>
        <v>19.230769230769234</v>
      </c>
      <c r="M32" s="11">
        <f t="shared" si="4"/>
        <v>100</v>
      </c>
      <c r="N32" s="1">
        <f t="shared" si="5"/>
        <v>87.5</v>
      </c>
      <c r="O32" s="1">
        <f t="shared" si="5"/>
        <v>12.5</v>
      </c>
      <c r="P32" s="11">
        <f t="shared" si="5"/>
        <v>100</v>
      </c>
      <c r="Q32" s="1">
        <f t="shared" si="6"/>
        <v>84.76821192052981</v>
      </c>
      <c r="R32" s="1">
        <f t="shared" si="6"/>
        <v>15.2317880794702</v>
      </c>
      <c r="S32" s="11">
        <f t="shared" si="6"/>
        <v>100</v>
      </c>
    </row>
    <row r="33" spans="1:19" ht="12.75">
      <c r="A33" s="9">
        <v>1988</v>
      </c>
      <c r="B33" s="1">
        <f t="shared" si="0"/>
        <v>72.72727272727273</v>
      </c>
      <c r="C33" s="1">
        <f t="shared" si="0"/>
        <v>27.27272727272727</v>
      </c>
      <c r="D33" s="11">
        <f t="shared" si="1"/>
        <v>100</v>
      </c>
      <c r="E33" s="1">
        <f t="shared" si="2"/>
        <v>85.71428571428571</v>
      </c>
      <c r="F33" s="1">
        <f t="shared" si="2"/>
        <v>14.285714285714285</v>
      </c>
      <c r="G33" s="11">
        <f t="shared" si="2"/>
        <v>100</v>
      </c>
      <c r="H33" s="1">
        <f t="shared" si="3"/>
        <v>52.94117647058824</v>
      </c>
      <c r="I33" s="1">
        <f t="shared" si="3"/>
        <v>47.05882352941176</v>
      </c>
      <c r="J33" s="11">
        <f t="shared" si="3"/>
        <v>100</v>
      </c>
      <c r="K33" s="1">
        <f t="shared" si="4"/>
        <v>70.58823529411765</v>
      </c>
      <c r="L33" s="1">
        <f t="shared" si="4"/>
        <v>29.411764705882355</v>
      </c>
      <c r="M33" s="11">
        <f t="shared" si="4"/>
        <v>100</v>
      </c>
      <c r="N33" s="1">
        <f t="shared" si="5"/>
        <v>92.3076923076923</v>
      </c>
      <c r="O33" s="1">
        <f t="shared" si="5"/>
        <v>7.6923076923076925</v>
      </c>
      <c r="P33" s="11">
        <f t="shared" si="5"/>
        <v>100</v>
      </c>
      <c r="Q33" s="1">
        <f t="shared" si="6"/>
        <v>77.77777777777779</v>
      </c>
      <c r="R33" s="1">
        <f t="shared" si="6"/>
        <v>22.22222222222222</v>
      </c>
      <c r="S33" s="11">
        <f t="shared" si="6"/>
        <v>100</v>
      </c>
    </row>
    <row r="34" spans="1:19" ht="12.75">
      <c r="A34" s="9">
        <v>1989</v>
      </c>
      <c r="B34" s="1">
        <f t="shared" si="0"/>
        <v>77.77777777777779</v>
      </c>
      <c r="C34" s="1">
        <f t="shared" si="0"/>
        <v>22.22222222222222</v>
      </c>
      <c r="D34" s="11">
        <f t="shared" si="1"/>
        <v>100</v>
      </c>
      <c r="E34" s="1">
        <f t="shared" si="2"/>
        <v>78.78787878787878</v>
      </c>
      <c r="F34" s="1">
        <f t="shared" si="2"/>
        <v>21.21212121212121</v>
      </c>
      <c r="G34" s="11">
        <f t="shared" si="2"/>
        <v>100</v>
      </c>
      <c r="H34" s="1">
        <f t="shared" si="3"/>
        <v>85.71428571428571</v>
      </c>
      <c r="I34" s="1">
        <f t="shared" si="3"/>
        <v>14.285714285714285</v>
      </c>
      <c r="J34" s="11">
        <f t="shared" si="3"/>
        <v>100</v>
      </c>
      <c r="K34" s="1">
        <f t="shared" si="4"/>
        <v>91.42857142857143</v>
      </c>
      <c r="L34" s="1">
        <f t="shared" si="4"/>
        <v>8.571428571428571</v>
      </c>
      <c r="M34" s="11">
        <f t="shared" si="4"/>
        <v>100</v>
      </c>
      <c r="N34" s="1">
        <f t="shared" si="5"/>
        <v>85.71428571428571</v>
      </c>
      <c r="O34" s="1">
        <f t="shared" si="5"/>
        <v>14.285714285714285</v>
      </c>
      <c r="P34" s="11">
        <f t="shared" si="5"/>
        <v>100</v>
      </c>
      <c r="Q34" s="1">
        <f t="shared" si="6"/>
        <v>83.8323353293413</v>
      </c>
      <c r="R34" s="1">
        <f t="shared" si="6"/>
        <v>16.16766467065868</v>
      </c>
      <c r="S34" s="11">
        <f t="shared" si="6"/>
        <v>100</v>
      </c>
    </row>
    <row r="35" spans="1:19" ht="12.75">
      <c r="A35" s="9">
        <v>1990</v>
      </c>
      <c r="B35" s="1">
        <f t="shared" si="0"/>
        <v>86.20689655172413</v>
      </c>
      <c r="C35" s="1">
        <f t="shared" si="0"/>
        <v>13.793103448275861</v>
      </c>
      <c r="D35" s="11">
        <f t="shared" si="1"/>
        <v>100</v>
      </c>
      <c r="E35" s="1">
        <f t="shared" si="2"/>
        <v>86.95652173913044</v>
      </c>
      <c r="F35" s="1">
        <f t="shared" si="2"/>
        <v>13.043478260869565</v>
      </c>
      <c r="G35" s="11">
        <f t="shared" si="2"/>
        <v>100</v>
      </c>
      <c r="H35" s="1">
        <f t="shared" si="3"/>
        <v>80</v>
      </c>
      <c r="I35" s="1">
        <f t="shared" si="3"/>
        <v>20</v>
      </c>
      <c r="J35" s="11">
        <f t="shared" si="3"/>
        <v>100</v>
      </c>
      <c r="K35" s="1">
        <f t="shared" si="4"/>
        <v>88.88888888888889</v>
      </c>
      <c r="L35" s="1">
        <f t="shared" si="4"/>
        <v>11.11111111111111</v>
      </c>
      <c r="M35" s="11">
        <f t="shared" si="4"/>
        <v>100</v>
      </c>
      <c r="N35" s="1">
        <f t="shared" si="5"/>
        <v>91.83673469387756</v>
      </c>
      <c r="O35" s="1">
        <f t="shared" si="5"/>
        <v>8.16326530612245</v>
      </c>
      <c r="P35" s="11">
        <f t="shared" si="5"/>
        <v>100</v>
      </c>
      <c r="Q35" s="1">
        <f t="shared" si="6"/>
        <v>87.83783783783784</v>
      </c>
      <c r="R35" s="1">
        <f t="shared" si="6"/>
        <v>12.162162162162163</v>
      </c>
      <c r="S35" s="11">
        <f t="shared" si="6"/>
        <v>100</v>
      </c>
    </row>
    <row r="36" spans="1:19" ht="12.75">
      <c r="A36" s="9">
        <v>1991</v>
      </c>
      <c r="B36" s="1">
        <f t="shared" si="0"/>
        <v>80</v>
      </c>
      <c r="C36" s="1">
        <f t="shared" si="0"/>
        <v>20</v>
      </c>
      <c r="D36" s="11">
        <f t="shared" si="1"/>
        <v>100</v>
      </c>
      <c r="E36" s="1">
        <f t="shared" si="2"/>
        <v>85.29411764705883</v>
      </c>
      <c r="F36" s="1">
        <f t="shared" si="2"/>
        <v>14.705882352941178</v>
      </c>
      <c r="G36" s="11">
        <f t="shared" si="2"/>
        <v>100</v>
      </c>
      <c r="H36" s="1">
        <f t="shared" si="3"/>
        <v>94.11764705882352</v>
      </c>
      <c r="I36" s="1">
        <f t="shared" si="3"/>
        <v>5.88235294117647</v>
      </c>
      <c r="J36" s="11">
        <f t="shared" si="3"/>
        <v>100</v>
      </c>
      <c r="K36" s="1">
        <f t="shared" si="4"/>
        <v>76.66666666666667</v>
      </c>
      <c r="L36" s="1">
        <f t="shared" si="4"/>
        <v>23.333333333333332</v>
      </c>
      <c r="M36" s="11">
        <f t="shared" si="4"/>
        <v>100</v>
      </c>
      <c r="N36" s="1">
        <f t="shared" si="5"/>
        <v>90</v>
      </c>
      <c r="O36" s="1">
        <f t="shared" si="5"/>
        <v>10</v>
      </c>
      <c r="P36" s="11">
        <f t="shared" si="5"/>
        <v>100</v>
      </c>
      <c r="Q36" s="1">
        <f t="shared" si="6"/>
        <v>85.43046357615894</v>
      </c>
      <c r="R36" s="1">
        <f t="shared" si="6"/>
        <v>14.56953642384106</v>
      </c>
      <c r="S36" s="11">
        <f t="shared" si="6"/>
        <v>100</v>
      </c>
    </row>
    <row r="37" spans="1:19" ht="12.75">
      <c r="A37" s="9">
        <v>1992</v>
      </c>
      <c r="B37" s="1">
        <f t="shared" si="0"/>
        <v>81.81818181818183</v>
      </c>
      <c r="C37" s="1">
        <f t="shared" si="0"/>
        <v>18.181818181818183</v>
      </c>
      <c r="D37" s="11">
        <f t="shared" si="1"/>
        <v>100</v>
      </c>
      <c r="E37" s="1">
        <f t="shared" si="2"/>
        <v>89.28571428571429</v>
      </c>
      <c r="F37" s="1">
        <f t="shared" si="2"/>
        <v>10.714285714285714</v>
      </c>
      <c r="G37" s="11">
        <f t="shared" si="2"/>
        <v>100</v>
      </c>
      <c r="H37" s="1">
        <f t="shared" si="3"/>
        <v>80</v>
      </c>
      <c r="I37" s="1">
        <f t="shared" si="3"/>
        <v>20</v>
      </c>
      <c r="J37" s="11">
        <f t="shared" si="3"/>
        <v>100</v>
      </c>
      <c r="K37" s="1">
        <f t="shared" si="4"/>
        <v>86.66666666666667</v>
      </c>
      <c r="L37" s="1">
        <f t="shared" si="4"/>
        <v>13.333333333333334</v>
      </c>
      <c r="M37" s="11">
        <f t="shared" si="4"/>
        <v>100</v>
      </c>
      <c r="N37" s="1">
        <f t="shared" si="5"/>
        <v>89.13043478260869</v>
      </c>
      <c r="O37" s="1">
        <f t="shared" si="5"/>
        <v>10.869565217391305</v>
      </c>
      <c r="P37" s="11">
        <f t="shared" si="5"/>
        <v>100</v>
      </c>
      <c r="Q37" s="1">
        <f t="shared" si="6"/>
        <v>86.53846153846155</v>
      </c>
      <c r="R37" s="1">
        <f t="shared" si="6"/>
        <v>13.461538461538462</v>
      </c>
      <c r="S37" s="11">
        <f t="shared" si="6"/>
        <v>100</v>
      </c>
    </row>
    <row r="38" spans="1:19" ht="12.75">
      <c r="A38" s="9">
        <v>1993</v>
      </c>
      <c r="B38" s="1">
        <f t="shared" si="0"/>
        <v>76</v>
      </c>
      <c r="C38" s="1">
        <f t="shared" si="0"/>
        <v>24</v>
      </c>
      <c r="D38" s="11">
        <f t="shared" si="1"/>
        <v>100</v>
      </c>
      <c r="E38" s="1">
        <f t="shared" si="2"/>
        <v>70.83333333333334</v>
      </c>
      <c r="F38" s="1">
        <f t="shared" si="2"/>
        <v>29.166666666666668</v>
      </c>
      <c r="G38" s="11">
        <f t="shared" si="2"/>
        <v>100</v>
      </c>
      <c r="H38" s="1">
        <f t="shared" si="3"/>
        <v>79.3103448275862</v>
      </c>
      <c r="I38" s="1">
        <f t="shared" si="3"/>
        <v>20.689655172413794</v>
      </c>
      <c r="J38" s="11">
        <f t="shared" si="3"/>
        <v>100</v>
      </c>
      <c r="K38" s="1">
        <f t="shared" si="4"/>
        <v>74.35897435897436</v>
      </c>
      <c r="L38" s="1">
        <f t="shared" si="4"/>
        <v>25.64102564102564</v>
      </c>
      <c r="M38" s="11">
        <f t="shared" si="4"/>
        <v>100</v>
      </c>
      <c r="N38" s="1">
        <f t="shared" si="5"/>
        <v>83.11688311688312</v>
      </c>
      <c r="O38" s="1">
        <f t="shared" si="5"/>
        <v>16.883116883116884</v>
      </c>
      <c r="P38" s="11">
        <f t="shared" si="5"/>
        <v>100</v>
      </c>
      <c r="Q38" s="1">
        <f t="shared" si="6"/>
        <v>78.08219178082192</v>
      </c>
      <c r="R38" s="1">
        <f t="shared" si="6"/>
        <v>21.91780821917808</v>
      </c>
      <c r="S38" s="11">
        <f t="shared" si="6"/>
        <v>100</v>
      </c>
    </row>
    <row r="39" spans="1:19" ht="12.75">
      <c r="A39" s="9">
        <v>1994</v>
      </c>
      <c r="B39" s="1">
        <f t="shared" si="0"/>
        <v>83.05084745762711</v>
      </c>
      <c r="C39" s="1">
        <f t="shared" si="0"/>
        <v>16.94915254237288</v>
      </c>
      <c r="D39" s="11">
        <f t="shared" si="1"/>
        <v>100</v>
      </c>
      <c r="E39" s="1">
        <f t="shared" si="2"/>
        <v>86.48648648648648</v>
      </c>
      <c r="F39" s="1">
        <f t="shared" si="2"/>
        <v>13.513513513513514</v>
      </c>
      <c r="G39" s="11">
        <f t="shared" si="2"/>
        <v>100</v>
      </c>
      <c r="H39" s="1">
        <f t="shared" si="3"/>
        <v>76.66666666666667</v>
      </c>
      <c r="I39" s="1">
        <f t="shared" si="3"/>
        <v>23.333333333333332</v>
      </c>
      <c r="J39" s="11">
        <f t="shared" si="3"/>
        <v>100</v>
      </c>
      <c r="K39" s="1">
        <f t="shared" si="4"/>
        <v>72</v>
      </c>
      <c r="L39" s="1">
        <f t="shared" si="4"/>
        <v>28.000000000000004</v>
      </c>
      <c r="M39" s="11">
        <f t="shared" si="4"/>
        <v>100</v>
      </c>
      <c r="N39" s="1">
        <f t="shared" si="5"/>
        <v>79.24528301886792</v>
      </c>
      <c r="O39" s="1">
        <f t="shared" si="5"/>
        <v>20.754716981132077</v>
      </c>
      <c r="P39" s="11">
        <f t="shared" si="5"/>
        <v>100</v>
      </c>
      <c r="Q39" s="1">
        <f t="shared" si="6"/>
        <v>80.3921568627451</v>
      </c>
      <c r="R39" s="1">
        <f t="shared" si="6"/>
        <v>19.607843137254903</v>
      </c>
      <c r="S39" s="11">
        <f t="shared" si="6"/>
        <v>100</v>
      </c>
    </row>
    <row r="40" spans="1:19" ht="12.75">
      <c r="A40" s="9">
        <v>1995</v>
      </c>
      <c r="B40" s="1">
        <f t="shared" si="0"/>
        <v>84.84848484848484</v>
      </c>
      <c r="C40" s="1">
        <f t="shared" si="0"/>
        <v>15.151515151515152</v>
      </c>
      <c r="D40" s="11">
        <f t="shared" si="1"/>
        <v>100</v>
      </c>
      <c r="E40" s="1">
        <f t="shared" si="2"/>
        <v>91.66666666666666</v>
      </c>
      <c r="F40" s="1">
        <f t="shared" si="2"/>
        <v>8.333333333333332</v>
      </c>
      <c r="G40" s="11">
        <f t="shared" si="2"/>
        <v>100</v>
      </c>
      <c r="H40" s="1">
        <f t="shared" si="3"/>
        <v>75</v>
      </c>
      <c r="I40" s="1">
        <f t="shared" si="3"/>
        <v>25</v>
      </c>
      <c r="J40" s="11">
        <f t="shared" si="3"/>
        <v>100</v>
      </c>
      <c r="K40" s="1">
        <f t="shared" si="4"/>
        <v>80</v>
      </c>
      <c r="L40" s="1">
        <f t="shared" si="4"/>
        <v>20</v>
      </c>
      <c r="M40" s="11">
        <f t="shared" si="4"/>
        <v>100</v>
      </c>
      <c r="N40" s="1">
        <f t="shared" si="5"/>
        <v>80</v>
      </c>
      <c r="O40" s="1">
        <f t="shared" si="5"/>
        <v>20</v>
      </c>
      <c r="P40" s="11">
        <f t="shared" si="5"/>
        <v>100</v>
      </c>
      <c r="Q40" s="1">
        <f t="shared" si="6"/>
        <v>82.43243243243244</v>
      </c>
      <c r="R40" s="1">
        <f t="shared" si="6"/>
        <v>17.56756756756757</v>
      </c>
      <c r="S40" s="11">
        <f t="shared" si="6"/>
        <v>100</v>
      </c>
    </row>
    <row r="41" spans="1:19" ht="12.75">
      <c r="A41" s="9">
        <v>1996</v>
      </c>
      <c r="B41" s="1">
        <f t="shared" si="0"/>
        <v>86.04651162790698</v>
      </c>
      <c r="C41" s="1">
        <f t="shared" si="0"/>
        <v>13.953488372093023</v>
      </c>
      <c r="D41" s="11">
        <f t="shared" si="1"/>
        <v>100</v>
      </c>
      <c r="E41" s="1">
        <f t="shared" si="2"/>
        <v>95.74468085106383</v>
      </c>
      <c r="F41" s="1">
        <f t="shared" si="2"/>
        <v>4.25531914893617</v>
      </c>
      <c r="G41" s="11">
        <f t="shared" si="2"/>
        <v>100</v>
      </c>
      <c r="H41" s="1">
        <f t="shared" si="3"/>
        <v>91.66666666666666</v>
      </c>
      <c r="I41" s="1">
        <f t="shared" si="3"/>
        <v>8.333333333333332</v>
      </c>
      <c r="J41" s="11">
        <f t="shared" si="3"/>
        <v>100</v>
      </c>
      <c r="K41" s="1">
        <f t="shared" si="4"/>
        <v>66.66666666666666</v>
      </c>
      <c r="L41" s="1">
        <f t="shared" si="4"/>
        <v>33.33333333333333</v>
      </c>
      <c r="M41" s="11">
        <f t="shared" si="4"/>
        <v>100</v>
      </c>
      <c r="N41" s="1">
        <f t="shared" si="5"/>
        <v>81.13207547169812</v>
      </c>
      <c r="O41" s="1">
        <f t="shared" si="5"/>
        <v>18.867924528301888</v>
      </c>
      <c r="P41" s="11">
        <f t="shared" si="5"/>
        <v>100</v>
      </c>
      <c r="Q41" s="1">
        <f t="shared" si="6"/>
        <v>84.65116279069768</v>
      </c>
      <c r="R41" s="1">
        <f t="shared" si="6"/>
        <v>15.348837209302326</v>
      </c>
      <c r="S41" s="11">
        <f t="shared" si="6"/>
        <v>100</v>
      </c>
    </row>
    <row r="42" spans="1:19" ht="12.75">
      <c r="A42" s="9">
        <v>1997</v>
      </c>
      <c r="B42" s="1">
        <f t="shared" si="0"/>
        <v>80.48780487804879</v>
      </c>
      <c r="C42" s="1">
        <f t="shared" si="0"/>
        <v>19.51219512195122</v>
      </c>
      <c r="D42" s="11">
        <f t="shared" si="1"/>
        <v>100</v>
      </c>
      <c r="E42" s="1">
        <f t="shared" si="2"/>
        <v>79.41176470588235</v>
      </c>
      <c r="F42" s="1">
        <f t="shared" si="2"/>
        <v>20.588235294117645</v>
      </c>
      <c r="G42" s="11">
        <f t="shared" si="2"/>
        <v>100</v>
      </c>
      <c r="H42" s="1">
        <f t="shared" si="3"/>
        <v>70.83333333333334</v>
      </c>
      <c r="I42" s="1">
        <f t="shared" si="3"/>
        <v>29.166666666666668</v>
      </c>
      <c r="J42" s="11">
        <f t="shared" si="3"/>
        <v>100</v>
      </c>
      <c r="K42" s="1">
        <f t="shared" si="4"/>
        <v>74.35897435897436</v>
      </c>
      <c r="L42" s="1">
        <f t="shared" si="4"/>
        <v>25.64102564102564</v>
      </c>
      <c r="M42" s="11">
        <f t="shared" si="4"/>
        <v>100</v>
      </c>
      <c r="N42" s="1">
        <f t="shared" si="5"/>
        <v>88</v>
      </c>
      <c r="O42" s="1">
        <f t="shared" si="5"/>
        <v>12</v>
      </c>
      <c r="P42" s="11">
        <f t="shared" si="5"/>
        <v>100</v>
      </c>
      <c r="Q42" s="1">
        <f t="shared" si="6"/>
        <v>78.52760736196319</v>
      </c>
      <c r="R42" s="1">
        <f t="shared" si="6"/>
        <v>21.472392638036812</v>
      </c>
      <c r="S42" s="11">
        <f t="shared" si="6"/>
        <v>100</v>
      </c>
    </row>
    <row r="43" spans="1:19" ht="12.75">
      <c r="A43" s="9">
        <v>1998</v>
      </c>
      <c r="B43" s="1">
        <f t="shared" si="0"/>
        <v>86.48648648648648</v>
      </c>
      <c r="C43" s="1">
        <f t="shared" si="0"/>
        <v>13.513513513513514</v>
      </c>
      <c r="D43" s="11">
        <f t="shared" si="1"/>
        <v>100</v>
      </c>
      <c r="E43" s="1">
        <f t="shared" si="2"/>
        <v>83.82352941176471</v>
      </c>
      <c r="F43" s="1">
        <f t="shared" si="2"/>
        <v>16.176470588235293</v>
      </c>
      <c r="G43" s="11">
        <f t="shared" si="2"/>
        <v>100</v>
      </c>
      <c r="H43" s="1">
        <f t="shared" si="3"/>
        <v>87.17948717948718</v>
      </c>
      <c r="I43" s="1">
        <f t="shared" si="3"/>
        <v>12.82051282051282</v>
      </c>
      <c r="J43" s="11">
        <f t="shared" si="3"/>
        <v>100</v>
      </c>
      <c r="K43" s="1">
        <f t="shared" si="4"/>
        <v>79.48717948717949</v>
      </c>
      <c r="L43" s="1">
        <f t="shared" si="4"/>
        <v>20.51282051282051</v>
      </c>
      <c r="M43" s="11">
        <f t="shared" si="4"/>
        <v>100</v>
      </c>
      <c r="N43" s="1">
        <f t="shared" si="5"/>
        <v>92.13483146067416</v>
      </c>
      <c r="O43" s="1">
        <f t="shared" si="5"/>
        <v>7.865168539325842</v>
      </c>
      <c r="P43" s="11">
        <f t="shared" si="5"/>
        <v>100</v>
      </c>
      <c r="Q43" s="1">
        <f t="shared" si="6"/>
        <v>85.44600938967136</v>
      </c>
      <c r="R43" s="1">
        <f t="shared" si="6"/>
        <v>14.553990610328638</v>
      </c>
      <c r="S43" s="11">
        <f t="shared" si="6"/>
        <v>100</v>
      </c>
    </row>
    <row r="44" spans="1:19" ht="12.75">
      <c r="A44" s="9">
        <v>1999</v>
      </c>
      <c r="B44" s="1">
        <f t="shared" si="0"/>
        <v>80</v>
      </c>
      <c r="C44" s="1">
        <f t="shared" si="0"/>
        <v>20</v>
      </c>
      <c r="D44" s="11">
        <f t="shared" si="1"/>
        <v>100</v>
      </c>
      <c r="E44" s="1">
        <f t="shared" si="2"/>
        <v>89.65517241379311</v>
      </c>
      <c r="F44" s="1">
        <f t="shared" si="2"/>
        <v>10.344827586206897</v>
      </c>
      <c r="G44" s="11">
        <f t="shared" si="2"/>
        <v>100</v>
      </c>
      <c r="H44" s="1">
        <f t="shared" si="3"/>
        <v>95.8904109589041</v>
      </c>
      <c r="I44" s="1">
        <f t="shared" si="3"/>
        <v>4.10958904109589</v>
      </c>
      <c r="J44" s="11">
        <f t="shared" si="3"/>
        <v>100</v>
      </c>
      <c r="K44" s="1">
        <f t="shared" si="4"/>
        <v>81</v>
      </c>
      <c r="L44" s="1">
        <f t="shared" si="4"/>
        <v>19</v>
      </c>
      <c r="M44" s="11">
        <f t="shared" si="4"/>
        <v>100</v>
      </c>
      <c r="N44" s="1">
        <f t="shared" si="5"/>
        <v>96.55172413793103</v>
      </c>
      <c r="O44" s="1">
        <f t="shared" si="5"/>
        <v>3.4482758620689653</v>
      </c>
      <c r="P44" s="11">
        <f t="shared" si="5"/>
        <v>100</v>
      </c>
      <c r="Q44" s="1">
        <f t="shared" si="6"/>
        <v>88.32335329341318</v>
      </c>
      <c r="R44" s="1">
        <f t="shared" si="6"/>
        <v>11.676646706586826</v>
      </c>
      <c r="S44" s="11">
        <f t="shared" si="6"/>
        <v>100</v>
      </c>
    </row>
    <row r="47" spans="1:9" ht="12.75">
      <c r="A47" s="4" t="str">
        <f>CONCATENATE("New Admissions (All Races): ",$A$1)</f>
        <v>New Admissions (All Races): HAWAII</v>
      </c>
      <c r="I47" s="4" t="str">
        <f>CONCATENATE("Percent of Total, New Admissions (All Races): ",$A$1)</f>
        <v>Percent of Total, New Admissions (All Races): HAWAII</v>
      </c>
    </row>
    <row r="48" spans="1:15" s="4" customFormat="1" ht="12.75">
      <c r="A48" s="18" t="s">
        <v>38</v>
      </c>
      <c r="B48" s="14" t="s">
        <v>32</v>
      </c>
      <c r="C48" s="14" t="s">
        <v>33</v>
      </c>
      <c r="D48" s="14" t="s">
        <v>34</v>
      </c>
      <c r="E48" s="14" t="s">
        <v>35</v>
      </c>
      <c r="F48" s="14" t="s">
        <v>36</v>
      </c>
      <c r="G48" s="14" t="s">
        <v>37</v>
      </c>
      <c r="I48" s="18" t="s">
        <v>38</v>
      </c>
      <c r="J48" s="14" t="s">
        <v>32</v>
      </c>
      <c r="K48" s="14" t="s">
        <v>33</v>
      </c>
      <c r="L48" s="14" t="s">
        <v>34</v>
      </c>
      <c r="M48" s="14" t="s">
        <v>35</v>
      </c>
      <c r="N48" s="14" t="s">
        <v>36</v>
      </c>
      <c r="O48" s="14" t="s">
        <v>37</v>
      </c>
    </row>
    <row r="49" spans="1:15" ht="12.75">
      <c r="A49" s="9">
        <v>1983</v>
      </c>
      <c r="D49" s="2"/>
      <c r="E49" s="2"/>
      <c r="G49" s="2"/>
      <c r="I49" s="9">
        <v>1983</v>
      </c>
      <c r="J49" s="1" t="e">
        <f aca="true" t="shared" si="7" ref="J49:J65">(B49/$G49)*100</f>
        <v>#DIV/0!</v>
      </c>
      <c r="K49" s="1" t="e">
        <f aca="true" t="shared" si="8" ref="K49:K65">(C49/$G49)*100</f>
        <v>#DIV/0!</v>
      </c>
      <c r="L49" s="1" t="e">
        <f aca="true" t="shared" si="9" ref="L49:L65">(D49/$G49)*100</f>
        <v>#DIV/0!</v>
      </c>
      <c r="M49" s="1" t="e">
        <f aca="true" t="shared" si="10" ref="M49:M65">(E49/$G49)*100</f>
        <v>#DIV/0!</v>
      </c>
      <c r="N49" s="1" t="e">
        <f aca="true" t="shared" si="11" ref="N49:N65">(F49/$G49)*100</f>
        <v>#DIV/0!</v>
      </c>
      <c r="O49" t="e">
        <f aca="true" t="shared" si="12" ref="O49:O65">(G49/$G49)*100</f>
        <v>#DIV/0!</v>
      </c>
    </row>
    <row r="50" spans="1:15" ht="12.75">
      <c r="A50" s="9">
        <v>1984</v>
      </c>
      <c r="G50" s="2"/>
      <c r="I50" s="9">
        <v>1984</v>
      </c>
      <c r="J50" s="1" t="e">
        <f t="shared" si="7"/>
        <v>#DIV/0!</v>
      </c>
      <c r="K50" s="1" t="e">
        <f t="shared" si="8"/>
        <v>#DIV/0!</v>
      </c>
      <c r="L50" s="1" t="e">
        <f t="shared" si="9"/>
        <v>#DIV/0!</v>
      </c>
      <c r="M50" s="1" t="e">
        <f t="shared" si="10"/>
        <v>#DIV/0!</v>
      </c>
      <c r="N50" s="1" t="e">
        <f t="shared" si="11"/>
        <v>#DIV/0!</v>
      </c>
      <c r="O50" t="e">
        <f t="shared" si="12"/>
        <v>#DIV/0!</v>
      </c>
    </row>
    <row r="51" spans="1:15" ht="12.75">
      <c r="A51" s="9">
        <v>1985</v>
      </c>
      <c r="B51">
        <v>65</v>
      </c>
      <c r="C51">
        <v>80</v>
      </c>
      <c r="D51">
        <v>37</v>
      </c>
      <c r="E51">
        <v>30</v>
      </c>
      <c r="F51">
        <v>67</v>
      </c>
      <c r="G51">
        <v>279</v>
      </c>
      <c r="I51" s="9">
        <v>1985</v>
      </c>
      <c r="J51" s="1">
        <f t="shared" si="7"/>
        <v>23.297491039426525</v>
      </c>
      <c r="K51" s="1">
        <f t="shared" si="8"/>
        <v>28.673835125448026</v>
      </c>
      <c r="L51" s="1">
        <f t="shared" si="9"/>
        <v>13.261648745519713</v>
      </c>
      <c r="M51" s="1">
        <f t="shared" si="10"/>
        <v>10.75268817204301</v>
      </c>
      <c r="N51" s="1">
        <f t="shared" si="11"/>
        <v>24.014336917562723</v>
      </c>
      <c r="O51">
        <f t="shared" si="12"/>
        <v>100</v>
      </c>
    </row>
    <row r="52" spans="1:15" ht="12.75">
      <c r="A52" s="9">
        <v>1986</v>
      </c>
      <c r="B52">
        <v>73</v>
      </c>
      <c r="C52">
        <v>98</v>
      </c>
      <c r="D52">
        <v>52</v>
      </c>
      <c r="E52">
        <v>63</v>
      </c>
      <c r="F52">
        <v>87</v>
      </c>
      <c r="G52">
        <v>373</v>
      </c>
      <c r="I52" s="9">
        <v>1986</v>
      </c>
      <c r="J52" s="1">
        <f t="shared" si="7"/>
        <v>19.571045576407506</v>
      </c>
      <c r="K52" s="1">
        <f t="shared" si="8"/>
        <v>26.273458445040216</v>
      </c>
      <c r="L52" s="1">
        <f t="shared" si="9"/>
        <v>13.941018766756033</v>
      </c>
      <c r="M52" s="1">
        <f t="shared" si="10"/>
        <v>16.890080428954423</v>
      </c>
      <c r="N52" s="1">
        <f t="shared" si="11"/>
        <v>23.324396782841823</v>
      </c>
      <c r="O52">
        <f t="shared" si="12"/>
        <v>100</v>
      </c>
    </row>
    <row r="53" spans="1:15" ht="12.75">
      <c r="A53" s="9">
        <v>1987</v>
      </c>
      <c r="B53">
        <v>57</v>
      </c>
      <c r="C53">
        <v>71</v>
      </c>
      <c r="D53">
        <v>50</v>
      </c>
      <c r="E53">
        <v>42</v>
      </c>
      <c r="F53">
        <v>104</v>
      </c>
      <c r="G53">
        <v>324</v>
      </c>
      <c r="I53" s="9">
        <v>1987</v>
      </c>
      <c r="J53" s="1">
        <f t="shared" si="7"/>
        <v>17.59259259259259</v>
      </c>
      <c r="K53" s="1">
        <f t="shared" si="8"/>
        <v>21.91358024691358</v>
      </c>
      <c r="L53" s="1">
        <f t="shared" si="9"/>
        <v>15.432098765432098</v>
      </c>
      <c r="M53" s="1">
        <f t="shared" si="10"/>
        <v>12.962962962962962</v>
      </c>
      <c r="N53" s="1">
        <f t="shared" si="11"/>
        <v>32.098765432098766</v>
      </c>
      <c r="O53">
        <f t="shared" si="12"/>
        <v>100</v>
      </c>
    </row>
    <row r="54" spans="1:15" ht="12.75">
      <c r="A54" s="9">
        <v>1988</v>
      </c>
      <c r="B54">
        <v>32</v>
      </c>
      <c r="C54">
        <v>62</v>
      </c>
      <c r="D54">
        <v>41</v>
      </c>
      <c r="E54">
        <v>35</v>
      </c>
      <c r="F54">
        <v>54</v>
      </c>
      <c r="G54">
        <v>224</v>
      </c>
      <c r="I54" s="9">
        <v>1988</v>
      </c>
      <c r="J54" s="1">
        <f t="shared" si="7"/>
        <v>14.285714285714285</v>
      </c>
      <c r="K54" s="1">
        <f t="shared" si="8"/>
        <v>27.67857142857143</v>
      </c>
      <c r="L54" s="1">
        <f t="shared" si="9"/>
        <v>18.303571428571427</v>
      </c>
      <c r="M54" s="1">
        <f t="shared" si="10"/>
        <v>15.625</v>
      </c>
      <c r="N54" s="1">
        <f t="shared" si="11"/>
        <v>24.107142857142858</v>
      </c>
      <c r="O54">
        <f t="shared" si="12"/>
        <v>100</v>
      </c>
    </row>
    <row r="55" spans="1:15" ht="12.75">
      <c r="A55" s="9">
        <v>1989</v>
      </c>
      <c r="B55">
        <v>102</v>
      </c>
      <c r="C55">
        <v>108</v>
      </c>
      <c r="D55">
        <v>71</v>
      </c>
      <c r="E55">
        <v>80</v>
      </c>
      <c r="F55">
        <v>73</v>
      </c>
      <c r="G55">
        <v>434</v>
      </c>
      <c r="I55" s="9">
        <v>1989</v>
      </c>
      <c r="J55" s="1">
        <f t="shared" si="7"/>
        <v>23.502304147465438</v>
      </c>
      <c r="K55" s="1">
        <f t="shared" si="8"/>
        <v>24.88479262672811</v>
      </c>
      <c r="L55" s="1">
        <f t="shared" si="9"/>
        <v>16.359447004608295</v>
      </c>
      <c r="M55" s="1">
        <f t="shared" si="10"/>
        <v>18.433179723502306</v>
      </c>
      <c r="N55" s="1">
        <f t="shared" si="11"/>
        <v>16.82027649769585</v>
      </c>
      <c r="O55">
        <f t="shared" si="12"/>
        <v>100</v>
      </c>
    </row>
    <row r="56" spans="1:15" ht="12.75">
      <c r="A56" s="9">
        <v>1990</v>
      </c>
      <c r="B56">
        <v>75</v>
      </c>
      <c r="C56">
        <v>64</v>
      </c>
      <c r="D56">
        <v>52</v>
      </c>
      <c r="E56">
        <v>79</v>
      </c>
      <c r="F56">
        <v>144</v>
      </c>
      <c r="G56">
        <v>414</v>
      </c>
      <c r="I56" s="9">
        <v>1990</v>
      </c>
      <c r="J56" s="1">
        <f t="shared" si="7"/>
        <v>18.115942028985508</v>
      </c>
      <c r="K56" s="1">
        <f t="shared" si="8"/>
        <v>15.458937198067632</v>
      </c>
      <c r="L56" s="1">
        <f t="shared" si="9"/>
        <v>12.560386473429952</v>
      </c>
      <c r="M56" s="1">
        <f t="shared" si="10"/>
        <v>19.082125603864732</v>
      </c>
      <c r="N56" s="1">
        <f t="shared" si="11"/>
        <v>34.78260869565217</v>
      </c>
      <c r="O56">
        <f t="shared" si="12"/>
        <v>100</v>
      </c>
    </row>
    <row r="57" spans="1:15" ht="12.75">
      <c r="A57" s="9">
        <v>1991</v>
      </c>
      <c r="B57">
        <v>83</v>
      </c>
      <c r="C57">
        <v>70</v>
      </c>
      <c r="D57">
        <v>39</v>
      </c>
      <c r="E57">
        <v>76</v>
      </c>
      <c r="F57">
        <v>132</v>
      </c>
      <c r="G57">
        <v>400</v>
      </c>
      <c r="I57" s="9">
        <v>1991</v>
      </c>
      <c r="J57" s="1">
        <f t="shared" si="7"/>
        <v>20.75</v>
      </c>
      <c r="K57" s="1">
        <f t="shared" si="8"/>
        <v>17.5</v>
      </c>
      <c r="L57" s="1">
        <f t="shared" si="9"/>
        <v>9.75</v>
      </c>
      <c r="M57" s="1">
        <f t="shared" si="10"/>
        <v>19</v>
      </c>
      <c r="N57" s="1">
        <f t="shared" si="11"/>
        <v>33</v>
      </c>
      <c r="O57">
        <f t="shared" si="12"/>
        <v>100</v>
      </c>
    </row>
    <row r="58" spans="1:15" ht="12.75">
      <c r="A58" s="9">
        <v>1992</v>
      </c>
      <c r="B58">
        <v>82</v>
      </c>
      <c r="C58">
        <v>77</v>
      </c>
      <c r="D58">
        <v>50</v>
      </c>
      <c r="E58">
        <v>104</v>
      </c>
      <c r="F58">
        <v>182</v>
      </c>
      <c r="G58">
        <v>495</v>
      </c>
      <c r="I58" s="9">
        <v>1992</v>
      </c>
      <c r="J58" s="1">
        <f t="shared" si="7"/>
        <v>16.565656565656568</v>
      </c>
      <c r="K58" s="1">
        <f t="shared" si="8"/>
        <v>15.555555555555555</v>
      </c>
      <c r="L58" s="1">
        <f t="shared" si="9"/>
        <v>10.1010101010101</v>
      </c>
      <c r="M58" s="1">
        <f t="shared" si="10"/>
        <v>21.01010101010101</v>
      </c>
      <c r="N58" s="1">
        <f t="shared" si="11"/>
        <v>36.76767676767677</v>
      </c>
      <c r="O58">
        <f t="shared" si="12"/>
        <v>100</v>
      </c>
    </row>
    <row r="59" spans="1:15" ht="12.75">
      <c r="A59" s="9">
        <v>1993</v>
      </c>
      <c r="B59">
        <v>142</v>
      </c>
      <c r="C59">
        <v>76</v>
      </c>
      <c r="D59">
        <v>69</v>
      </c>
      <c r="E59">
        <v>86</v>
      </c>
      <c r="F59">
        <v>216</v>
      </c>
      <c r="G59">
        <v>589</v>
      </c>
      <c r="I59" s="9">
        <v>1993</v>
      </c>
      <c r="J59" s="1">
        <f t="shared" si="7"/>
        <v>24.108658743633278</v>
      </c>
      <c r="K59" s="1">
        <f t="shared" si="8"/>
        <v>12.903225806451612</v>
      </c>
      <c r="L59" s="1">
        <f t="shared" si="9"/>
        <v>11.714770797962649</v>
      </c>
      <c r="M59" s="1">
        <f t="shared" si="10"/>
        <v>14.60101867572156</v>
      </c>
      <c r="N59" s="1">
        <f t="shared" si="11"/>
        <v>36.6723259762309</v>
      </c>
      <c r="O59">
        <f t="shared" si="12"/>
        <v>100</v>
      </c>
    </row>
    <row r="60" spans="1:15" ht="12.75">
      <c r="A60" s="9">
        <v>1994</v>
      </c>
      <c r="B60">
        <v>172</v>
      </c>
      <c r="C60">
        <v>95</v>
      </c>
      <c r="D60">
        <v>87</v>
      </c>
      <c r="E60">
        <v>74</v>
      </c>
      <c r="F60">
        <v>167</v>
      </c>
      <c r="G60">
        <v>595</v>
      </c>
      <c r="I60" s="9">
        <v>1994</v>
      </c>
      <c r="J60" s="1">
        <f t="shared" si="7"/>
        <v>28.907563025210088</v>
      </c>
      <c r="K60" s="1">
        <f t="shared" si="8"/>
        <v>15.966386554621847</v>
      </c>
      <c r="L60" s="1">
        <f t="shared" si="9"/>
        <v>14.6218487394958</v>
      </c>
      <c r="M60" s="1">
        <f t="shared" si="10"/>
        <v>12.436974789915967</v>
      </c>
      <c r="N60" s="1">
        <f t="shared" si="11"/>
        <v>28.067226890756302</v>
      </c>
      <c r="O60">
        <f t="shared" si="12"/>
        <v>100</v>
      </c>
    </row>
    <row r="61" spans="1:15" ht="12.75">
      <c r="A61" s="9">
        <v>1995</v>
      </c>
      <c r="B61">
        <v>89</v>
      </c>
      <c r="C61">
        <v>62</v>
      </c>
      <c r="D61">
        <v>46</v>
      </c>
      <c r="E61">
        <v>97</v>
      </c>
      <c r="F61">
        <v>131</v>
      </c>
      <c r="G61">
        <v>425</v>
      </c>
      <c r="I61" s="9">
        <v>1995</v>
      </c>
      <c r="J61" s="1">
        <f t="shared" si="7"/>
        <v>20.941176470588236</v>
      </c>
      <c r="K61" s="1">
        <f t="shared" si="8"/>
        <v>14.588235294117647</v>
      </c>
      <c r="L61" s="1">
        <f t="shared" si="9"/>
        <v>10.823529411764705</v>
      </c>
      <c r="M61" s="1">
        <f t="shared" si="10"/>
        <v>22.823529411764707</v>
      </c>
      <c r="N61" s="1">
        <f t="shared" si="11"/>
        <v>30.823529411764707</v>
      </c>
      <c r="O61">
        <f t="shared" si="12"/>
        <v>100</v>
      </c>
    </row>
    <row r="62" spans="1:15" ht="12.75">
      <c r="A62" s="9">
        <v>1996</v>
      </c>
      <c r="B62">
        <v>129</v>
      </c>
      <c r="C62">
        <v>118</v>
      </c>
      <c r="D62">
        <v>90</v>
      </c>
      <c r="E62">
        <v>95</v>
      </c>
      <c r="F62">
        <v>151</v>
      </c>
      <c r="G62">
        <v>583</v>
      </c>
      <c r="I62" s="9">
        <v>1996</v>
      </c>
      <c r="J62" s="1">
        <f t="shared" si="7"/>
        <v>22.126929674099486</v>
      </c>
      <c r="K62" s="1">
        <f t="shared" si="8"/>
        <v>20.240137221269297</v>
      </c>
      <c r="L62" s="1">
        <f t="shared" si="9"/>
        <v>15.437392795883362</v>
      </c>
      <c r="M62" s="1">
        <f t="shared" si="10"/>
        <v>16.295025728987994</v>
      </c>
      <c r="N62" s="1">
        <f t="shared" si="11"/>
        <v>25.900514579759864</v>
      </c>
      <c r="O62">
        <f t="shared" si="12"/>
        <v>100</v>
      </c>
    </row>
    <row r="63" spans="1:15" ht="12.75">
      <c r="A63" s="9">
        <v>1997</v>
      </c>
      <c r="B63">
        <v>131</v>
      </c>
      <c r="C63">
        <v>105</v>
      </c>
      <c r="D63">
        <v>92</v>
      </c>
      <c r="E63">
        <v>174</v>
      </c>
      <c r="F63">
        <v>102</v>
      </c>
      <c r="G63">
        <v>604</v>
      </c>
      <c r="I63" s="9">
        <v>1997</v>
      </c>
      <c r="J63" s="1">
        <f t="shared" si="7"/>
        <v>21.688741721854303</v>
      </c>
      <c r="K63" s="1">
        <f t="shared" si="8"/>
        <v>17.3841059602649</v>
      </c>
      <c r="L63" s="1">
        <f t="shared" si="9"/>
        <v>15.2317880794702</v>
      </c>
      <c r="M63" s="1">
        <f t="shared" si="10"/>
        <v>28.807947019867548</v>
      </c>
      <c r="N63" s="1">
        <f t="shared" si="11"/>
        <v>16.887417218543046</v>
      </c>
      <c r="O63">
        <f t="shared" si="12"/>
        <v>100</v>
      </c>
    </row>
    <row r="64" spans="1:15" ht="12.75">
      <c r="A64" s="9">
        <v>1998</v>
      </c>
      <c r="B64">
        <v>240</v>
      </c>
      <c r="C64">
        <v>217</v>
      </c>
      <c r="D64">
        <v>227</v>
      </c>
      <c r="E64">
        <v>429</v>
      </c>
      <c r="F64">
        <v>284</v>
      </c>
      <c r="G64">
        <v>1397</v>
      </c>
      <c r="I64" s="9">
        <v>1998</v>
      </c>
      <c r="J64" s="1">
        <f t="shared" si="7"/>
        <v>17.17967072297781</v>
      </c>
      <c r="K64" s="1">
        <f t="shared" si="8"/>
        <v>15.533285612025768</v>
      </c>
      <c r="L64" s="1">
        <f t="shared" si="9"/>
        <v>16.24910522548318</v>
      </c>
      <c r="M64" s="1">
        <f t="shared" si="10"/>
        <v>30.708661417322837</v>
      </c>
      <c r="N64" s="1">
        <f t="shared" si="11"/>
        <v>20.32927702219041</v>
      </c>
      <c r="O64">
        <f t="shared" si="12"/>
        <v>100</v>
      </c>
    </row>
    <row r="65" spans="1:15" ht="12.75">
      <c r="A65" s="9">
        <v>1999</v>
      </c>
      <c r="B65">
        <v>208</v>
      </c>
      <c r="C65">
        <v>178</v>
      </c>
      <c r="D65">
        <v>215</v>
      </c>
      <c r="E65">
        <v>317</v>
      </c>
      <c r="F65">
        <v>229</v>
      </c>
      <c r="G65">
        <v>1147</v>
      </c>
      <c r="I65" s="9">
        <v>1999</v>
      </c>
      <c r="J65" s="1">
        <f t="shared" si="7"/>
        <v>18.13426329555362</v>
      </c>
      <c r="K65" s="1">
        <f t="shared" si="8"/>
        <v>15.518744551002616</v>
      </c>
      <c r="L65" s="1">
        <f t="shared" si="9"/>
        <v>18.74455100261552</v>
      </c>
      <c r="M65" s="1">
        <f t="shared" si="10"/>
        <v>27.637314734088932</v>
      </c>
      <c r="N65" s="1">
        <f t="shared" si="11"/>
        <v>19.96512641673932</v>
      </c>
      <c r="O65">
        <f t="shared" si="12"/>
        <v>100</v>
      </c>
    </row>
    <row r="66" spans="1:14" ht="12.75">
      <c r="A66" t="s">
        <v>52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HAWAII</v>
      </c>
      <c r="I68" s="4" t="str">
        <f>CONCATENATE("Black New Admissions: ",$A$1)</f>
        <v>Black New Admissions: HAWAII</v>
      </c>
    </row>
    <row r="69" spans="1:15" s="4" customFormat="1" ht="12.75">
      <c r="A69" s="18" t="s">
        <v>38</v>
      </c>
      <c r="B69" s="14" t="s">
        <v>32</v>
      </c>
      <c r="C69" s="14" t="s">
        <v>33</v>
      </c>
      <c r="D69" s="14" t="s">
        <v>34</v>
      </c>
      <c r="E69" s="14" t="s">
        <v>35</v>
      </c>
      <c r="F69" s="14" t="s">
        <v>36</v>
      </c>
      <c r="G69" s="14" t="s">
        <v>37</v>
      </c>
      <c r="I69" s="18" t="s">
        <v>38</v>
      </c>
      <c r="J69" s="14" t="s">
        <v>32</v>
      </c>
      <c r="K69" s="14" t="s">
        <v>33</v>
      </c>
      <c r="L69" s="14" t="s">
        <v>34</v>
      </c>
      <c r="M69" s="14" t="s">
        <v>35</v>
      </c>
      <c r="N69" s="14" t="s">
        <v>36</v>
      </c>
      <c r="O69" s="14" t="s">
        <v>37</v>
      </c>
    </row>
    <row r="70" spans="1:15" ht="12.75">
      <c r="A70" s="9">
        <v>1983</v>
      </c>
      <c r="D70" s="2"/>
      <c r="E70" s="2"/>
      <c r="G70" s="2"/>
      <c r="I70" s="9">
        <v>1983</v>
      </c>
      <c r="L70" s="2"/>
      <c r="M70" s="2"/>
      <c r="O70" s="2"/>
    </row>
    <row r="71" spans="1:15" ht="12.75">
      <c r="A71" s="9">
        <v>1984</v>
      </c>
      <c r="G71" s="2"/>
      <c r="I71" s="9">
        <v>1984</v>
      </c>
      <c r="O71" s="2"/>
    </row>
    <row r="72" spans="1:15" ht="12.75">
      <c r="A72" s="9">
        <v>1985</v>
      </c>
      <c r="B72">
        <v>16</v>
      </c>
      <c r="C72">
        <v>27</v>
      </c>
      <c r="D72">
        <v>16</v>
      </c>
      <c r="E72">
        <v>14</v>
      </c>
      <c r="F72">
        <v>24</v>
      </c>
      <c r="G72">
        <v>97</v>
      </c>
      <c r="I72" s="9">
        <v>1985</v>
      </c>
      <c r="J72">
        <v>3</v>
      </c>
      <c r="K72">
        <v>2</v>
      </c>
      <c r="L72">
        <v>4</v>
      </c>
      <c r="M72">
        <v>2</v>
      </c>
      <c r="N72">
        <v>4</v>
      </c>
      <c r="O72">
        <v>15</v>
      </c>
    </row>
    <row r="73" spans="1:15" ht="12.75">
      <c r="A73" s="9">
        <v>1986</v>
      </c>
      <c r="B73">
        <v>19</v>
      </c>
      <c r="C73">
        <v>28</v>
      </c>
      <c r="D73">
        <v>24</v>
      </c>
      <c r="E73">
        <v>31</v>
      </c>
      <c r="F73">
        <v>32</v>
      </c>
      <c r="G73">
        <v>134</v>
      </c>
      <c r="I73" s="9">
        <v>1986</v>
      </c>
      <c r="J73">
        <v>6</v>
      </c>
      <c r="K73">
        <v>9</v>
      </c>
      <c r="L73">
        <v>4</v>
      </c>
      <c r="M73">
        <v>4</v>
      </c>
      <c r="N73">
        <v>2</v>
      </c>
      <c r="O73">
        <v>25</v>
      </c>
    </row>
    <row r="74" spans="1:15" ht="12.75">
      <c r="A74" s="9">
        <v>1987</v>
      </c>
      <c r="B74">
        <v>18</v>
      </c>
      <c r="C74">
        <v>28</v>
      </c>
      <c r="D74">
        <v>19</v>
      </c>
      <c r="E74">
        <v>21</v>
      </c>
      <c r="F74">
        <v>42</v>
      </c>
      <c r="G74">
        <v>128</v>
      </c>
      <c r="I74" s="9">
        <v>1987</v>
      </c>
      <c r="J74">
        <v>1</v>
      </c>
      <c r="K74">
        <v>4</v>
      </c>
      <c r="L74">
        <v>7</v>
      </c>
      <c r="M74">
        <v>5</v>
      </c>
      <c r="N74">
        <v>6</v>
      </c>
      <c r="O74">
        <v>23</v>
      </c>
    </row>
    <row r="75" spans="1:15" ht="12.75">
      <c r="A75" s="9">
        <v>1988</v>
      </c>
      <c r="B75">
        <v>8</v>
      </c>
      <c r="C75">
        <v>24</v>
      </c>
      <c r="D75">
        <v>9</v>
      </c>
      <c r="E75">
        <v>12</v>
      </c>
      <c r="F75">
        <v>24</v>
      </c>
      <c r="G75">
        <v>77</v>
      </c>
      <c r="I75" s="9">
        <v>1988</v>
      </c>
      <c r="J75">
        <v>3</v>
      </c>
      <c r="K75">
        <v>4</v>
      </c>
      <c r="L75">
        <v>8</v>
      </c>
      <c r="M75">
        <v>5</v>
      </c>
      <c r="N75">
        <v>2</v>
      </c>
      <c r="O75">
        <v>22</v>
      </c>
    </row>
    <row r="76" spans="1:15" ht="12.75">
      <c r="A76" s="9">
        <v>1989</v>
      </c>
      <c r="B76">
        <v>28</v>
      </c>
      <c r="C76">
        <v>26</v>
      </c>
      <c r="D76">
        <v>30</v>
      </c>
      <c r="E76">
        <v>32</v>
      </c>
      <c r="F76">
        <v>24</v>
      </c>
      <c r="G76">
        <v>140</v>
      </c>
      <c r="I76" s="9">
        <v>1989</v>
      </c>
      <c r="J76">
        <v>8</v>
      </c>
      <c r="K76">
        <v>7</v>
      </c>
      <c r="L76">
        <v>5</v>
      </c>
      <c r="M76">
        <v>3</v>
      </c>
      <c r="N76">
        <v>4</v>
      </c>
      <c r="O76">
        <v>27</v>
      </c>
    </row>
    <row r="77" spans="1:15" ht="12.75">
      <c r="A77" s="9">
        <v>1990</v>
      </c>
      <c r="B77">
        <v>25</v>
      </c>
      <c r="C77">
        <v>20</v>
      </c>
      <c r="D77">
        <v>16</v>
      </c>
      <c r="E77">
        <v>24</v>
      </c>
      <c r="F77">
        <v>45</v>
      </c>
      <c r="G77">
        <v>130</v>
      </c>
      <c r="I77" s="9">
        <v>1990</v>
      </c>
      <c r="J77">
        <v>4</v>
      </c>
      <c r="K77">
        <v>3</v>
      </c>
      <c r="L77">
        <v>4</v>
      </c>
      <c r="M77">
        <v>3</v>
      </c>
      <c r="N77">
        <v>4</v>
      </c>
      <c r="O77">
        <v>18</v>
      </c>
    </row>
    <row r="78" spans="1:15" ht="12.75">
      <c r="A78" s="9">
        <v>1991</v>
      </c>
      <c r="B78">
        <v>16</v>
      </c>
      <c r="C78">
        <v>29</v>
      </c>
      <c r="D78">
        <v>16</v>
      </c>
      <c r="E78">
        <v>23</v>
      </c>
      <c r="F78">
        <v>45</v>
      </c>
      <c r="G78">
        <v>129</v>
      </c>
      <c r="I78" s="9">
        <v>1991</v>
      </c>
      <c r="J78">
        <v>4</v>
      </c>
      <c r="K78">
        <v>5</v>
      </c>
      <c r="L78">
        <v>1</v>
      </c>
      <c r="M78">
        <v>7</v>
      </c>
      <c r="N78">
        <v>5</v>
      </c>
      <c r="O78">
        <v>22</v>
      </c>
    </row>
    <row r="79" spans="1:15" ht="12.75">
      <c r="A79" s="9">
        <v>1992</v>
      </c>
      <c r="B79">
        <v>18</v>
      </c>
      <c r="C79">
        <v>25</v>
      </c>
      <c r="D79">
        <v>12</v>
      </c>
      <c r="E79">
        <v>39</v>
      </c>
      <c r="F79">
        <v>41</v>
      </c>
      <c r="G79">
        <v>135</v>
      </c>
      <c r="I79" s="9">
        <v>1992</v>
      </c>
      <c r="J79">
        <v>4</v>
      </c>
      <c r="K79">
        <v>3</v>
      </c>
      <c r="L79">
        <v>3</v>
      </c>
      <c r="M79">
        <v>6</v>
      </c>
      <c r="N79">
        <v>5</v>
      </c>
      <c r="O79">
        <v>21</v>
      </c>
    </row>
    <row r="80" spans="1:15" ht="12.75">
      <c r="A80" s="9">
        <v>1993</v>
      </c>
      <c r="B80">
        <v>38</v>
      </c>
      <c r="C80">
        <v>17</v>
      </c>
      <c r="D80">
        <v>23</v>
      </c>
      <c r="E80">
        <v>29</v>
      </c>
      <c r="F80">
        <v>64</v>
      </c>
      <c r="G80">
        <v>171</v>
      </c>
      <c r="I80" s="9">
        <v>1993</v>
      </c>
      <c r="J80">
        <v>12</v>
      </c>
      <c r="K80">
        <v>7</v>
      </c>
      <c r="L80">
        <v>6</v>
      </c>
      <c r="M80">
        <v>10</v>
      </c>
      <c r="N80">
        <v>13</v>
      </c>
      <c r="O80">
        <v>48</v>
      </c>
    </row>
    <row r="81" spans="1:15" ht="12.75">
      <c r="A81" s="9">
        <v>1994</v>
      </c>
      <c r="B81">
        <v>49</v>
      </c>
      <c r="C81">
        <v>32</v>
      </c>
      <c r="D81">
        <v>23</v>
      </c>
      <c r="E81">
        <v>18</v>
      </c>
      <c r="F81">
        <v>42</v>
      </c>
      <c r="G81">
        <v>164</v>
      </c>
      <c r="I81" s="9">
        <v>1994</v>
      </c>
      <c r="J81">
        <v>10</v>
      </c>
      <c r="K81">
        <v>5</v>
      </c>
      <c r="L81">
        <v>7</v>
      </c>
      <c r="M81">
        <v>7</v>
      </c>
      <c r="N81">
        <v>11</v>
      </c>
      <c r="O81">
        <v>40</v>
      </c>
    </row>
    <row r="82" spans="1:15" ht="12.75">
      <c r="A82" s="9">
        <v>1995</v>
      </c>
      <c r="B82">
        <v>28</v>
      </c>
      <c r="C82">
        <v>22</v>
      </c>
      <c r="D82">
        <v>12</v>
      </c>
      <c r="E82">
        <v>32</v>
      </c>
      <c r="F82">
        <v>28</v>
      </c>
      <c r="G82">
        <v>122</v>
      </c>
      <c r="I82" s="9">
        <v>1995</v>
      </c>
      <c r="J82">
        <v>5</v>
      </c>
      <c r="K82">
        <v>2</v>
      </c>
      <c r="L82">
        <v>4</v>
      </c>
      <c r="M82">
        <v>8</v>
      </c>
      <c r="N82">
        <v>7</v>
      </c>
      <c r="O82">
        <v>26</v>
      </c>
    </row>
    <row r="83" spans="1:15" ht="12.75">
      <c r="A83" s="9">
        <v>1996</v>
      </c>
      <c r="B83">
        <v>37</v>
      </c>
      <c r="C83">
        <v>45</v>
      </c>
      <c r="D83">
        <v>33</v>
      </c>
      <c r="E83">
        <v>24</v>
      </c>
      <c r="F83">
        <v>43</v>
      </c>
      <c r="G83">
        <v>182</v>
      </c>
      <c r="I83" s="9">
        <v>1996</v>
      </c>
      <c r="J83">
        <v>6</v>
      </c>
      <c r="K83">
        <v>2</v>
      </c>
      <c r="L83">
        <v>3</v>
      </c>
      <c r="M83">
        <v>12</v>
      </c>
      <c r="N83">
        <v>10</v>
      </c>
      <c r="O83">
        <v>33</v>
      </c>
    </row>
    <row r="84" spans="1:15" ht="12.75">
      <c r="A84" s="9">
        <v>1997</v>
      </c>
      <c r="B84">
        <v>33</v>
      </c>
      <c r="C84">
        <v>27</v>
      </c>
      <c r="D84">
        <v>17</v>
      </c>
      <c r="E84">
        <v>29</v>
      </c>
      <c r="F84">
        <v>22</v>
      </c>
      <c r="G84">
        <v>128</v>
      </c>
      <c r="I84" s="9">
        <v>1997</v>
      </c>
      <c r="J84">
        <v>8</v>
      </c>
      <c r="K84">
        <v>7</v>
      </c>
      <c r="L84">
        <v>7</v>
      </c>
      <c r="M84">
        <v>10</v>
      </c>
      <c r="N84">
        <v>3</v>
      </c>
      <c r="O84">
        <v>35</v>
      </c>
    </row>
    <row r="85" spans="1:15" ht="12.75">
      <c r="A85" s="9">
        <v>1998</v>
      </c>
      <c r="B85">
        <v>64</v>
      </c>
      <c r="C85">
        <v>57</v>
      </c>
      <c r="D85">
        <v>68</v>
      </c>
      <c r="E85">
        <v>93</v>
      </c>
      <c r="F85">
        <v>82</v>
      </c>
      <c r="G85">
        <v>364</v>
      </c>
      <c r="I85" s="9">
        <v>1998</v>
      </c>
      <c r="J85">
        <v>10</v>
      </c>
      <c r="K85">
        <v>11</v>
      </c>
      <c r="L85">
        <v>10</v>
      </c>
      <c r="M85">
        <v>24</v>
      </c>
      <c r="N85">
        <v>7</v>
      </c>
      <c r="O85">
        <v>62</v>
      </c>
    </row>
    <row r="86" spans="1:15" ht="12.75">
      <c r="A86" s="9">
        <v>1999</v>
      </c>
      <c r="B86">
        <v>36</v>
      </c>
      <c r="C86">
        <v>52</v>
      </c>
      <c r="D86">
        <v>70</v>
      </c>
      <c r="E86">
        <v>81</v>
      </c>
      <c r="F86">
        <v>56</v>
      </c>
      <c r="G86">
        <v>295</v>
      </c>
      <c r="I86" s="9">
        <v>1999</v>
      </c>
      <c r="J86">
        <v>9</v>
      </c>
      <c r="K86">
        <v>6</v>
      </c>
      <c r="L86">
        <v>3</v>
      </c>
      <c r="M86">
        <v>19</v>
      </c>
      <c r="N86">
        <v>2</v>
      </c>
      <c r="O86">
        <v>39</v>
      </c>
    </row>
    <row r="88" spans="1:9" ht="12.75">
      <c r="A88" s="4" t="str">
        <f>CONCATENATE("Percent of Total Offenses, White New Admissions: ",$A$1)</f>
        <v>Percent of Total Offenses, White New Admissions: HAWAII</v>
      </c>
      <c r="I88" s="4" t="str">
        <f>CONCATENATE("Percent of Total Offenses, Black New Admissions: ",$A$1)</f>
        <v>Percent of Total Offenses, Black New Admissions: HAWAII</v>
      </c>
    </row>
    <row r="89" spans="1:15" s="4" customFormat="1" ht="12.75">
      <c r="A89" s="18" t="s">
        <v>38</v>
      </c>
      <c r="B89" s="14" t="s">
        <v>32</v>
      </c>
      <c r="C89" s="14" t="s">
        <v>33</v>
      </c>
      <c r="D89" s="14" t="s">
        <v>34</v>
      </c>
      <c r="E89" s="14" t="s">
        <v>35</v>
      </c>
      <c r="F89" s="14" t="s">
        <v>36</v>
      </c>
      <c r="G89" s="14" t="s">
        <v>37</v>
      </c>
      <c r="I89" s="18" t="s">
        <v>38</v>
      </c>
      <c r="J89" s="14" t="s">
        <v>32</v>
      </c>
      <c r="K89" s="14" t="s">
        <v>33</v>
      </c>
      <c r="L89" s="14" t="s">
        <v>34</v>
      </c>
      <c r="M89" s="14" t="s">
        <v>35</v>
      </c>
      <c r="N89" s="14" t="s">
        <v>36</v>
      </c>
      <c r="O89" s="14" t="s">
        <v>37</v>
      </c>
    </row>
    <row r="90" spans="1:15" ht="12.75">
      <c r="A90" s="9">
        <v>1983</v>
      </c>
      <c r="B90" s="1"/>
      <c r="C90" s="1"/>
      <c r="D90" s="1"/>
      <c r="E90" s="1"/>
      <c r="F90" s="1"/>
      <c r="G90" s="1"/>
      <c r="I90" s="9">
        <v>1983</v>
      </c>
      <c r="J90" s="1"/>
      <c r="K90" s="1"/>
      <c r="L90" s="1"/>
      <c r="M90" s="1"/>
      <c r="N90" s="1"/>
      <c r="O90" s="1"/>
    </row>
    <row r="91" spans="1:15" ht="12.75">
      <c r="A91" s="9">
        <v>1984</v>
      </c>
      <c r="B91" s="1"/>
      <c r="C91" s="1"/>
      <c r="D91" s="1"/>
      <c r="E91" s="1"/>
      <c r="F91" s="1"/>
      <c r="G91" s="1"/>
      <c r="I91" s="9">
        <v>1984</v>
      </c>
      <c r="J91" s="1"/>
      <c r="K91" s="1"/>
      <c r="L91" s="1"/>
      <c r="M91" s="1"/>
      <c r="N91" s="1"/>
      <c r="O91" s="1"/>
    </row>
    <row r="92" spans="1:15" ht="12.75">
      <c r="A92" s="9">
        <v>1985</v>
      </c>
      <c r="B92" s="1">
        <f aca="true" t="shared" si="13" ref="B92:G106">(B72/$G72)*100</f>
        <v>16.49484536082474</v>
      </c>
      <c r="C92" s="1">
        <f t="shared" si="13"/>
        <v>27.835051546391753</v>
      </c>
      <c r="D92" s="1">
        <f t="shared" si="13"/>
        <v>16.49484536082474</v>
      </c>
      <c r="E92" s="1">
        <f t="shared" si="13"/>
        <v>14.432989690721648</v>
      </c>
      <c r="F92" s="1">
        <f t="shared" si="13"/>
        <v>24.742268041237114</v>
      </c>
      <c r="G92" s="1">
        <f t="shared" si="13"/>
        <v>100</v>
      </c>
      <c r="I92" s="9">
        <v>1985</v>
      </c>
      <c r="J92" s="1">
        <f aca="true" t="shared" si="14" ref="J92:O104">(J72/$O72)*100</f>
        <v>20</v>
      </c>
      <c r="K92" s="1">
        <f t="shared" si="14"/>
        <v>13.333333333333334</v>
      </c>
      <c r="L92" s="1">
        <f t="shared" si="14"/>
        <v>26.666666666666668</v>
      </c>
      <c r="M92" s="1">
        <f t="shared" si="14"/>
        <v>13.333333333333334</v>
      </c>
      <c r="N92" s="1">
        <f t="shared" si="14"/>
        <v>26.666666666666668</v>
      </c>
      <c r="O92" s="1">
        <f t="shared" si="14"/>
        <v>100</v>
      </c>
    </row>
    <row r="93" spans="1:15" ht="12.75">
      <c r="A93" s="9">
        <v>1986</v>
      </c>
      <c r="B93" s="1">
        <f t="shared" si="13"/>
        <v>14.17910447761194</v>
      </c>
      <c r="C93" s="1">
        <f t="shared" si="13"/>
        <v>20.8955223880597</v>
      </c>
      <c r="D93" s="1">
        <f t="shared" si="13"/>
        <v>17.91044776119403</v>
      </c>
      <c r="E93" s="1">
        <f t="shared" si="13"/>
        <v>23.134328358208954</v>
      </c>
      <c r="F93" s="1">
        <f t="shared" si="13"/>
        <v>23.88059701492537</v>
      </c>
      <c r="G93" s="1">
        <f t="shared" si="13"/>
        <v>100</v>
      </c>
      <c r="I93" s="9">
        <v>1986</v>
      </c>
      <c r="J93" s="1">
        <f t="shared" si="14"/>
        <v>24</v>
      </c>
      <c r="K93" s="1">
        <f t="shared" si="14"/>
        <v>36</v>
      </c>
      <c r="L93" s="1">
        <f t="shared" si="14"/>
        <v>16</v>
      </c>
      <c r="M93" s="1">
        <f t="shared" si="14"/>
        <v>16</v>
      </c>
      <c r="N93" s="1">
        <f t="shared" si="14"/>
        <v>8</v>
      </c>
      <c r="O93" s="1">
        <f t="shared" si="14"/>
        <v>100</v>
      </c>
    </row>
    <row r="94" spans="1:15" ht="12.75">
      <c r="A94" s="9">
        <v>1987</v>
      </c>
      <c r="B94" s="1">
        <f t="shared" si="13"/>
        <v>14.0625</v>
      </c>
      <c r="C94" s="1">
        <f t="shared" si="13"/>
        <v>21.875</v>
      </c>
      <c r="D94" s="1">
        <f t="shared" si="13"/>
        <v>14.84375</v>
      </c>
      <c r="E94" s="1">
        <f t="shared" si="13"/>
        <v>16.40625</v>
      </c>
      <c r="F94" s="1">
        <f t="shared" si="13"/>
        <v>32.8125</v>
      </c>
      <c r="G94" s="1">
        <f t="shared" si="13"/>
        <v>100</v>
      </c>
      <c r="I94" s="9">
        <v>1987</v>
      </c>
      <c r="J94" s="1">
        <f t="shared" si="14"/>
        <v>4.3478260869565215</v>
      </c>
      <c r="K94" s="1">
        <f t="shared" si="14"/>
        <v>17.391304347826086</v>
      </c>
      <c r="L94" s="1">
        <f t="shared" si="14"/>
        <v>30.434782608695656</v>
      </c>
      <c r="M94" s="1">
        <f t="shared" si="14"/>
        <v>21.73913043478261</v>
      </c>
      <c r="N94" s="1">
        <f t="shared" si="14"/>
        <v>26.08695652173913</v>
      </c>
      <c r="O94" s="1">
        <f t="shared" si="14"/>
        <v>100</v>
      </c>
    </row>
    <row r="95" spans="1:15" ht="12.75">
      <c r="A95" s="9">
        <v>1988</v>
      </c>
      <c r="B95" s="1">
        <f t="shared" si="13"/>
        <v>10.38961038961039</v>
      </c>
      <c r="C95" s="1">
        <f t="shared" si="13"/>
        <v>31.16883116883117</v>
      </c>
      <c r="D95" s="1">
        <f t="shared" si="13"/>
        <v>11.688311688311687</v>
      </c>
      <c r="E95" s="1">
        <f t="shared" si="13"/>
        <v>15.584415584415584</v>
      </c>
      <c r="F95" s="1">
        <f t="shared" si="13"/>
        <v>31.16883116883117</v>
      </c>
      <c r="G95" s="1">
        <f t="shared" si="13"/>
        <v>100</v>
      </c>
      <c r="I95" s="9">
        <v>1988</v>
      </c>
      <c r="J95" s="1">
        <f t="shared" si="14"/>
        <v>13.636363636363635</v>
      </c>
      <c r="K95" s="1">
        <f t="shared" si="14"/>
        <v>18.181818181818183</v>
      </c>
      <c r="L95" s="1">
        <f t="shared" si="14"/>
        <v>36.36363636363637</v>
      </c>
      <c r="M95" s="1">
        <f t="shared" si="14"/>
        <v>22.727272727272727</v>
      </c>
      <c r="N95" s="1">
        <f t="shared" si="14"/>
        <v>9.090909090909092</v>
      </c>
      <c r="O95" s="1">
        <f t="shared" si="14"/>
        <v>100</v>
      </c>
    </row>
    <row r="96" spans="1:15" ht="12.75">
      <c r="A96" s="9">
        <v>1989</v>
      </c>
      <c r="B96" s="1">
        <f t="shared" si="13"/>
        <v>20</v>
      </c>
      <c r="C96" s="1">
        <f t="shared" si="13"/>
        <v>18.571428571428573</v>
      </c>
      <c r="D96" s="1">
        <f t="shared" si="13"/>
        <v>21.428571428571427</v>
      </c>
      <c r="E96" s="1">
        <f t="shared" si="13"/>
        <v>22.857142857142858</v>
      </c>
      <c r="F96" s="1">
        <f t="shared" si="13"/>
        <v>17.142857142857142</v>
      </c>
      <c r="G96" s="1">
        <f t="shared" si="13"/>
        <v>100</v>
      </c>
      <c r="I96" s="9">
        <v>1989</v>
      </c>
      <c r="J96" s="1">
        <f t="shared" si="14"/>
        <v>29.629629629629626</v>
      </c>
      <c r="K96" s="1">
        <f t="shared" si="14"/>
        <v>25.925925925925924</v>
      </c>
      <c r="L96" s="1">
        <f t="shared" si="14"/>
        <v>18.51851851851852</v>
      </c>
      <c r="M96" s="1">
        <f t="shared" si="14"/>
        <v>11.11111111111111</v>
      </c>
      <c r="N96" s="1">
        <f t="shared" si="14"/>
        <v>14.814814814814813</v>
      </c>
      <c r="O96" s="1">
        <f t="shared" si="14"/>
        <v>100</v>
      </c>
    </row>
    <row r="97" spans="1:15" ht="12.75">
      <c r="A97" s="9">
        <v>1990</v>
      </c>
      <c r="B97" s="1">
        <f t="shared" si="13"/>
        <v>19.230769230769234</v>
      </c>
      <c r="C97" s="1">
        <f t="shared" si="13"/>
        <v>15.384615384615385</v>
      </c>
      <c r="D97" s="1">
        <f t="shared" si="13"/>
        <v>12.307692307692308</v>
      </c>
      <c r="E97" s="1">
        <f t="shared" si="13"/>
        <v>18.461538461538463</v>
      </c>
      <c r="F97" s="1">
        <f t="shared" si="13"/>
        <v>34.61538461538461</v>
      </c>
      <c r="G97" s="1">
        <f t="shared" si="13"/>
        <v>100</v>
      </c>
      <c r="I97" s="9">
        <v>1990</v>
      </c>
      <c r="J97" s="1">
        <f t="shared" si="14"/>
        <v>22.22222222222222</v>
      </c>
      <c r="K97" s="1">
        <f t="shared" si="14"/>
        <v>16.666666666666664</v>
      </c>
      <c r="L97" s="1">
        <f t="shared" si="14"/>
        <v>22.22222222222222</v>
      </c>
      <c r="M97" s="1">
        <f t="shared" si="14"/>
        <v>16.666666666666664</v>
      </c>
      <c r="N97" s="1">
        <f t="shared" si="14"/>
        <v>22.22222222222222</v>
      </c>
      <c r="O97" s="1">
        <f t="shared" si="14"/>
        <v>100</v>
      </c>
    </row>
    <row r="98" spans="1:15" ht="12.75">
      <c r="A98" s="9">
        <v>1991</v>
      </c>
      <c r="B98" s="1">
        <f t="shared" si="13"/>
        <v>12.4031007751938</v>
      </c>
      <c r="C98" s="1">
        <f t="shared" si="13"/>
        <v>22.48062015503876</v>
      </c>
      <c r="D98" s="1">
        <f t="shared" si="13"/>
        <v>12.4031007751938</v>
      </c>
      <c r="E98" s="1">
        <f t="shared" si="13"/>
        <v>17.829457364341085</v>
      </c>
      <c r="F98" s="1">
        <f t="shared" si="13"/>
        <v>34.883720930232556</v>
      </c>
      <c r="G98" s="1">
        <f t="shared" si="13"/>
        <v>100</v>
      </c>
      <c r="I98" s="9">
        <v>1991</v>
      </c>
      <c r="J98" s="1">
        <f t="shared" si="14"/>
        <v>18.181818181818183</v>
      </c>
      <c r="K98" s="1">
        <f t="shared" si="14"/>
        <v>22.727272727272727</v>
      </c>
      <c r="L98" s="1">
        <f t="shared" si="14"/>
        <v>4.545454545454546</v>
      </c>
      <c r="M98" s="1">
        <f t="shared" si="14"/>
        <v>31.818181818181817</v>
      </c>
      <c r="N98" s="1">
        <f t="shared" si="14"/>
        <v>22.727272727272727</v>
      </c>
      <c r="O98" s="1">
        <f t="shared" si="14"/>
        <v>100</v>
      </c>
    </row>
    <row r="99" spans="1:15" ht="12.75">
      <c r="A99" s="9">
        <v>1992</v>
      </c>
      <c r="B99" s="1">
        <f t="shared" si="13"/>
        <v>13.333333333333334</v>
      </c>
      <c r="C99" s="1">
        <f t="shared" si="13"/>
        <v>18.51851851851852</v>
      </c>
      <c r="D99" s="1">
        <f t="shared" si="13"/>
        <v>8.88888888888889</v>
      </c>
      <c r="E99" s="1">
        <f t="shared" si="13"/>
        <v>28.888888888888886</v>
      </c>
      <c r="F99" s="1">
        <f t="shared" si="13"/>
        <v>30.37037037037037</v>
      </c>
      <c r="G99" s="1">
        <f t="shared" si="13"/>
        <v>100</v>
      </c>
      <c r="I99" s="9">
        <v>1992</v>
      </c>
      <c r="J99" s="1">
        <f t="shared" si="14"/>
        <v>19.047619047619047</v>
      </c>
      <c r="K99" s="1">
        <f t="shared" si="14"/>
        <v>14.285714285714285</v>
      </c>
      <c r="L99" s="1">
        <f t="shared" si="14"/>
        <v>14.285714285714285</v>
      </c>
      <c r="M99" s="1">
        <f t="shared" si="14"/>
        <v>28.57142857142857</v>
      </c>
      <c r="N99" s="1">
        <f t="shared" si="14"/>
        <v>23.809523809523807</v>
      </c>
      <c r="O99" s="1">
        <f t="shared" si="14"/>
        <v>100</v>
      </c>
    </row>
    <row r="100" spans="1:15" ht="12.75">
      <c r="A100" s="9">
        <v>1993</v>
      </c>
      <c r="B100" s="1">
        <f t="shared" si="13"/>
        <v>22.22222222222222</v>
      </c>
      <c r="C100" s="1">
        <f t="shared" si="13"/>
        <v>9.941520467836257</v>
      </c>
      <c r="D100" s="1">
        <f t="shared" si="13"/>
        <v>13.450292397660817</v>
      </c>
      <c r="E100" s="1">
        <f t="shared" si="13"/>
        <v>16.95906432748538</v>
      </c>
      <c r="F100" s="1">
        <f t="shared" si="13"/>
        <v>37.42690058479532</v>
      </c>
      <c r="G100" s="1">
        <f t="shared" si="13"/>
        <v>100</v>
      </c>
      <c r="I100" s="9">
        <v>1993</v>
      </c>
      <c r="J100" s="1">
        <f t="shared" si="14"/>
        <v>25</v>
      </c>
      <c r="K100" s="1">
        <f t="shared" si="14"/>
        <v>14.583333333333334</v>
      </c>
      <c r="L100" s="1">
        <f t="shared" si="14"/>
        <v>12.5</v>
      </c>
      <c r="M100" s="1">
        <f t="shared" si="14"/>
        <v>20.833333333333336</v>
      </c>
      <c r="N100" s="1">
        <f t="shared" si="14"/>
        <v>27.083333333333332</v>
      </c>
      <c r="O100" s="1">
        <f t="shared" si="14"/>
        <v>100</v>
      </c>
    </row>
    <row r="101" spans="1:15" ht="12.75">
      <c r="A101" s="9">
        <v>1994</v>
      </c>
      <c r="B101" s="1">
        <f t="shared" si="13"/>
        <v>29.878048780487802</v>
      </c>
      <c r="C101" s="1">
        <f t="shared" si="13"/>
        <v>19.51219512195122</v>
      </c>
      <c r="D101" s="1">
        <f t="shared" si="13"/>
        <v>14.02439024390244</v>
      </c>
      <c r="E101" s="1">
        <f t="shared" si="13"/>
        <v>10.975609756097562</v>
      </c>
      <c r="F101" s="1">
        <f t="shared" si="13"/>
        <v>25.609756097560975</v>
      </c>
      <c r="G101" s="1">
        <f t="shared" si="13"/>
        <v>100</v>
      </c>
      <c r="I101" s="9">
        <v>1994</v>
      </c>
      <c r="J101" s="1">
        <f t="shared" si="14"/>
        <v>25</v>
      </c>
      <c r="K101" s="1">
        <f t="shared" si="14"/>
        <v>12.5</v>
      </c>
      <c r="L101" s="1">
        <f t="shared" si="14"/>
        <v>17.5</v>
      </c>
      <c r="M101" s="1">
        <f t="shared" si="14"/>
        <v>17.5</v>
      </c>
      <c r="N101" s="1">
        <f t="shared" si="14"/>
        <v>27.500000000000004</v>
      </c>
      <c r="O101" s="1">
        <f t="shared" si="14"/>
        <v>100</v>
      </c>
    </row>
    <row r="102" spans="1:15" ht="12.75">
      <c r="A102" s="9">
        <v>1995</v>
      </c>
      <c r="B102" s="1">
        <f t="shared" si="13"/>
        <v>22.950819672131146</v>
      </c>
      <c r="C102" s="1">
        <f t="shared" si="13"/>
        <v>18.0327868852459</v>
      </c>
      <c r="D102" s="1">
        <f t="shared" si="13"/>
        <v>9.836065573770492</v>
      </c>
      <c r="E102" s="1">
        <f t="shared" si="13"/>
        <v>26.229508196721312</v>
      </c>
      <c r="F102" s="1">
        <f t="shared" si="13"/>
        <v>22.950819672131146</v>
      </c>
      <c r="G102" s="1">
        <f t="shared" si="13"/>
        <v>100</v>
      </c>
      <c r="I102" s="9">
        <v>1995</v>
      </c>
      <c r="J102" s="1">
        <f t="shared" si="14"/>
        <v>19.230769230769234</v>
      </c>
      <c r="K102" s="1">
        <f t="shared" si="14"/>
        <v>7.6923076923076925</v>
      </c>
      <c r="L102" s="1">
        <f t="shared" si="14"/>
        <v>15.384615384615385</v>
      </c>
      <c r="M102" s="1">
        <f t="shared" si="14"/>
        <v>30.76923076923077</v>
      </c>
      <c r="N102" s="1">
        <f t="shared" si="14"/>
        <v>26.923076923076923</v>
      </c>
      <c r="O102" s="1">
        <f t="shared" si="14"/>
        <v>100</v>
      </c>
    </row>
    <row r="103" spans="1:15" ht="12.75">
      <c r="A103" s="9">
        <v>1996</v>
      </c>
      <c r="B103" s="1">
        <f t="shared" si="13"/>
        <v>20.32967032967033</v>
      </c>
      <c r="C103" s="1">
        <f t="shared" si="13"/>
        <v>24.725274725274726</v>
      </c>
      <c r="D103" s="1">
        <f t="shared" si="13"/>
        <v>18.13186813186813</v>
      </c>
      <c r="E103" s="1">
        <f t="shared" si="13"/>
        <v>13.186813186813188</v>
      </c>
      <c r="F103" s="1">
        <f t="shared" si="13"/>
        <v>23.626373626373624</v>
      </c>
      <c r="G103" s="1">
        <f t="shared" si="13"/>
        <v>100</v>
      </c>
      <c r="I103" s="9">
        <v>1996</v>
      </c>
      <c r="J103" s="1">
        <f t="shared" si="14"/>
        <v>18.181818181818183</v>
      </c>
      <c r="K103" s="1">
        <f t="shared" si="14"/>
        <v>6.0606060606060606</v>
      </c>
      <c r="L103" s="1">
        <f t="shared" si="14"/>
        <v>9.090909090909092</v>
      </c>
      <c r="M103" s="1">
        <f t="shared" si="14"/>
        <v>36.36363636363637</v>
      </c>
      <c r="N103" s="1">
        <f t="shared" si="14"/>
        <v>30.303030303030305</v>
      </c>
      <c r="O103" s="1">
        <f t="shared" si="14"/>
        <v>100</v>
      </c>
    </row>
    <row r="104" spans="1:15" ht="12.75">
      <c r="A104" s="9">
        <v>1997</v>
      </c>
      <c r="B104" s="1">
        <f t="shared" si="13"/>
        <v>25.78125</v>
      </c>
      <c r="C104" s="1">
        <f t="shared" si="13"/>
        <v>21.09375</v>
      </c>
      <c r="D104" s="1">
        <f t="shared" si="13"/>
        <v>13.28125</v>
      </c>
      <c r="E104" s="1">
        <f t="shared" si="13"/>
        <v>22.65625</v>
      </c>
      <c r="F104" s="1">
        <f t="shared" si="13"/>
        <v>17.1875</v>
      </c>
      <c r="G104" s="1">
        <f t="shared" si="13"/>
        <v>100</v>
      </c>
      <c r="I104" s="9">
        <v>1997</v>
      </c>
      <c r="J104" s="1">
        <f t="shared" si="14"/>
        <v>22.857142857142858</v>
      </c>
      <c r="K104" s="1">
        <f t="shared" si="14"/>
        <v>20</v>
      </c>
      <c r="L104" s="1">
        <f t="shared" si="14"/>
        <v>20</v>
      </c>
      <c r="M104" s="1">
        <f t="shared" si="14"/>
        <v>28.57142857142857</v>
      </c>
      <c r="N104" s="1">
        <f t="shared" si="14"/>
        <v>8.571428571428571</v>
      </c>
      <c r="O104" s="1">
        <f t="shared" si="14"/>
        <v>100</v>
      </c>
    </row>
    <row r="105" spans="1:15" ht="12.75">
      <c r="A105" s="9">
        <v>1998</v>
      </c>
      <c r="B105" s="1">
        <f t="shared" si="13"/>
        <v>17.582417582417584</v>
      </c>
      <c r="C105" s="1">
        <f t="shared" si="13"/>
        <v>15.659340659340659</v>
      </c>
      <c r="D105" s="1">
        <f t="shared" si="13"/>
        <v>18.681318681318682</v>
      </c>
      <c r="E105" s="1">
        <f t="shared" si="13"/>
        <v>25.549450549450547</v>
      </c>
      <c r="F105" s="1">
        <f t="shared" si="13"/>
        <v>22.52747252747253</v>
      </c>
      <c r="G105" s="1">
        <f t="shared" si="13"/>
        <v>100</v>
      </c>
      <c r="I105" s="9">
        <v>1998</v>
      </c>
      <c r="J105" s="1">
        <f aca="true" t="shared" si="15" ref="J105:O105">(J85/$O85)*100</f>
        <v>16.129032258064516</v>
      </c>
      <c r="K105" s="1">
        <f t="shared" si="15"/>
        <v>17.741935483870968</v>
      </c>
      <c r="L105" s="1">
        <f t="shared" si="15"/>
        <v>16.129032258064516</v>
      </c>
      <c r="M105" s="1">
        <f t="shared" si="15"/>
        <v>38.70967741935484</v>
      </c>
      <c r="N105" s="1">
        <f t="shared" si="15"/>
        <v>11.29032258064516</v>
      </c>
      <c r="O105" s="1">
        <f t="shared" si="15"/>
        <v>100</v>
      </c>
    </row>
    <row r="106" spans="1:15" ht="12.75">
      <c r="A106" s="9">
        <v>1999</v>
      </c>
      <c r="B106" s="1">
        <f t="shared" si="13"/>
        <v>12.203389830508476</v>
      </c>
      <c r="C106" s="1">
        <f t="shared" si="13"/>
        <v>17.627118644067796</v>
      </c>
      <c r="D106" s="1">
        <f t="shared" si="13"/>
        <v>23.728813559322035</v>
      </c>
      <c r="E106" s="1">
        <f t="shared" si="13"/>
        <v>27.45762711864407</v>
      </c>
      <c r="F106" s="1">
        <f t="shared" si="13"/>
        <v>18.983050847457626</v>
      </c>
      <c r="G106" s="1">
        <f t="shared" si="13"/>
        <v>100</v>
      </c>
      <c r="I106" s="9">
        <v>1999</v>
      </c>
      <c r="J106" s="1">
        <f aca="true" t="shared" si="16" ref="J106:O106">(J86/$O86)*100</f>
        <v>23.076923076923077</v>
      </c>
      <c r="K106" s="1">
        <f t="shared" si="16"/>
        <v>15.384615384615385</v>
      </c>
      <c r="L106" s="1">
        <f t="shared" si="16"/>
        <v>7.6923076923076925</v>
      </c>
      <c r="M106" s="1">
        <f t="shared" si="16"/>
        <v>48.717948717948715</v>
      </c>
      <c r="N106" s="1">
        <f t="shared" si="16"/>
        <v>5.128205128205128</v>
      </c>
      <c r="O106" s="1">
        <f t="shared" si="16"/>
        <v>100</v>
      </c>
    </row>
    <row r="108" spans="1:9" ht="12.75">
      <c r="A108" s="4" t="str">
        <f>CONCATENATE("Admissions by Admission-Type, All Races: ",$A$1)</f>
        <v>Admissions by Admission-Type, All Races: HAWAII</v>
      </c>
      <c r="I108" s="4" t="str">
        <f>CONCATENATE("Percent of Total, Admissions by Admission-Type, All Races: ",$A$1)</f>
        <v>Percent of Total, Admissions by Admission-Type, All Races: HAWAII</v>
      </c>
    </row>
    <row r="109" spans="1:13" s="4" customFormat="1" ht="12.75">
      <c r="A109" s="18" t="s">
        <v>38</v>
      </c>
      <c r="B109" s="14" t="s">
        <v>42</v>
      </c>
      <c r="C109" s="14" t="s">
        <v>39</v>
      </c>
      <c r="D109" s="14" t="s">
        <v>53</v>
      </c>
      <c r="E109" s="14" t="s">
        <v>40</v>
      </c>
      <c r="F109" s="14" t="s">
        <v>54</v>
      </c>
      <c r="G109" s="14" t="s">
        <v>31</v>
      </c>
      <c r="I109" s="18" t="s">
        <v>38</v>
      </c>
      <c r="J109" s="14" t="s">
        <v>42</v>
      </c>
      <c r="K109" s="14" t="s">
        <v>41</v>
      </c>
      <c r="L109" s="14" t="s">
        <v>40</v>
      </c>
      <c r="M109" s="14" t="s">
        <v>31</v>
      </c>
    </row>
    <row r="110" spans="1:13" ht="12.75">
      <c r="A110" s="9">
        <v>1983</v>
      </c>
      <c r="B110" s="2"/>
      <c r="D110" s="2"/>
      <c r="E110" s="2"/>
      <c r="F110" s="2"/>
      <c r="G110" s="2"/>
      <c r="I110" s="9">
        <v>1983</v>
      </c>
      <c r="J110" s="1"/>
      <c r="K110" s="1"/>
      <c r="L110" s="1"/>
      <c r="M110" s="1"/>
    </row>
    <row r="111" spans="1:13" ht="12.75">
      <c r="A111" s="9">
        <v>1984</v>
      </c>
      <c r="E111">
        <v>209</v>
      </c>
      <c r="F111" s="2"/>
      <c r="G111">
        <v>209</v>
      </c>
      <c r="I111" s="9">
        <v>1984</v>
      </c>
      <c r="J111" s="1">
        <f aca="true" t="shared" si="17" ref="J111:J126">(B111/$G111)*100</f>
        <v>0</v>
      </c>
      <c r="K111" s="1">
        <f aca="true" t="shared" si="18" ref="K111:K126">((C111+D111)/$G111)*100</f>
        <v>0</v>
      </c>
      <c r="L111" s="1">
        <f aca="true" t="shared" si="19" ref="L111:L126">(E111/$G111)*100</f>
        <v>100</v>
      </c>
      <c r="M111" s="1">
        <f aca="true" t="shared" si="20" ref="M111:M126">(G111/$G111)*100</f>
        <v>100</v>
      </c>
    </row>
    <row r="112" spans="1:13" ht="12.75">
      <c r="A112" s="9">
        <v>1985</v>
      </c>
      <c r="B112">
        <v>279</v>
      </c>
      <c r="C112">
        <v>0</v>
      </c>
      <c r="D112">
        <v>0</v>
      </c>
      <c r="F112" s="2">
        <f aca="true" t="shared" si="21" ref="F112:F126">SUM(C112:D112)</f>
        <v>0</v>
      </c>
      <c r="G112">
        <v>279</v>
      </c>
      <c r="I112" s="9">
        <v>1985</v>
      </c>
      <c r="J112" s="1">
        <f t="shared" si="17"/>
        <v>100</v>
      </c>
      <c r="K112" s="1">
        <f t="shared" si="18"/>
        <v>0</v>
      </c>
      <c r="L112" s="1">
        <f t="shared" si="19"/>
        <v>0</v>
      </c>
      <c r="M112" s="1">
        <f t="shared" si="20"/>
        <v>100</v>
      </c>
    </row>
    <row r="113" spans="1:13" ht="12.75">
      <c r="A113" s="9">
        <v>1986</v>
      </c>
      <c r="B113">
        <v>373</v>
      </c>
      <c r="C113">
        <v>6</v>
      </c>
      <c r="D113">
        <v>0</v>
      </c>
      <c r="F113" s="2">
        <f t="shared" si="21"/>
        <v>6</v>
      </c>
      <c r="G113">
        <v>379</v>
      </c>
      <c r="I113" s="9">
        <v>1986</v>
      </c>
      <c r="J113" s="1">
        <f t="shared" si="17"/>
        <v>98.41688654353563</v>
      </c>
      <c r="K113" s="1">
        <f t="shared" si="18"/>
        <v>1.58311345646438</v>
      </c>
      <c r="L113" s="1">
        <f t="shared" si="19"/>
        <v>0</v>
      </c>
      <c r="M113" s="1">
        <f t="shared" si="20"/>
        <v>100</v>
      </c>
    </row>
    <row r="114" spans="1:13" ht="12.75">
      <c r="A114" s="9">
        <v>1987</v>
      </c>
      <c r="B114">
        <v>324</v>
      </c>
      <c r="C114">
        <v>10</v>
      </c>
      <c r="D114">
        <v>9</v>
      </c>
      <c r="F114" s="2">
        <f t="shared" si="21"/>
        <v>19</v>
      </c>
      <c r="G114">
        <v>343</v>
      </c>
      <c r="I114" s="9">
        <v>1987</v>
      </c>
      <c r="J114" s="1">
        <f t="shared" si="17"/>
        <v>94.46064139941691</v>
      </c>
      <c r="K114" s="1">
        <f t="shared" si="18"/>
        <v>5.539358600583091</v>
      </c>
      <c r="L114" s="1">
        <f t="shared" si="19"/>
        <v>0</v>
      </c>
      <c r="M114" s="1">
        <f t="shared" si="20"/>
        <v>100</v>
      </c>
    </row>
    <row r="115" spans="1:13" ht="12.75">
      <c r="A115" s="9">
        <v>1988</v>
      </c>
      <c r="B115">
        <v>224</v>
      </c>
      <c r="C115">
        <v>33</v>
      </c>
      <c r="D115">
        <v>10</v>
      </c>
      <c r="F115" s="2">
        <f t="shared" si="21"/>
        <v>43</v>
      </c>
      <c r="G115">
        <v>267</v>
      </c>
      <c r="I115" s="9">
        <v>1988</v>
      </c>
      <c r="J115" s="1">
        <f t="shared" si="17"/>
        <v>83.89513108614233</v>
      </c>
      <c r="K115" s="1">
        <f t="shared" si="18"/>
        <v>16.10486891385768</v>
      </c>
      <c r="L115" s="1">
        <f t="shared" si="19"/>
        <v>0</v>
      </c>
      <c r="M115" s="1">
        <f t="shared" si="20"/>
        <v>100</v>
      </c>
    </row>
    <row r="116" spans="1:13" ht="12.75">
      <c r="A116" s="9">
        <v>1989</v>
      </c>
      <c r="B116">
        <v>434</v>
      </c>
      <c r="C116">
        <v>37</v>
      </c>
      <c r="D116">
        <v>9</v>
      </c>
      <c r="F116" s="2">
        <f t="shared" si="21"/>
        <v>46</v>
      </c>
      <c r="G116">
        <v>480</v>
      </c>
      <c r="I116" s="9">
        <v>1989</v>
      </c>
      <c r="J116" s="1">
        <f t="shared" si="17"/>
        <v>90.41666666666667</v>
      </c>
      <c r="K116" s="1">
        <f t="shared" si="18"/>
        <v>9.583333333333334</v>
      </c>
      <c r="L116" s="1">
        <f t="shared" si="19"/>
        <v>0</v>
      </c>
      <c r="M116" s="1">
        <f t="shared" si="20"/>
        <v>100</v>
      </c>
    </row>
    <row r="117" spans="1:13" ht="12.75">
      <c r="A117" s="9">
        <v>1990</v>
      </c>
      <c r="B117">
        <v>414</v>
      </c>
      <c r="C117">
        <v>5</v>
      </c>
      <c r="D117">
        <v>2</v>
      </c>
      <c r="F117" s="2">
        <f t="shared" si="21"/>
        <v>7</v>
      </c>
      <c r="G117">
        <v>421</v>
      </c>
      <c r="I117" s="9">
        <v>1990</v>
      </c>
      <c r="J117" s="1">
        <f t="shared" si="17"/>
        <v>98.33729216152018</v>
      </c>
      <c r="K117" s="1">
        <f t="shared" si="18"/>
        <v>1.66270783847981</v>
      </c>
      <c r="L117" s="1">
        <f t="shared" si="19"/>
        <v>0</v>
      </c>
      <c r="M117" s="1">
        <f t="shared" si="20"/>
        <v>100</v>
      </c>
    </row>
    <row r="118" spans="1:13" ht="12.75">
      <c r="A118" s="9">
        <v>1991</v>
      </c>
      <c r="B118">
        <v>400</v>
      </c>
      <c r="C118">
        <v>2</v>
      </c>
      <c r="D118">
        <v>0</v>
      </c>
      <c r="F118" s="2">
        <f t="shared" si="21"/>
        <v>2</v>
      </c>
      <c r="G118">
        <v>402</v>
      </c>
      <c r="I118" s="9">
        <v>1991</v>
      </c>
      <c r="J118" s="1">
        <f t="shared" si="17"/>
        <v>99.50248756218906</v>
      </c>
      <c r="K118" s="1">
        <f t="shared" si="18"/>
        <v>0.4975124378109453</v>
      </c>
      <c r="L118" s="1">
        <f t="shared" si="19"/>
        <v>0</v>
      </c>
      <c r="M118" s="1">
        <f t="shared" si="20"/>
        <v>100</v>
      </c>
    </row>
    <row r="119" spans="1:13" ht="12.75">
      <c r="A119" s="9">
        <v>1992</v>
      </c>
      <c r="B119">
        <v>495</v>
      </c>
      <c r="C119">
        <v>33</v>
      </c>
      <c r="D119">
        <v>24</v>
      </c>
      <c r="F119" s="2">
        <f t="shared" si="21"/>
        <v>57</v>
      </c>
      <c r="G119">
        <v>552</v>
      </c>
      <c r="I119" s="9">
        <v>1992</v>
      </c>
      <c r="J119" s="1">
        <f t="shared" si="17"/>
        <v>89.67391304347827</v>
      </c>
      <c r="K119" s="1">
        <f t="shared" si="18"/>
        <v>10.326086956521738</v>
      </c>
      <c r="L119" s="1">
        <f t="shared" si="19"/>
        <v>0</v>
      </c>
      <c r="M119" s="1">
        <f t="shared" si="20"/>
        <v>100</v>
      </c>
    </row>
    <row r="120" spans="1:13" ht="12.75">
      <c r="A120" s="9">
        <v>1993</v>
      </c>
      <c r="B120">
        <v>589</v>
      </c>
      <c r="C120">
        <v>238</v>
      </c>
      <c r="D120">
        <v>56</v>
      </c>
      <c r="F120" s="2">
        <f t="shared" si="21"/>
        <v>294</v>
      </c>
      <c r="G120">
        <v>883</v>
      </c>
      <c r="I120" s="9">
        <v>1993</v>
      </c>
      <c r="J120" s="1">
        <f t="shared" si="17"/>
        <v>66.70441676104191</v>
      </c>
      <c r="K120" s="1">
        <f t="shared" si="18"/>
        <v>33.2955832389581</v>
      </c>
      <c r="L120" s="1">
        <f t="shared" si="19"/>
        <v>0</v>
      </c>
      <c r="M120" s="1">
        <f t="shared" si="20"/>
        <v>100</v>
      </c>
    </row>
    <row r="121" spans="1:13" ht="12.75">
      <c r="A121" s="9">
        <v>1994</v>
      </c>
      <c r="B121">
        <v>595</v>
      </c>
      <c r="C121">
        <v>265</v>
      </c>
      <c r="D121">
        <v>63</v>
      </c>
      <c r="F121" s="2">
        <f t="shared" si="21"/>
        <v>328</v>
      </c>
      <c r="G121">
        <v>923</v>
      </c>
      <c r="I121" s="9">
        <v>1994</v>
      </c>
      <c r="J121" s="1">
        <f t="shared" si="17"/>
        <v>64.46370530877573</v>
      </c>
      <c r="K121" s="1">
        <f t="shared" si="18"/>
        <v>35.53629469122427</v>
      </c>
      <c r="L121" s="1">
        <f t="shared" si="19"/>
        <v>0</v>
      </c>
      <c r="M121" s="1">
        <f t="shared" si="20"/>
        <v>100</v>
      </c>
    </row>
    <row r="122" spans="1:13" ht="12.75">
      <c r="A122" s="9">
        <v>1995</v>
      </c>
      <c r="B122">
        <v>425</v>
      </c>
      <c r="C122">
        <v>231</v>
      </c>
      <c r="D122">
        <v>117</v>
      </c>
      <c r="F122" s="2">
        <f t="shared" si="21"/>
        <v>348</v>
      </c>
      <c r="G122">
        <v>773</v>
      </c>
      <c r="I122" s="9">
        <v>1995</v>
      </c>
      <c r="J122" s="1">
        <f t="shared" si="17"/>
        <v>54.980595084087966</v>
      </c>
      <c r="K122" s="1">
        <f t="shared" si="18"/>
        <v>45.019404915912034</v>
      </c>
      <c r="L122" s="1">
        <f t="shared" si="19"/>
        <v>0</v>
      </c>
      <c r="M122" s="1">
        <f t="shared" si="20"/>
        <v>100</v>
      </c>
    </row>
    <row r="123" spans="1:13" ht="12.75">
      <c r="A123" s="9">
        <v>1996</v>
      </c>
      <c r="B123">
        <v>583</v>
      </c>
      <c r="C123">
        <v>271</v>
      </c>
      <c r="D123">
        <v>121</v>
      </c>
      <c r="F123" s="2">
        <f t="shared" si="21"/>
        <v>392</v>
      </c>
      <c r="G123">
        <v>975</v>
      </c>
      <c r="I123" s="9">
        <v>1996</v>
      </c>
      <c r="J123" s="1">
        <f t="shared" si="17"/>
        <v>59.794871794871796</v>
      </c>
      <c r="K123" s="1">
        <f t="shared" si="18"/>
        <v>40.205128205128204</v>
      </c>
      <c r="L123" s="1">
        <f t="shared" si="19"/>
        <v>0</v>
      </c>
      <c r="M123" s="1">
        <f t="shared" si="20"/>
        <v>100</v>
      </c>
    </row>
    <row r="124" spans="1:13" ht="12.75">
      <c r="A124" s="9">
        <v>1997</v>
      </c>
      <c r="B124">
        <v>604</v>
      </c>
      <c r="C124">
        <v>377</v>
      </c>
      <c r="D124">
        <v>389</v>
      </c>
      <c r="F124" s="2">
        <f t="shared" si="21"/>
        <v>766</v>
      </c>
      <c r="G124">
        <v>1370</v>
      </c>
      <c r="I124" s="9">
        <v>1997</v>
      </c>
      <c r="J124" s="1">
        <f t="shared" si="17"/>
        <v>44.08759124087591</v>
      </c>
      <c r="K124" s="1">
        <f t="shared" si="18"/>
        <v>55.91240875912409</v>
      </c>
      <c r="L124" s="1">
        <f t="shared" si="19"/>
        <v>0</v>
      </c>
      <c r="M124" s="1">
        <f t="shared" si="20"/>
        <v>100</v>
      </c>
    </row>
    <row r="125" spans="1:13" ht="12.75">
      <c r="A125" s="9">
        <v>1998</v>
      </c>
      <c r="B125">
        <v>1397</v>
      </c>
      <c r="C125">
        <v>350</v>
      </c>
      <c r="D125">
        <v>505</v>
      </c>
      <c r="F125" s="2">
        <f t="shared" si="21"/>
        <v>855</v>
      </c>
      <c r="G125">
        <v>2252</v>
      </c>
      <c r="I125" s="9">
        <v>1998</v>
      </c>
      <c r="J125" s="1">
        <f t="shared" si="17"/>
        <v>62.03374777975134</v>
      </c>
      <c r="K125" s="1">
        <f t="shared" si="18"/>
        <v>37.96625222024867</v>
      </c>
      <c r="L125" s="1">
        <f t="shared" si="19"/>
        <v>0</v>
      </c>
      <c r="M125" s="1">
        <f t="shared" si="20"/>
        <v>100</v>
      </c>
    </row>
    <row r="126" spans="1:13" ht="12.75">
      <c r="A126" s="9">
        <v>1999</v>
      </c>
      <c r="B126">
        <v>1147</v>
      </c>
      <c r="C126">
        <v>417</v>
      </c>
      <c r="D126">
        <v>468</v>
      </c>
      <c r="F126" s="2">
        <f t="shared" si="21"/>
        <v>885</v>
      </c>
      <c r="G126">
        <v>2032</v>
      </c>
      <c r="I126" s="9">
        <v>1999</v>
      </c>
      <c r="J126" s="1">
        <f t="shared" si="17"/>
        <v>56.446850393700785</v>
      </c>
      <c r="K126" s="1">
        <f t="shared" si="18"/>
        <v>43.553149606299215</v>
      </c>
      <c r="L126" s="1">
        <f t="shared" si="19"/>
        <v>0</v>
      </c>
      <c r="M126" s="1">
        <f t="shared" si="20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5" zoomScaleNormal="55" workbookViewId="0" topLeftCell="A55">
      <selection activeCell="H92" sqref="H92:H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</cols>
  <sheetData>
    <row r="1" ht="12.75">
      <c r="A1" s="4" t="s">
        <v>58</v>
      </c>
    </row>
    <row r="2" spans="1:44" ht="12.75">
      <c r="A2" s="30" t="str">
        <f>CONCATENATE("Total Admissions, All Races: ",$A$1)</f>
        <v>Total Admissions, All Races: HAWAII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HAWAII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HAWAII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HAWAII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HAWAII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43</v>
      </c>
      <c r="B3" s="19" t="s">
        <v>29</v>
      </c>
      <c r="C3" s="19" t="s">
        <v>30</v>
      </c>
      <c r="D3" s="19" t="s">
        <v>46</v>
      </c>
      <c r="E3" s="19" t="s">
        <v>47</v>
      </c>
      <c r="F3" s="19" t="s">
        <v>44</v>
      </c>
      <c r="G3" s="19" t="s">
        <v>45</v>
      </c>
      <c r="H3" s="19" t="s">
        <v>31</v>
      </c>
      <c r="J3" s="20" t="s">
        <v>43</v>
      </c>
      <c r="K3" s="19" t="s">
        <v>29</v>
      </c>
      <c r="L3" s="19" t="s">
        <v>30</v>
      </c>
      <c r="M3" s="19" t="s">
        <v>48</v>
      </c>
      <c r="N3" s="19" t="s">
        <v>31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43</v>
      </c>
      <c r="AA3" s="19" t="s">
        <v>29</v>
      </c>
      <c r="AB3" s="19" t="s">
        <v>30</v>
      </c>
      <c r="AC3" s="19" t="s">
        <v>46</v>
      </c>
      <c r="AD3" s="19" t="s">
        <v>47</v>
      </c>
      <c r="AE3" s="19" t="s">
        <v>44</v>
      </c>
      <c r="AF3" s="19" t="s">
        <v>45</v>
      </c>
      <c r="AG3" s="19" t="s">
        <v>31</v>
      </c>
      <c r="AJ3" s="20" t="s">
        <v>43</v>
      </c>
      <c r="AK3" s="19" t="s">
        <v>29</v>
      </c>
      <c r="AL3" s="19" t="s">
        <v>30</v>
      </c>
      <c r="AM3" s="19" t="s">
        <v>46</v>
      </c>
      <c r="AN3" s="19" t="s">
        <v>47</v>
      </c>
      <c r="AO3" s="19" t="s">
        <v>44</v>
      </c>
      <c r="AP3" s="19" t="s">
        <v>45</v>
      </c>
      <c r="AQ3" s="19" t="s">
        <v>31</v>
      </c>
      <c r="AR3" s="19" t="s">
        <v>48</v>
      </c>
    </row>
    <row r="4" spans="1:44" ht="12.75">
      <c r="A4" s="9">
        <v>1983</v>
      </c>
      <c r="B4" s="2"/>
      <c r="D4" s="2"/>
      <c r="E4" s="2"/>
      <c r="F4" s="2"/>
      <c r="G4" s="2"/>
      <c r="H4" s="2"/>
      <c r="J4" s="9">
        <v>1983</v>
      </c>
      <c r="K4" s="2"/>
      <c r="L4" s="2"/>
      <c r="M4" s="2"/>
      <c r="N4" s="2"/>
      <c r="P4" s="9">
        <f aca="true" t="shared" si="1" ref="P4:P21">A4</f>
        <v>1983</v>
      </c>
      <c r="Q4" s="7"/>
      <c r="R4" s="7"/>
      <c r="S4" s="7"/>
      <c r="T4" s="7"/>
      <c r="U4" s="7"/>
      <c r="V4" s="7"/>
      <c r="W4" s="7"/>
      <c r="Z4" s="9">
        <v>1983</v>
      </c>
      <c r="AA4">
        <v>332132</v>
      </c>
      <c r="AB4" s="2">
        <v>20164</v>
      </c>
      <c r="AC4" s="2">
        <v>2702</v>
      </c>
      <c r="AD4" s="2">
        <v>594388</v>
      </c>
      <c r="AE4" s="2">
        <v>63331</v>
      </c>
      <c r="AG4">
        <f>SUM(AA4:AE4)</f>
        <v>1012717</v>
      </c>
      <c r="AJ4" s="9">
        <v>1983</v>
      </c>
      <c r="AK4" s="1">
        <f>(B4/AA4)*100000</f>
        <v>0</v>
      </c>
      <c r="AL4" s="1">
        <f aca="true" t="shared" si="2" ref="AL4:AO19">(C4/AB4)*100000</f>
        <v>0</v>
      </c>
      <c r="AM4" s="1">
        <f t="shared" si="2"/>
        <v>0</v>
      </c>
      <c r="AN4" s="1">
        <f t="shared" si="2"/>
        <v>0</v>
      </c>
      <c r="AO4" s="1">
        <f t="shared" si="2"/>
        <v>0</v>
      </c>
      <c r="AP4" s="1"/>
      <c r="AQ4" s="1">
        <f aca="true" t="shared" si="3" ref="AQ4:AQ20">(H4/AG4)*100000</f>
        <v>0</v>
      </c>
      <c r="AR4" s="1">
        <f>(SUM(D4:F4)/SUM(AC4:AE4))*100000</f>
        <v>0</v>
      </c>
    </row>
    <row r="5" spans="1:44" ht="12.75">
      <c r="A5" s="9">
        <v>1984</v>
      </c>
      <c r="B5">
        <v>66</v>
      </c>
      <c r="C5">
        <v>7</v>
      </c>
      <c r="D5">
        <v>1</v>
      </c>
      <c r="E5">
        <v>135</v>
      </c>
      <c r="G5" s="2"/>
      <c r="H5" s="2">
        <f aca="true" t="shared" si="4" ref="H5:H21">SUM(B5:G5)</f>
        <v>209</v>
      </c>
      <c r="J5" s="9">
        <v>1984</v>
      </c>
      <c r="K5" s="2">
        <f aca="true" t="shared" si="5" ref="K5:L21">B5</f>
        <v>66</v>
      </c>
      <c r="L5" s="2">
        <f t="shared" si="5"/>
        <v>7</v>
      </c>
      <c r="M5" s="2">
        <f aca="true" t="shared" si="6" ref="M5:M21">N5-K5-L5</f>
        <v>136</v>
      </c>
      <c r="N5" s="2">
        <f aca="true" t="shared" si="7" ref="N5:N21">H5</f>
        <v>209</v>
      </c>
      <c r="P5" s="9">
        <f t="shared" si="1"/>
        <v>1984</v>
      </c>
      <c r="Q5" s="7">
        <f aca="true" t="shared" si="8" ref="Q5:Q21">(B5/$H5)*100</f>
        <v>31.57894736842105</v>
      </c>
      <c r="R5" s="7">
        <f aca="true" t="shared" si="9" ref="R5:W19">(C5/$H5)*100</f>
        <v>3.349282296650718</v>
      </c>
      <c r="S5" s="7">
        <f t="shared" si="9"/>
        <v>0.4784688995215311</v>
      </c>
      <c r="T5" s="7">
        <f t="shared" si="9"/>
        <v>64.5933014354067</v>
      </c>
      <c r="U5" s="7">
        <f t="shared" si="9"/>
        <v>0</v>
      </c>
      <c r="V5" s="7">
        <f t="shared" si="9"/>
        <v>0</v>
      </c>
      <c r="W5" s="7">
        <f t="shared" si="9"/>
        <v>100</v>
      </c>
      <c r="Z5" s="9">
        <v>1984</v>
      </c>
      <c r="AA5">
        <v>336385</v>
      </c>
      <c r="AB5">
        <v>21211</v>
      </c>
      <c r="AC5">
        <v>2864</v>
      </c>
      <c r="AD5" s="2">
        <v>601823</v>
      </c>
      <c r="AE5" s="2">
        <v>65647</v>
      </c>
      <c r="AG5">
        <f aca="true" t="shared" si="10" ref="AG5:AG20">SUM(AA5:AE5)</f>
        <v>1027930</v>
      </c>
      <c r="AJ5" s="9">
        <v>1984</v>
      </c>
      <c r="AK5" s="1">
        <f aca="true" t="shared" si="11" ref="AK5:AK20">(B5/AA5)*100000</f>
        <v>19.620375462639537</v>
      </c>
      <c r="AL5" s="1">
        <f t="shared" si="2"/>
        <v>33.00174437791712</v>
      </c>
      <c r="AM5" s="1">
        <f t="shared" si="2"/>
        <v>34.91620111731844</v>
      </c>
      <c r="AN5" s="1">
        <f t="shared" si="2"/>
        <v>22.431844578887812</v>
      </c>
      <c r="AO5" s="1">
        <f t="shared" si="2"/>
        <v>0</v>
      </c>
      <c r="AP5" s="1"/>
      <c r="AQ5" s="1">
        <f t="shared" si="3"/>
        <v>20.332123782747853</v>
      </c>
      <c r="AR5" s="1">
        <f aca="true" t="shared" si="12" ref="AR5:AR20">(SUM(D5:F5)/SUM(AC5:AE5))*100000</f>
        <v>20.288393547097417</v>
      </c>
    </row>
    <row r="6" spans="1:44" ht="12.75">
      <c r="A6" s="9">
        <v>1985</v>
      </c>
      <c r="B6">
        <v>97</v>
      </c>
      <c r="C6">
        <v>15</v>
      </c>
      <c r="D6">
        <v>0</v>
      </c>
      <c r="E6">
        <v>167</v>
      </c>
      <c r="G6" s="2"/>
      <c r="H6" s="2">
        <f t="shared" si="4"/>
        <v>279</v>
      </c>
      <c r="J6" s="9">
        <v>1985</v>
      </c>
      <c r="K6" s="2">
        <f t="shared" si="5"/>
        <v>97</v>
      </c>
      <c r="L6" s="2">
        <f t="shared" si="5"/>
        <v>15</v>
      </c>
      <c r="M6" s="2">
        <f t="shared" si="6"/>
        <v>167</v>
      </c>
      <c r="N6" s="2">
        <f t="shared" si="7"/>
        <v>279</v>
      </c>
      <c r="P6" s="9">
        <f t="shared" si="1"/>
        <v>1985</v>
      </c>
      <c r="Q6" s="7">
        <f t="shared" si="8"/>
        <v>34.76702508960574</v>
      </c>
      <c r="R6" s="7">
        <f t="shared" si="9"/>
        <v>5.376344086021505</v>
      </c>
      <c r="S6" s="7">
        <f t="shared" si="9"/>
        <v>0</v>
      </c>
      <c r="T6" s="7">
        <f t="shared" si="9"/>
        <v>59.85663082437276</v>
      </c>
      <c r="U6" s="7">
        <f t="shared" si="9"/>
        <v>0</v>
      </c>
      <c r="V6" s="7">
        <f t="shared" si="9"/>
        <v>0</v>
      </c>
      <c r="W6" s="7">
        <f t="shared" si="9"/>
        <v>100</v>
      </c>
      <c r="Z6" s="9">
        <v>1985</v>
      </c>
      <c r="AA6">
        <v>338959</v>
      </c>
      <c r="AB6" s="2">
        <v>22111</v>
      </c>
      <c r="AC6" s="2">
        <v>3018</v>
      </c>
      <c r="AD6" s="2">
        <v>607768</v>
      </c>
      <c r="AE6" s="2">
        <v>67817</v>
      </c>
      <c r="AG6">
        <f t="shared" si="10"/>
        <v>1039673</v>
      </c>
      <c r="AJ6" s="9">
        <v>1985</v>
      </c>
      <c r="AK6" s="1">
        <f t="shared" si="11"/>
        <v>28.617030378305344</v>
      </c>
      <c r="AL6" s="1">
        <f t="shared" si="2"/>
        <v>67.83953688209489</v>
      </c>
      <c r="AM6" s="1">
        <f t="shared" si="2"/>
        <v>0</v>
      </c>
      <c r="AN6" s="1">
        <f t="shared" si="2"/>
        <v>27.477590133077097</v>
      </c>
      <c r="AO6" s="1">
        <f t="shared" si="2"/>
        <v>0</v>
      </c>
      <c r="AP6" s="1"/>
      <c r="AQ6" s="1">
        <f t="shared" si="3"/>
        <v>26.835360733615282</v>
      </c>
      <c r="AR6" s="1">
        <f t="shared" si="12"/>
        <v>24.60938133194224</v>
      </c>
    </row>
    <row r="7" spans="1:44" ht="12.75">
      <c r="A7" s="9">
        <v>1986</v>
      </c>
      <c r="B7">
        <v>136</v>
      </c>
      <c r="C7">
        <v>25</v>
      </c>
      <c r="D7">
        <v>3</v>
      </c>
      <c r="E7">
        <v>215</v>
      </c>
      <c r="G7" s="2"/>
      <c r="H7" s="2">
        <f t="shared" si="4"/>
        <v>379</v>
      </c>
      <c r="J7" s="9">
        <v>1986</v>
      </c>
      <c r="K7" s="2">
        <f t="shared" si="5"/>
        <v>136</v>
      </c>
      <c r="L7" s="2">
        <f t="shared" si="5"/>
        <v>25</v>
      </c>
      <c r="M7" s="2">
        <f t="shared" si="6"/>
        <v>218</v>
      </c>
      <c r="N7" s="2">
        <f t="shared" si="7"/>
        <v>379</v>
      </c>
      <c r="P7" s="9">
        <f t="shared" si="1"/>
        <v>1986</v>
      </c>
      <c r="Q7" s="7">
        <f t="shared" si="8"/>
        <v>35.88390501319261</v>
      </c>
      <c r="R7" s="7">
        <f t="shared" si="9"/>
        <v>6.596306068601583</v>
      </c>
      <c r="S7" s="7">
        <f t="shared" si="9"/>
        <v>0.79155672823219</v>
      </c>
      <c r="T7" s="7">
        <f t="shared" si="9"/>
        <v>56.72823218997362</v>
      </c>
      <c r="U7" s="7">
        <f t="shared" si="9"/>
        <v>0</v>
      </c>
      <c r="V7" s="7">
        <f t="shared" si="9"/>
        <v>0</v>
      </c>
      <c r="W7" s="7">
        <f t="shared" si="9"/>
        <v>100</v>
      </c>
      <c r="Z7" s="9">
        <v>1986</v>
      </c>
      <c r="AA7">
        <v>341402</v>
      </c>
      <c r="AB7">
        <v>22990</v>
      </c>
      <c r="AC7" s="2">
        <v>3186</v>
      </c>
      <c r="AD7" s="2">
        <v>613983</v>
      </c>
      <c r="AE7" s="2">
        <v>70184</v>
      </c>
      <c r="AG7">
        <f t="shared" si="10"/>
        <v>1051745</v>
      </c>
      <c r="AJ7" s="9">
        <v>1986</v>
      </c>
      <c r="AK7" s="1">
        <f t="shared" si="11"/>
        <v>39.83573617026263</v>
      </c>
      <c r="AL7" s="1">
        <f t="shared" si="2"/>
        <v>108.74293170943889</v>
      </c>
      <c r="AM7" s="1">
        <f t="shared" si="2"/>
        <v>94.16195856873823</v>
      </c>
      <c r="AN7" s="1">
        <f t="shared" si="2"/>
        <v>35.017256178102656</v>
      </c>
      <c r="AO7" s="1">
        <f t="shared" si="2"/>
        <v>0</v>
      </c>
      <c r="AP7" s="1"/>
      <c r="AQ7" s="1">
        <f t="shared" si="3"/>
        <v>36.03535077418956</v>
      </c>
      <c r="AR7" s="1">
        <f t="shared" si="12"/>
        <v>31.715872339249266</v>
      </c>
    </row>
    <row r="8" spans="1:44" ht="12.75">
      <c r="A8" s="9">
        <v>1987</v>
      </c>
      <c r="B8">
        <v>132</v>
      </c>
      <c r="C8">
        <v>24</v>
      </c>
      <c r="D8">
        <v>3</v>
      </c>
      <c r="E8">
        <v>184</v>
      </c>
      <c r="G8" s="2"/>
      <c r="H8" s="2">
        <f t="shared" si="4"/>
        <v>343</v>
      </c>
      <c r="J8" s="9">
        <v>1987</v>
      </c>
      <c r="K8" s="2">
        <f t="shared" si="5"/>
        <v>132</v>
      </c>
      <c r="L8" s="2">
        <f t="shared" si="5"/>
        <v>24</v>
      </c>
      <c r="M8" s="2">
        <f t="shared" si="6"/>
        <v>187</v>
      </c>
      <c r="N8" s="2">
        <f t="shared" si="7"/>
        <v>343</v>
      </c>
      <c r="P8" s="9">
        <f t="shared" si="1"/>
        <v>1987</v>
      </c>
      <c r="Q8" s="7">
        <f t="shared" si="8"/>
        <v>38.48396501457726</v>
      </c>
      <c r="R8" s="7">
        <f t="shared" si="9"/>
        <v>6.997084548104956</v>
      </c>
      <c r="S8" s="7">
        <f t="shared" si="9"/>
        <v>0.8746355685131195</v>
      </c>
      <c r="T8" s="7">
        <f t="shared" si="9"/>
        <v>53.64431486880466</v>
      </c>
      <c r="U8" s="7">
        <f t="shared" si="9"/>
        <v>0</v>
      </c>
      <c r="V8" s="7">
        <f t="shared" si="9"/>
        <v>0</v>
      </c>
      <c r="W8" s="7">
        <f t="shared" si="9"/>
        <v>100</v>
      </c>
      <c r="Z8" s="9">
        <v>1987</v>
      </c>
      <c r="AA8">
        <v>344754</v>
      </c>
      <c r="AB8">
        <v>23891</v>
      </c>
      <c r="AC8" s="2">
        <v>3389</v>
      </c>
      <c r="AD8" s="2">
        <v>622810</v>
      </c>
      <c r="AE8" s="2">
        <v>73055</v>
      </c>
      <c r="AG8">
        <f t="shared" si="10"/>
        <v>1067899</v>
      </c>
      <c r="AJ8" s="9">
        <v>1987</v>
      </c>
      <c r="AK8" s="1">
        <f t="shared" si="11"/>
        <v>38.28817069562645</v>
      </c>
      <c r="AL8" s="1">
        <f t="shared" si="2"/>
        <v>100.45623875099409</v>
      </c>
      <c r="AM8" s="1">
        <f t="shared" si="2"/>
        <v>88.52168781351432</v>
      </c>
      <c r="AN8" s="1">
        <f t="shared" si="2"/>
        <v>29.543520495817347</v>
      </c>
      <c r="AO8" s="1">
        <f t="shared" si="2"/>
        <v>0</v>
      </c>
      <c r="AP8" s="1"/>
      <c r="AQ8" s="1">
        <f t="shared" si="3"/>
        <v>32.11914235334989</v>
      </c>
      <c r="AR8" s="1">
        <f t="shared" si="12"/>
        <v>26.742785883241282</v>
      </c>
    </row>
    <row r="9" spans="1:44" ht="12.75">
      <c r="A9" s="9">
        <v>1988</v>
      </c>
      <c r="B9">
        <v>92</v>
      </c>
      <c r="C9">
        <v>23</v>
      </c>
      <c r="D9">
        <v>1</v>
      </c>
      <c r="E9">
        <v>151</v>
      </c>
      <c r="G9" s="2"/>
      <c r="H9" s="2">
        <f t="shared" si="4"/>
        <v>267</v>
      </c>
      <c r="J9" s="9">
        <v>1988</v>
      </c>
      <c r="K9" s="2">
        <f t="shared" si="5"/>
        <v>92</v>
      </c>
      <c r="L9" s="2">
        <f t="shared" si="5"/>
        <v>23</v>
      </c>
      <c r="M9" s="2">
        <f t="shared" si="6"/>
        <v>152</v>
      </c>
      <c r="N9" s="2">
        <f t="shared" si="7"/>
        <v>267</v>
      </c>
      <c r="P9" s="9">
        <f t="shared" si="1"/>
        <v>1988</v>
      </c>
      <c r="Q9" s="7">
        <f t="shared" si="8"/>
        <v>34.45692883895131</v>
      </c>
      <c r="R9" s="7">
        <f t="shared" si="9"/>
        <v>8.614232209737828</v>
      </c>
      <c r="S9" s="7">
        <f t="shared" si="9"/>
        <v>0.37453183520599254</v>
      </c>
      <c r="T9" s="7">
        <f t="shared" si="9"/>
        <v>56.55430711610487</v>
      </c>
      <c r="U9" s="7">
        <f t="shared" si="9"/>
        <v>0</v>
      </c>
      <c r="V9" s="7">
        <f t="shared" si="9"/>
        <v>0</v>
      </c>
      <c r="W9" s="7">
        <f t="shared" si="9"/>
        <v>100</v>
      </c>
      <c r="Z9" s="9">
        <v>1988</v>
      </c>
      <c r="AA9">
        <v>345703</v>
      </c>
      <c r="AB9">
        <v>24634</v>
      </c>
      <c r="AC9" s="2">
        <v>3587</v>
      </c>
      <c r="AD9" s="2">
        <v>630010</v>
      </c>
      <c r="AE9" s="2">
        <v>75889</v>
      </c>
      <c r="AG9">
        <f t="shared" si="10"/>
        <v>1079823</v>
      </c>
      <c r="AJ9" s="9">
        <v>1988</v>
      </c>
      <c r="AK9" s="1">
        <f t="shared" si="11"/>
        <v>26.61243900110789</v>
      </c>
      <c r="AL9" s="1">
        <f t="shared" si="2"/>
        <v>93.3668912884631</v>
      </c>
      <c r="AM9" s="1">
        <f t="shared" si="2"/>
        <v>27.878449958182326</v>
      </c>
      <c r="AN9" s="1">
        <f t="shared" si="2"/>
        <v>23.96787352581705</v>
      </c>
      <c r="AO9" s="1">
        <f t="shared" si="2"/>
        <v>0</v>
      </c>
      <c r="AP9" s="1"/>
      <c r="AQ9" s="1">
        <f t="shared" si="3"/>
        <v>24.726274583890138</v>
      </c>
      <c r="AR9" s="1">
        <f t="shared" si="12"/>
        <v>21.42396044460356</v>
      </c>
    </row>
    <row r="10" spans="1:44" ht="12.75">
      <c r="A10" s="9">
        <v>1989</v>
      </c>
      <c r="B10">
        <v>152</v>
      </c>
      <c r="C10">
        <v>29</v>
      </c>
      <c r="D10">
        <v>2</v>
      </c>
      <c r="E10">
        <v>297</v>
      </c>
      <c r="G10" s="2"/>
      <c r="H10" s="2">
        <f t="shared" si="4"/>
        <v>480</v>
      </c>
      <c r="J10" s="9">
        <v>1989</v>
      </c>
      <c r="K10" s="2">
        <f t="shared" si="5"/>
        <v>152</v>
      </c>
      <c r="L10" s="2">
        <f t="shared" si="5"/>
        <v>29</v>
      </c>
      <c r="M10" s="2">
        <f t="shared" si="6"/>
        <v>299</v>
      </c>
      <c r="N10" s="2">
        <f t="shared" si="7"/>
        <v>480</v>
      </c>
      <c r="P10" s="9">
        <f t="shared" si="1"/>
        <v>1989</v>
      </c>
      <c r="Q10" s="7">
        <f t="shared" si="8"/>
        <v>31.666666666666664</v>
      </c>
      <c r="R10" s="7">
        <f t="shared" si="9"/>
        <v>6.041666666666667</v>
      </c>
      <c r="S10" s="7">
        <f t="shared" si="9"/>
        <v>0.4166666666666667</v>
      </c>
      <c r="T10" s="7">
        <f t="shared" si="9"/>
        <v>61.875</v>
      </c>
      <c r="U10" s="7">
        <f t="shared" si="9"/>
        <v>0</v>
      </c>
      <c r="V10" s="7">
        <f t="shared" si="9"/>
        <v>0</v>
      </c>
      <c r="W10" s="7">
        <f t="shared" si="9"/>
        <v>100</v>
      </c>
      <c r="Z10" s="9">
        <v>1989</v>
      </c>
      <c r="AA10">
        <v>347218</v>
      </c>
      <c r="AB10">
        <v>25425</v>
      </c>
      <c r="AC10" s="2">
        <v>3812</v>
      </c>
      <c r="AD10" s="2">
        <v>639242</v>
      </c>
      <c r="AE10" s="2">
        <v>78887</v>
      </c>
      <c r="AG10">
        <f t="shared" si="10"/>
        <v>1094584</v>
      </c>
      <c r="AJ10" s="9">
        <v>1989</v>
      </c>
      <c r="AK10" s="1">
        <f t="shared" si="11"/>
        <v>43.776532322633045</v>
      </c>
      <c r="AL10" s="1">
        <f t="shared" si="2"/>
        <v>114.06096361848576</v>
      </c>
      <c r="AM10" s="1">
        <f t="shared" si="2"/>
        <v>52.46589716684156</v>
      </c>
      <c r="AN10" s="1">
        <f t="shared" si="2"/>
        <v>46.461277575628635</v>
      </c>
      <c r="AO10" s="1">
        <f t="shared" si="2"/>
        <v>0</v>
      </c>
      <c r="AP10" s="1"/>
      <c r="AQ10" s="1">
        <f t="shared" si="3"/>
        <v>43.85227629857553</v>
      </c>
      <c r="AR10" s="1">
        <f t="shared" si="12"/>
        <v>41.41612680260575</v>
      </c>
    </row>
    <row r="11" spans="1:44" ht="12.75">
      <c r="A11" s="9">
        <v>1990</v>
      </c>
      <c r="B11">
        <v>132</v>
      </c>
      <c r="C11">
        <v>19</v>
      </c>
      <c r="D11">
        <v>1</v>
      </c>
      <c r="E11">
        <v>269</v>
      </c>
      <c r="G11" s="2"/>
      <c r="H11" s="2">
        <f t="shared" si="4"/>
        <v>421</v>
      </c>
      <c r="J11" s="9">
        <v>1990</v>
      </c>
      <c r="K11" s="2">
        <f t="shared" si="5"/>
        <v>132</v>
      </c>
      <c r="L11" s="2">
        <f t="shared" si="5"/>
        <v>19</v>
      </c>
      <c r="M11" s="2">
        <f t="shared" si="6"/>
        <v>270</v>
      </c>
      <c r="N11" s="2">
        <f t="shared" si="7"/>
        <v>421</v>
      </c>
      <c r="P11" s="9">
        <f t="shared" si="1"/>
        <v>1990</v>
      </c>
      <c r="Q11" s="7">
        <f t="shared" si="8"/>
        <v>31.353919239904986</v>
      </c>
      <c r="R11" s="7">
        <f t="shared" si="9"/>
        <v>4.513064133016627</v>
      </c>
      <c r="S11" s="7">
        <f t="shared" si="9"/>
        <v>0.23752969121140144</v>
      </c>
      <c r="T11" s="7">
        <f t="shared" si="9"/>
        <v>63.895486935866984</v>
      </c>
      <c r="U11" s="7">
        <f t="shared" si="9"/>
        <v>0</v>
      </c>
      <c r="V11" s="7">
        <f t="shared" si="9"/>
        <v>0</v>
      </c>
      <c r="W11" s="7">
        <f t="shared" si="9"/>
        <v>100</v>
      </c>
      <c r="Z11" s="9">
        <v>1990</v>
      </c>
      <c r="AA11">
        <v>347378</v>
      </c>
      <c r="AB11">
        <v>25898</v>
      </c>
      <c r="AC11" s="2">
        <v>4002</v>
      </c>
      <c r="AD11" s="2">
        <v>654000</v>
      </c>
      <c r="AE11" s="2">
        <v>81425</v>
      </c>
      <c r="AG11">
        <f t="shared" si="10"/>
        <v>1112703</v>
      </c>
      <c r="AJ11" s="9">
        <v>1990</v>
      </c>
      <c r="AK11" s="1">
        <f t="shared" si="11"/>
        <v>37.99895215010738</v>
      </c>
      <c r="AL11" s="1">
        <f t="shared" si="2"/>
        <v>73.3647385898525</v>
      </c>
      <c r="AM11" s="1">
        <f t="shared" si="2"/>
        <v>24.98750624687656</v>
      </c>
      <c r="AN11" s="1">
        <f t="shared" si="2"/>
        <v>41.13149847094801</v>
      </c>
      <c r="AO11" s="1">
        <f t="shared" si="2"/>
        <v>0</v>
      </c>
      <c r="AP11" s="1"/>
      <c r="AQ11" s="1">
        <f t="shared" si="3"/>
        <v>37.835792659856224</v>
      </c>
      <c r="AR11" s="1">
        <f t="shared" si="12"/>
        <v>36.51476075393514</v>
      </c>
    </row>
    <row r="12" spans="1:44" ht="12.75">
      <c r="A12" s="9">
        <v>1991</v>
      </c>
      <c r="B12">
        <v>130</v>
      </c>
      <c r="C12">
        <v>22</v>
      </c>
      <c r="D12">
        <v>3</v>
      </c>
      <c r="E12">
        <v>247</v>
      </c>
      <c r="G12" s="2"/>
      <c r="H12" s="2">
        <f t="shared" si="4"/>
        <v>402</v>
      </c>
      <c r="J12" s="9">
        <v>1991</v>
      </c>
      <c r="K12" s="2">
        <f t="shared" si="5"/>
        <v>130</v>
      </c>
      <c r="L12" s="2">
        <f t="shared" si="5"/>
        <v>22</v>
      </c>
      <c r="M12" s="2">
        <f t="shared" si="6"/>
        <v>250</v>
      </c>
      <c r="N12" s="2">
        <f t="shared" si="7"/>
        <v>402</v>
      </c>
      <c r="P12" s="9">
        <f t="shared" si="1"/>
        <v>1991</v>
      </c>
      <c r="Q12" s="7">
        <f t="shared" si="8"/>
        <v>32.33830845771145</v>
      </c>
      <c r="R12" s="7">
        <f t="shared" si="9"/>
        <v>5.472636815920398</v>
      </c>
      <c r="S12" s="7">
        <f t="shared" si="9"/>
        <v>0.7462686567164178</v>
      </c>
      <c r="T12" s="7">
        <f t="shared" si="9"/>
        <v>61.442786069651746</v>
      </c>
      <c r="U12" s="7">
        <f t="shared" si="9"/>
        <v>0</v>
      </c>
      <c r="V12" s="7">
        <f t="shared" si="9"/>
        <v>0</v>
      </c>
      <c r="W12" s="7">
        <f t="shared" si="9"/>
        <v>100</v>
      </c>
      <c r="Z12" s="9">
        <v>1991</v>
      </c>
      <c r="AA12">
        <v>351134</v>
      </c>
      <c r="AB12">
        <v>27412</v>
      </c>
      <c r="AC12" s="2">
        <v>4121</v>
      </c>
      <c r="AD12" s="2">
        <v>664310</v>
      </c>
      <c r="AE12" s="2">
        <v>84435</v>
      </c>
      <c r="AG12">
        <f t="shared" si="10"/>
        <v>1131412</v>
      </c>
      <c r="AJ12" s="9">
        <v>1991</v>
      </c>
      <c r="AK12" s="1">
        <f t="shared" si="11"/>
        <v>37.02290293734016</v>
      </c>
      <c r="AL12" s="1">
        <f t="shared" si="2"/>
        <v>80.25682182985554</v>
      </c>
      <c r="AM12" s="1">
        <f t="shared" si="2"/>
        <v>72.79786459597186</v>
      </c>
      <c r="AN12" s="1">
        <f t="shared" si="2"/>
        <v>37.1814363775948</v>
      </c>
      <c r="AO12" s="1">
        <f t="shared" si="2"/>
        <v>0</v>
      </c>
      <c r="AP12" s="1"/>
      <c r="AQ12" s="1">
        <f t="shared" si="3"/>
        <v>35.53082343125227</v>
      </c>
      <c r="AR12" s="1">
        <f t="shared" si="12"/>
        <v>33.20644045553923</v>
      </c>
    </row>
    <row r="13" spans="1:44" ht="12.75">
      <c r="A13" s="9">
        <v>1992</v>
      </c>
      <c r="B13">
        <v>153</v>
      </c>
      <c r="C13">
        <v>23</v>
      </c>
      <c r="D13">
        <v>2</v>
      </c>
      <c r="E13">
        <v>374</v>
      </c>
      <c r="G13" s="2"/>
      <c r="H13" s="2">
        <f t="shared" si="4"/>
        <v>552</v>
      </c>
      <c r="J13" s="9">
        <v>1992</v>
      </c>
      <c r="K13" s="2">
        <f t="shared" si="5"/>
        <v>153</v>
      </c>
      <c r="L13" s="2">
        <f t="shared" si="5"/>
        <v>23</v>
      </c>
      <c r="M13" s="2">
        <f t="shared" si="6"/>
        <v>376</v>
      </c>
      <c r="N13" s="2">
        <f t="shared" si="7"/>
        <v>552</v>
      </c>
      <c r="P13" s="9">
        <f t="shared" si="1"/>
        <v>1992</v>
      </c>
      <c r="Q13" s="7">
        <f t="shared" si="8"/>
        <v>27.717391304347828</v>
      </c>
      <c r="R13" s="7">
        <f t="shared" si="9"/>
        <v>4.166666666666666</v>
      </c>
      <c r="S13" s="7">
        <f t="shared" si="9"/>
        <v>0.36231884057971014</v>
      </c>
      <c r="T13" s="7">
        <f t="shared" si="9"/>
        <v>67.7536231884058</v>
      </c>
      <c r="U13" s="7">
        <f t="shared" si="9"/>
        <v>0</v>
      </c>
      <c r="V13" s="7">
        <f t="shared" si="9"/>
        <v>0</v>
      </c>
      <c r="W13" s="7">
        <f t="shared" si="9"/>
        <v>100</v>
      </c>
      <c r="Z13" s="9">
        <v>1992</v>
      </c>
      <c r="AA13">
        <v>354561</v>
      </c>
      <c r="AB13" s="2">
        <v>30183</v>
      </c>
      <c r="AC13" s="2">
        <v>4289</v>
      </c>
      <c r="AD13" s="2">
        <v>674061</v>
      </c>
      <c r="AE13" s="2">
        <v>86832</v>
      </c>
      <c r="AG13">
        <f t="shared" si="10"/>
        <v>1149926</v>
      </c>
      <c r="AJ13" s="9">
        <v>1992</v>
      </c>
      <c r="AK13" s="1">
        <f t="shared" si="11"/>
        <v>43.15195410662763</v>
      </c>
      <c r="AL13" s="1">
        <f t="shared" si="2"/>
        <v>76.20183547029785</v>
      </c>
      <c r="AM13" s="1">
        <f t="shared" si="2"/>
        <v>46.630916297505244</v>
      </c>
      <c r="AN13" s="1">
        <f t="shared" si="2"/>
        <v>55.484592640725396</v>
      </c>
      <c r="AO13" s="1">
        <f t="shared" si="2"/>
        <v>0</v>
      </c>
      <c r="AP13" s="1"/>
      <c r="AQ13" s="1">
        <f t="shared" si="3"/>
        <v>48.00308889441581</v>
      </c>
      <c r="AR13" s="1">
        <f t="shared" si="12"/>
        <v>49.13863629829243</v>
      </c>
    </row>
    <row r="14" spans="1:44" ht="12.75">
      <c r="A14" s="9">
        <v>1993</v>
      </c>
      <c r="B14">
        <v>247</v>
      </c>
      <c r="C14">
        <v>64</v>
      </c>
      <c r="D14">
        <v>5</v>
      </c>
      <c r="E14">
        <v>567</v>
      </c>
      <c r="G14" s="2"/>
      <c r="H14" s="2">
        <f t="shared" si="4"/>
        <v>883</v>
      </c>
      <c r="J14" s="9">
        <v>1993</v>
      </c>
      <c r="K14" s="2">
        <f t="shared" si="5"/>
        <v>247</v>
      </c>
      <c r="L14" s="2">
        <f t="shared" si="5"/>
        <v>64</v>
      </c>
      <c r="M14" s="2">
        <f t="shared" si="6"/>
        <v>572</v>
      </c>
      <c r="N14" s="2">
        <f t="shared" si="7"/>
        <v>883</v>
      </c>
      <c r="P14" s="9">
        <f t="shared" si="1"/>
        <v>1993</v>
      </c>
      <c r="Q14" s="7">
        <f t="shared" si="8"/>
        <v>27.97281993204983</v>
      </c>
      <c r="R14" s="7">
        <f t="shared" si="9"/>
        <v>7.248018120045301</v>
      </c>
      <c r="S14" s="7">
        <f t="shared" si="9"/>
        <v>0.5662514156285391</v>
      </c>
      <c r="T14" s="7">
        <f t="shared" si="9"/>
        <v>64.21291053227634</v>
      </c>
      <c r="U14" s="7">
        <f t="shared" si="9"/>
        <v>0</v>
      </c>
      <c r="V14" s="7">
        <f t="shared" si="9"/>
        <v>0</v>
      </c>
      <c r="W14" s="7">
        <f t="shared" si="9"/>
        <v>100</v>
      </c>
      <c r="Z14" s="9">
        <v>1993</v>
      </c>
      <c r="AA14" s="2">
        <v>353920</v>
      </c>
      <c r="AB14" s="2">
        <v>30375</v>
      </c>
      <c r="AC14" s="2">
        <v>4434</v>
      </c>
      <c r="AD14" s="2">
        <v>684699</v>
      </c>
      <c r="AE14" s="2">
        <v>88080</v>
      </c>
      <c r="AG14">
        <f t="shared" si="10"/>
        <v>1161508</v>
      </c>
      <c r="AJ14" s="9">
        <v>1993</v>
      </c>
      <c r="AK14" s="1">
        <f t="shared" si="11"/>
        <v>69.78978300180832</v>
      </c>
      <c r="AL14" s="1">
        <f t="shared" si="2"/>
        <v>210.69958847736626</v>
      </c>
      <c r="AM14" s="1">
        <f t="shared" si="2"/>
        <v>112.76499774470004</v>
      </c>
      <c r="AN14" s="1">
        <f t="shared" si="2"/>
        <v>82.81011072018508</v>
      </c>
      <c r="AO14" s="1">
        <f t="shared" si="2"/>
        <v>0</v>
      </c>
      <c r="AP14" s="1"/>
      <c r="AQ14" s="1">
        <f t="shared" si="3"/>
        <v>76.02186123556618</v>
      </c>
      <c r="AR14" s="1">
        <f t="shared" si="12"/>
        <v>73.59629856937545</v>
      </c>
    </row>
    <row r="15" spans="1:44" ht="12.75">
      <c r="A15" s="9">
        <v>1994</v>
      </c>
      <c r="B15">
        <v>242</v>
      </c>
      <c r="C15">
        <v>55</v>
      </c>
      <c r="D15">
        <v>4</v>
      </c>
      <c r="E15">
        <v>622</v>
      </c>
      <c r="G15" s="2"/>
      <c r="H15" s="2">
        <f t="shared" si="4"/>
        <v>923</v>
      </c>
      <c r="J15" s="9">
        <v>1994</v>
      </c>
      <c r="K15" s="2">
        <f t="shared" si="5"/>
        <v>242</v>
      </c>
      <c r="L15" s="2">
        <f t="shared" si="5"/>
        <v>55</v>
      </c>
      <c r="M15" s="2">
        <f t="shared" si="6"/>
        <v>626</v>
      </c>
      <c r="N15" s="2">
        <f t="shared" si="7"/>
        <v>923</v>
      </c>
      <c r="P15" s="9">
        <f t="shared" si="1"/>
        <v>1994</v>
      </c>
      <c r="Q15" s="7">
        <f t="shared" si="8"/>
        <v>26.218851570964247</v>
      </c>
      <c r="R15" s="7">
        <f t="shared" si="9"/>
        <v>5.958829902491875</v>
      </c>
      <c r="S15" s="7">
        <f t="shared" si="9"/>
        <v>0.43336944745395445</v>
      </c>
      <c r="T15" s="7">
        <f t="shared" si="9"/>
        <v>67.38894907908993</v>
      </c>
      <c r="U15" s="7">
        <f t="shared" si="9"/>
        <v>0</v>
      </c>
      <c r="V15" s="7">
        <f t="shared" si="9"/>
        <v>0</v>
      </c>
      <c r="W15" s="7">
        <f t="shared" si="9"/>
        <v>100</v>
      </c>
      <c r="Z15" s="9">
        <v>1994</v>
      </c>
      <c r="AA15" s="2">
        <v>354117</v>
      </c>
      <c r="AB15">
        <v>31420</v>
      </c>
      <c r="AC15" s="2">
        <v>4443</v>
      </c>
      <c r="AD15" s="2">
        <v>694255</v>
      </c>
      <c r="AE15" s="2">
        <v>89668</v>
      </c>
      <c r="AG15">
        <f t="shared" si="10"/>
        <v>1173903</v>
      </c>
      <c r="AJ15" s="9">
        <v>1994</v>
      </c>
      <c r="AK15" s="1">
        <f t="shared" si="11"/>
        <v>68.33899530381201</v>
      </c>
      <c r="AL15" s="1">
        <f t="shared" si="2"/>
        <v>175.04774029280713</v>
      </c>
      <c r="AM15" s="1">
        <f t="shared" si="2"/>
        <v>90.02925950934053</v>
      </c>
      <c r="AN15" s="1">
        <f t="shared" si="2"/>
        <v>89.59244081785512</v>
      </c>
      <c r="AO15" s="1">
        <f t="shared" si="2"/>
        <v>0</v>
      </c>
      <c r="AP15" s="1"/>
      <c r="AQ15" s="1">
        <f t="shared" si="3"/>
        <v>78.62659862015856</v>
      </c>
      <c r="AR15" s="1">
        <f t="shared" si="12"/>
        <v>79.40474348208828</v>
      </c>
    </row>
    <row r="16" spans="1:44" ht="12.75">
      <c r="A16" s="9">
        <v>1995</v>
      </c>
      <c r="B16">
        <v>209</v>
      </c>
      <c r="C16">
        <v>56</v>
      </c>
      <c r="D16">
        <v>3</v>
      </c>
      <c r="E16">
        <v>505</v>
      </c>
      <c r="G16" s="2"/>
      <c r="H16" s="2">
        <f t="shared" si="4"/>
        <v>773</v>
      </c>
      <c r="J16" s="9">
        <v>1995</v>
      </c>
      <c r="K16" s="2">
        <f t="shared" si="5"/>
        <v>209</v>
      </c>
      <c r="L16" s="2">
        <f t="shared" si="5"/>
        <v>56</v>
      </c>
      <c r="M16" s="2">
        <f t="shared" si="6"/>
        <v>508</v>
      </c>
      <c r="N16" s="2">
        <f t="shared" si="7"/>
        <v>773</v>
      </c>
      <c r="P16" s="9">
        <f t="shared" si="1"/>
        <v>1995</v>
      </c>
      <c r="Q16" s="7">
        <f t="shared" si="8"/>
        <v>27.037516170763258</v>
      </c>
      <c r="R16" s="7">
        <f t="shared" si="9"/>
        <v>7.244501940491591</v>
      </c>
      <c r="S16" s="7">
        <f t="shared" si="9"/>
        <v>0.38809831824062097</v>
      </c>
      <c r="T16" s="7">
        <f t="shared" si="9"/>
        <v>65.32988357050453</v>
      </c>
      <c r="U16" s="7">
        <f t="shared" si="9"/>
        <v>0</v>
      </c>
      <c r="V16" s="7">
        <f t="shared" si="9"/>
        <v>0</v>
      </c>
      <c r="W16" s="7">
        <f t="shared" si="9"/>
        <v>100</v>
      </c>
      <c r="Z16" s="9">
        <v>1995</v>
      </c>
      <c r="AA16" s="2">
        <v>352372</v>
      </c>
      <c r="AB16" s="2">
        <v>31710</v>
      </c>
      <c r="AC16" s="2">
        <v>4516</v>
      </c>
      <c r="AD16" s="2">
        <v>701136</v>
      </c>
      <c r="AE16" s="2">
        <v>90756</v>
      </c>
      <c r="AG16">
        <f t="shared" si="10"/>
        <v>1180490</v>
      </c>
      <c r="AJ16" s="9">
        <v>1995</v>
      </c>
      <c r="AK16" s="1">
        <f t="shared" si="11"/>
        <v>59.31231766428661</v>
      </c>
      <c r="AL16" s="1">
        <f t="shared" si="2"/>
        <v>176.60044150110375</v>
      </c>
      <c r="AM16" s="1">
        <f t="shared" si="2"/>
        <v>66.43046944198406</v>
      </c>
      <c r="AN16" s="1">
        <f t="shared" si="2"/>
        <v>72.02596928413318</v>
      </c>
      <c r="AO16" s="1">
        <f t="shared" si="2"/>
        <v>0</v>
      </c>
      <c r="AP16" s="1"/>
      <c r="AQ16" s="1">
        <f t="shared" si="3"/>
        <v>65.481283195961</v>
      </c>
      <c r="AR16" s="1">
        <f t="shared" si="12"/>
        <v>63.78640094022159</v>
      </c>
    </row>
    <row r="17" spans="1:44" ht="12.75">
      <c r="A17" s="9">
        <v>1996</v>
      </c>
      <c r="B17">
        <v>277</v>
      </c>
      <c r="C17">
        <v>50</v>
      </c>
      <c r="D17">
        <v>3</v>
      </c>
      <c r="E17">
        <v>645</v>
      </c>
      <c r="G17" s="2"/>
      <c r="H17" s="2">
        <f t="shared" si="4"/>
        <v>975</v>
      </c>
      <c r="J17" s="9">
        <v>1996</v>
      </c>
      <c r="K17" s="2">
        <f t="shared" si="5"/>
        <v>277</v>
      </c>
      <c r="L17" s="2">
        <f t="shared" si="5"/>
        <v>50</v>
      </c>
      <c r="M17" s="2">
        <f t="shared" si="6"/>
        <v>648</v>
      </c>
      <c r="N17" s="2">
        <f t="shared" si="7"/>
        <v>975</v>
      </c>
      <c r="P17" s="9">
        <f t="shared" si="1"/>
        <v>1996</v>
      </c>
      <c r="Q17" s="7">
        <f t="shared" si="8"/>
        <v>28.410256410256412</v>
      </c>
      <c r="R17" s="7">
        <f t="shared" si="9"/>
        <v>5.128205128205128</v>
      </c>
      <c r="S17" s="7">
        <f t="shared" si="9"/>
        <v>0.3076923076923077</v>
      </c>
      <c r="T17" s="7">
        <f t="shared" si="9"/>
        <v>66.15384615384615</v>
      </c>
      <c r="U17" s="7">
        <f t="shared" si="9"/>
        <v>0</v>
      </c>
      <c r="V17" s="7">
        <f t="shared" si="9"/>
        <v>0</v>
      </c>
      <c r="W17" s="7">
        <f t="shared" si="9"/>
        <v>100</v>
      </c>
      <c r="Z17" s="9">
        <v>1996</v>
      </c>
      <c r="AA17" s="2">
        <v>349021</v>
      </c>
      <c r="AB17" s="2">
        <v>31520</v>
      </c>
      <c r="AC17" s="2">
        <v>4551</v>
      </c>
      <c r="AD17" s="2">
        <v>706714</v>
      </c>
      <c r="AE17" s="2">
        <v>92628</v>
      </c>
      <c r="AG17">
        <f t="shared" si="10"/>
        <v>1184434</v>
      </c>
      <c r="AJ17" s="9">
        <v>1996</v>
      </c>
      <c r="AK17" s="1">
        <f t="shared" si="11"/>
        <v>79.36485197165787</v>
      </c>
      <c r="AL17" s="1">
        <f t="shared" si="2"/>
        <v>158.62944162436548</v>
      </c>
      <c r="AM17" s="1">
        <f t="shared" si="2"/>
        <v>65.91957811470006</v>
      </c>
      <c r="AN17" s="1">
        <f t="shared" si="2"/>
        <v>91.26747170708377</v>
      </c>
      <c r="AO17" s="1">
        <f t="shared" si="2"/>
        <v>0</v>
      </c>
      <c r="AP17" s="1"/>
      <c r="AQ17" s="1">
        <f t="shared" si="3"/>
        <v>82.31779905001038</v>
      </c>
      <c r="AR17" s="1">
        <f t="shared" si="12"/>
        <v>80.60774257270558</v>
      </c>
    </row>
    <row r="18" spans="1:44" ht="12.75">
      <c r="A18" s="9">
        <v>1997</v>
      </c>
      <c r="B18">
        <v>286</v>
      </c>
      <c r="C18">
        <v>73</v>
      </c>
      <c r="D18">
        <v>2</v>
      </c>
      <c r="E18">
        <v>982</v>
      </c>
      <c r="F18">
        <v>27</v>
      </c>
      <c r="G18" s="2"/>
      <c r="H18" s="2">
        <f t="shared" si="4"/>
        <v>1370</v>
      </c>
      <c r="J18" s="9">
        <v>1997</v>
      </c>
      <c r="K18" s="2">
        <f t="shared" si="5"/>
        <v>286</v>
      </c>
      <c r="L18" s="2">
        <f t="shared" si="5"/>
        <v>73</v>
      </c>
      <c r="M18" s="2">
        <f t="shared" si="6"/>
        <v>1011</v>
      </c>
      <c r="N18" s="2">
        <f t="shared" si="7"/>
        <v>1370</v>
      </c>
      <c r="P18" s="9">
        <f t="shared" si="1"/>
        <v>1997</v>
      </c>
      <c r="Q18" s="7">
        <f t="shared" si="8"/>
        <v>20.875912408759124</v>
      </c>
      <c r="R18" s="7">
        <f t="shared" si="9"/>
        <v>5.328467153284672</v>
      </c>
      <c r="S18" s="7">
        <f t="shared" si="9"/>
        <v>0.145985401459854</v>
      </c>
      <c r="T18" s="7">
        <f t="shared" si="9"/>
        <v>71.67883211678831</v>
      </c>
      <c r="U18" s="7">
        <f t="shared" si="9"/>
        <v>1.9708029197080292</v>
      </c>
      <c r="V18" s="7">
        <f t="shared" si="9"/>
        <v>0</v>
      </c>
      <c r="W18" s="7">
        <f t="shared" si="9"/>
        <v>100</v>
      </c>
      <c r="Z18" s="9">
        <v>1997</v>
      </c>
      <c r="AA18" s="2">
        <v>346027</v>
      </c>
      <c r="AB18" s="2">
        <v>31406</v>
      </c>
      <c r="AC18" s="2">
        <v>4673</v>
      </c>
      <c r="AD18" s="2">
        <v>712290</v>
      </c>
      <c r="AE18" s="2">
        <v>94926</v>
      </c>
      <c r="AG18">
        <f t="shared" si="10"/>
        <v>1189322</v>
      </c>
      <c r="AJ18" s="9">
        <v>1997</v>
      </c>
      <c r="AK18" s="1">
        <f t="shared" si="11"/>
        <v>82.65250977524876</v>
      </c>
      <c r="AL18" s="1">
        <f t="shared" si="2"/>
        <v>232.4396612112335</v>
      </c>
      <c r="AM18" s="1">
        <f t="shared" si="2"/>
        <v>42.79905842071474</v>
      </c>
      <c r="AN18" s="1">
        <f t="shared" si="2"/>
        <v>137.86519535582417</v>
      </c>
      <c r="AO18" s="1">
        <f t="shared" si="2"/>
        <v>28.44320839390683</v>
      </c>
      <c r="AP18" s="1"/>
      <c r="AQ18" s="1">
        <f t="shared" si="3"/>
        <v>115.19168063821236</v>
      </c>
      <c r="AR18" s="1">
        <f t="shared" si="12"/>
        <v>124.52441158828363</v>
      </c>
    </row>
    <row r="19" spans="1:44" ht="12.75">
      <c r="A19" s="9">
        <v>1998</v>
      </c>
      <c r="B19">
        <v>532</v>
      </c>
      <c r="C19">
        <v>120</v>
      </c>
      <c r="D19">
        <v>6</v>
      </c>
      <c r="E19">
        <v>1560</v>
      </c>
      <c r="F19">
        <v>34</v>
      </c>
      <c r="G19" s="2"/>
      <c r="H19" s="2">
        <f t="shared" si="4"/>
        <v>2252</v>
      </c>
      <c r="J19" s="9">
        <v>1998</v>
      </c>
      <c r="K19" s="2">
        <f t="shared" si="5"/>
        <v>532</v>
      </c>
      <c r="L19" s="2">
        <f t="shared" si="5"/>
        <v>120</v>
      </c>
      <c r="M19" s="2">
        <f t="shared" si="6"/>
        <v>1600</v>
      </c>
      <c r="N19" s="2">
        <f t="shared" si="7"/>
        <v>2252</v>
      </c>
      <c r="P19" s="9">
        <f t="shared" si="1"/>
        <v>1998</v>
      </c>
      <c r="Q19" s="7">
        <f t="shared" si="8"/>
        <v>23.623445825932503</v>
      </c>
      <c r="R19" s="7">
        <f t="shared" si="9"/>
        <v>5.328596802841918</v>
      </c>
      <c r="S19" s="7">
        <f t="shared" si="9"/>
        <v>0.2664298401420959</v>
      </c>
      <c r="T19" s="7">
        <f t="shared" si="9"/>
        <v>69.27175843694494</v>
      </c>
      <c r="U19" s="7">
        <f t="shared" si="9"/>
        <v>1.5097690941385435</v>
      </c>
      <c r="V19" s="7">
        <f t="shared" si="9"/>
        <v>0</v>
      </c>
      <c r="W19" s="7">
        <f t="shared" si="9"/>
        <v>100</v>
      </c>
      <c r="Z19" s="9">
        <v>1998</v>
      </c>
      <c r="AA19" s="2">
        <v>343458</v>
      </c>
      <c r="AB19" s="2">
        <v>31293</v>
      </c>
      <c r="AC19" s="2">
        <v>4682</v>
      </c>
      <c r="AD19" s="2">
        <v>715258</v>
      </c>
      <c r="AE19" s="2">
        <v>95781</v>
      </c>
      <c r="AG19">
        <f t="shared" si="10"/>
        <v>1190472</v>
      </c>
      <c r="AJ19" s="9">
        <v>1998</v>
      </c>
      <c r="AK19" s="1">
        <f t="shared" si="11"/>
        <v>154.89521280622375</v>
      </c>
      <c r="AL19" s="1">
        <f t="shared" si="2"/>
        <v>383.4723420573291</v>
      </c>
      <c r="AM19" s="1">
        <f t="shared" si="2"/>
        <v>128.15036309269544</v>
      </c>
      <c r="AN19" s="1">
        <f t="shared" si="2"/>
        <v>218.10311803572975</v>
      </c>
      <c r="AO19" s="1">
        <f t="shared" si="2"/>
        <v>35.497645670853295</v>
      </c>
      <c r="AP19" s="1"/>
      <c r="AQ19" s="1">
        <f t="shared" si="3"/>
        <v>189.16866587370387</v>
      </c>
      <c r="AR19" s="1">
        <f t="shared" si="12"/>
        <v>196.14549582516574</v>
      </c>
    </row>
    <row r="20" spans="1:44" ht="12.75">
      <c r="A20" s="9">
        <v>1999</v>
      </c>
      <c r="B20">
        <v>471</v>
      </c>
      <c r="C20">
        <v>99</v>
      </c>
      <c r="D20">
        <v>9</v>
      </c>
      <c r="E20">
        <v>1399</v>
      </c>
      <c r="F20">
        <v>54</v>
      </c>
      <c r="G20" s="2"/>
      <c r="H20" s="2">
        <f t="shared" si="4"/>
        <v>2032</v>
      </c>
      <c r="J20" s="9">
        <v>1999</v>
      </c>
      <c r="K20" s="2">
        <f t="shared" si="5"/>
        <v>471</v>
      </c>
      <c r="L20" s="2">
        <f t="shared" si="5"/>
        <v>99</v>
      </c>
      <c r="M20" s="2">
        <f t="shared" si="6"/>
        <v>1462</v>
      </c>
      <c r="N20" s="2">
        <f t="shared" si="7"/>
        <v>2032</v>
      </c>
      <c r="P20" s="9">
        <f t="shared" si="1"/>
        <v>1999</v>
      </c>
      <c r="Q20" s="7">
        <f t="shared" si="8"/>
        <v>23.17913385826772</v>
      </c>
      <c r="R20" s="7">
        <f aca="true" t="shared" si="13" ref="R20:W21">(C20/$H20)*100</f>
        <v>4.872047244094488</v>
      </c>
      <c r="S20" s="7">
        <f t="shared" si="13"/>
        <v>0.44291338582677164</v>
      </c>
      <c r="T20" s="7">
        <f t="shared" si="13"/>
        <v>68.8484251968504</v>
      </c>
      <c r="U20" s="7">
        <f t="shared" si="13"/>
        <v>2.65748031496063</v>
      </c>
      <c r="V20" s="7">
        <f t="shared" si="13"/>
        <v>0</v>
      </c>
      <c r="W20" s="7">
        <f t="shared" si="13"/>
        <v>100</v>
      </c>
      <c r="Z20" s="9">
        <v>1999</v>
      </c>
      <c r="AA20" s="2">
        <v>340086</v>
      </c>
      <c r="AB20" s="2">
        <v>30160</v>
      </c>
      <c r="AC20" s="2">
        <v>4702</v>
      </c>
      <c r="AD20" s="2">
        <v>715093</v>
      </c>
      <c r="AE20" s="2">
        <v>95456</v>
      </c>
      <c r="AG20">
        <f t="shared" si="10"/>
        <v>1185497</v>
      </c>
      <c r="AJ20" s="9">
        <v>1999</v>
      </c>
      <c r="AK20" s="1">
        <f t="shared" si="11"/>
        <v>138.4943808330834</v>
      </c>
      <c r="AL20" s="1">
        <f>(C20/AB20)*100000</f>
        <v>328.2493368700265</v>
      </c>
      <c r="AM20" s="1">
        <f>(D20/AC20)*100000</f>
        <v>191.4079115270098</v>
      </c>
      <c r="AN20" s="1">
        <f>(E20/AD20)*100000</f>
        <v>195.63888892773386</v>
      </c>
      <c r="AO20" s="1">
        <f>(F20/AE20)*100000</f>
        <v>56.5705665437479</v>
      </c>
      <c r="AP20" s="1"/>
      <c r="AQ20" s="1">
        <f t="shared" si="3"/>
        <v>171.40490444092225</v>
      </c>
      <c r="AR20" s="1">
        <f t="shared" si="12"/>
        <v>179.33127343603383</v>
      </c>
    </row>
    <row r="21" spans="1:23" s="4" customFormat="1" ht="12.75">
      <c r="A21" s="13" t="s">
        <v>31</v>
      </c>
      <c r="B21" s="21">
        <f aca="true" t="shared" si="14" ref="B21:G21">SUM(B4:B20)</f>
        <v>3354</v>
      </c>
      <c r="C21" s="21">
        <f t="shared" si="14"/>
        <v>704</v>
      </c>
      <c r="D21" s="21">
        <f t="shared" si="14"/>
        <v>48</v>
      </c>
      <c r="E21" s="21">
        <f t="shared" si="14"/>
        <v>8319</v>
      </c>
      <c r="F21" s="21">
        <f t="shared" si="14"/>
        <v>115</v>
      </c>
      <c r="G21" s="21">
        <f t="shared" si="14"/>
        <v>0</v>
      </c>
      <c r="H21" s="21">
        <f t="shared" si="4"/>
        <v>12540</v>
      </c>
      <c r="J21" s="13" t="s">
        <v>31</v>
      </c>
      <c r="K21" s="21">
        <f t="shared" si="5"/>
        <v>3354</v>
      </c>
      <c r="L21" s="21">
        <f t="shared" si="5"/>
        <v>704</v>
      </c>
      <c r="M21" s="21">
        <f t="shared" si="6"/>
        <v>8482</v>
      </c>
      <c r="N21" s="21">
        <f t="shared" si="7"/>
        <v>12540</v>
      </c>
      <c r="P21" s="13" t="str">
        <f t="shared" si="1"/>
        <v>Total</v>
      </c>
      <c r="Q21" s="22">
        <f t="shared" si="8"/>
        <v>26.746411483253592</v>
      </c>
      <c r="R21" s="22">
        <f t="shared" si="13"/>
        <v>5.614035087719298</v>
      </c>
      <c r="S21" s="22">
        <f t="shared" si="13"/>
        <v>0.3827751196172249</v>
      </c>
      <c r="T21" s="22">
        <f t="shared" si="13"/>
        <v>66.33971291866028</v>
      </c>
      <c r="U21" s="22">
        <f t="shared" si="13"/>
        <v>0.9170653907496014</v>
      </c>
      <c r="V21" s="22">
        <f t="shared" si="13"/>
        <v>0</v>
      </c>
      <c r="W21" s="22">
        <f t="shared" si="13"/>
        <v>100</v>
      </c>
    </row>
    <row r="23" spans="1:44" ht="12.75">
      <c r="A23" s="30" t="str">
        <f>CONCATENATE("New Admissions, All Races: ",$A$1)</f>
        <v>New Admissions, All Races: HAWAII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HAWAII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HAWAII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HAWAII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HAWAII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43</v>
      </c>
      <c r="B24" s="19" t="s">
        <v>29</v>
      </c>
      <c r="C24" s="19" t="s">
        <v>30</v>
      </c>
      <c r="D24" s="19" t="s">
        <v>46</v>
      </c>
      <c r="E24" s="19" t="s">
        <v>47</v>
      </c>
      <c r="F24" s="19" t="s">
        <v>44</v>
      </c>
      <c r="G24" s="19" t="s">
        <v>45</v>
      </c>
      <c r="H24" s="19" t="s">
        <v>31</v>
      </c>
      <c r="J24" s="20" t="s">
        <v>43</v>
      </c>
      <c r="K24" s="19" t="s">
        <v>29</v>
      </c>
      <c r="L24" s="19" t="s">
        <v>30</v>
      </c>
      <c r="M24" s="19" t="s">
        <v>48</v>
      </c>
      <c r="N24" s="19" t="s">
        <v>31</v>
      </c>
      <c r="P24" s="20" t="str">
        <f>A24</f>
        <v>Year</v>
      </c>
      <c r="Q24" s="19" t="str">
        <f aca="true" t="shared" si="15" ref="Q24:W24">B24</f>
        <v>White, NH</v>
      </c>
      <c r="R24" s="19" t="str">
        <f t="shared" si="15"/>
        <v>Black, NH</v>
      </c>
      <c r="S24" s="19" t="str">
        <f t="shared" si="15"/>
        <v>Amerind, NH</v>
      </c>
      <c r="T24" s="19" t="str">
        <f t="shared" si="15"/>
        <v>Asian/PI, NH</v>
      </c>
      <c r="U24" s="19" t="str">
        <f t="shared" si="15"/>
        <v>Hisp, All</v>
      </c>
      <c r="V24" s="19" t="str">
        <f t="shared" si="15"/>
        <v>Race/Hisp NK</v>
      </c>
      <c r="W24" s="19" t="str">
        <f t="shared" si="15"/>
        <v>Total</v>
      </c>
      <c r="Z24" s="20" t="s">
        <v>43</v>
      </c>
      <c r="AA24" s="19" t="s">
        <v>29</v>
      </c>
      <c r="AB24" s="19" t="s">
        <v>30</v>
      </c>
      <c r="AC24" s="19" t="s">
        <v>46</v>
      </c>
      <c r="AD24" s="19" t="s">
        <v>47</v>
      </c>
      <c r="AE24" s="19" t="s">
        <v>44</v>
      </c>
      <c r="AF24" s="19" t="s">
        <v>45</v>
      </c>
      <c r="AG24" s="19" t="s">
        <v>31</v>
      </c>
      <c r="AJ24" s="20" t="s">
        <v>43</v>
      </c>
      <c r="AK24" s="19" t="s">
        <v>29</v>
      </c>
      <c r="AL24" s="19" t="s">
        <v>30</v>
      </c>
      <c r="AM24" s="19" t="s">
        <v>46</v>
      </c>
      <c r="AN24" s="19" t="s">
        <v>47</v>
      </c>
      <c r="AO24" s="19" t="s">
        <v>44</v>
      </c>
      <c r="AP24" s="19" t="s">
        <v>45</v>
      </c>
      <c r="AQ24" s="19" t="s">
        <v>31</v>
      </c>
      <c r="AR24" s="19" t="s">
        <v>48</v>
      </c>
    </row>
    <row r="25" spans="1:44" ht="12.75">
      <c r="A25" s="9">
        <v>1983</v>
      </c>
      <c r="B25" s="2"/>
      <c r="D25" s="2"/>
      <c r="E25" s="2"/>
      <c r="F25" s="2"/>
      <c r="G25" s="2"/>
      <c r="H25" s="2"/>
      <c r="J25" s="9">
        <v>1983</v>
      </c>
      <c r="K25" s="2"/>
      <c r="L25" s="2"/>
      <c r="M25" s="2"/>
      <c r="N25" s="2"/>
      <c r="P25" s="9">
        <f aca="true" t="shared" si="16" ref="P25:P42">A25</f>
        <v>1983</v>
      </c>
      <c r="Q25" s="2"/>
      <c r="R25" s="2"/>
      <c r="S25" s="1"/>
      <c r="T25" s="1"/>
      <c r="U25" s="1"/>
      <c r="V25" s="1"/>
      <c r="W25" s="2"/>
      <c r="Z25" s="9">
        <v>1983</v>
      </c>
      <c r="AA25" s="2">
        <f>AA4</f>
        <v>332132</v>
      </c>
      <c r="AB25" s="2">
        <f>AB4</f>
        <v>20164</v>
      </c>
      <c r="AC25" s="1">
        <f>AC4</f>
        <v>2702</v>
      </c>
      <c r="AD25" s="1">
        <f>AD4</f>
        <v>594388</v>
      </c>
      <c r="AE25" s="1">
        <f>AE4</f>
        <v>63331</v>
      </c>
      <c r="AF25" s="1"/>
      <c r="AG25" s="2">
        <f aca="true" t="shared" si="17" ref="AG25:AG41">AG4</f>
        <v>1012717</v>
      </c>
      <c r="AJ25" s="9">
        <v>1983</v>
      </c>
      <c r="AK25" s="1">
        <f>(B25/AA25)*100000</f>
        <v>0</v>
      </c>
      <c r="AL25" s="1">
        <f aca="true" t="shared" si="18" ref="AL25:AL40">(C25/AB25)*100000</f>
        <v>0</v>
      </c>
      <c r="AM25" s="1">
        <f aca="true" t="shared" si="19" ref="AM25:AM40">(D25/AC25)*100000</f>
        <v>0</v>
      </c>
      <c r="AN25" s="1">
        <f aca="true" t="shared" si="20" ref="AN25:AN40">(E25/AD25)*100000</f>
        <v>0</v>
      </c>
      <c r="AO25" s="1">
        <f aca="true" t="shared" si="21" ref="AO25:AO40">(F25/AE25)*100000</f>
        <v>0</v>
      </c>
      <c r="AP25" s="1"/>
      <c r="AQ25" s="1">
        <f aca="true" t="shared" si="22" ref="AQ25:AQ41">(H25/AG25)*100000</f>
        <v>0</v>
      </c>
      <c r="AR25" s="1">
        <f>(SUM(D25:F25)/SUM(AC25:AE25))*100000</f>
        <v>0</v>
      </c>
    </row>
    <row r="26" spans="1:44" ht="12.75">
      <c r="A26" s="9">
        <v>1984</v>
      </c>
      <c r="B26" s="2"/>
      <c r="F26" s="2"/>
      <c r="G26" s="2"/>
      <c r="H26" s="2"/>
      <c r="J26" s="9">
        <v>1984</v>
      </c>
      <c r="K26" s="2"/>
      <c r="L26" s="2"/>
      <c r="M26" s="2"/>
      <c r="N26" s="2"/>
      <c r="P26" s="9">
        <f t="shared" si="16"/>
        <v>1984</v>
      </c>
      <c r="Q26" s="2"/>
      <c r="R26" s="2"/>
      <c r="S26" s="1"/>
      <c r="T26" s="1"/>
      <c r="U26" s="1"/>
      <c r="V26" s="1"/>
      <c r="W26" s="2"/>
      <c r="Z26" s="9">
        <v>1984</v>
      </c>
      <c r="AA26" s="2">
        <f aca="true" t="shared" si="23" ref="AA26:AE41">AA5</f>
        <v>336385</v>
      </c>
      <c r="AB26" s="2">
        <f t="shared" si="23"/>
        <v>21211</v>
      </c>
      <c r="AC26" s="1">
        <f t="shared" si="23"/>
        <v>2864</v>
      </c>
      <c r="AD26" s="1">
        <f t="shared" si="23"/>
        <v>601823</v>
      </c>
      <c r="AE26" s="1">
        <f t="shared" si="23"/>
        <v>65647</v>
      </c>
      <c r="AF26" s="1"/>
      <c r="AG26" s="2">
        <f t="shared" si="17"/>
        <v>1027930</v>
      </c>
      <c r="AJ26" s="9">
        <v>1984</v>
      </c>
      <c r="AK26" s="1">
        <f aca="true" t="shared" si="24" ref="AK26:AK41">(B26/AA26)*100000</f>
        <v>0</v>
      </c>
      <c r="AL26" s="1">
        <f t="shared" si="18"/>
        <v>0</v>
      </c>
      <c r="AM26" s="1">
        <f t="shared" si="19"/>
        <v>0</v>
      </c>
      <c r="AN26" s="1">
        <f t="shared" si="20"/>
        <v>0</v>
      </c>
      <c r="AO26" s="1">
        <f t="shared" si="21"/>
        <v>0</v>
      </c>
      <c r="AP26" s="1"/>
      <c r="AQ26" s="1">
        <f t="shared" si="22"/>
        <v>0</v>
      </c>
      <c r="AR26" s="1">
        <f aca="true" t="shared" si="25" ref="AR26:AR41">(SUM(D26:F26)/SUM(AC26:AE26))*100000</f>
        <v>0</v>
      </c>
    </row>
    <row r="27" spans="1:44" ht="12.75">
      <c r="A27" s="9">
        <v>1985</v>
      </c>
      <c r="B27">
        <v>97</v>
      </c>
      <c r="C27">
        <v>15</v>
      </c>
      <c r="D27">
        <v>0</v>
      </c>
      <c r="E27">
        <v>167</v>
      </c>
      <c r="G27" s="2"/>
      <c r="H27" s="2">
        <f aca="true" t="shared" si="26" ref="H27:H42">SUM(B27:G27)</f>
        <v>279</v>
      </c>
      <c r="J27" s="9">
        <v>1985</v>
      </c>
      <c r="K27" s="2">
        <f aca="true" t="shared" si="27" ref="K27:L41">B27</f>
        <v>97</v>
      </c>
      <c r="L27" s="2">
        <f t="shared" si="27"/>
        <v>15</v>
      </c>
      <c r="M27" s="2">
        <f aca="true" t="shared" si="28" ref="M27:M42">N27-K27-L27</f>
        <v>167</v>
      </c>
      <c r="N27" s="2">
        <f aca="true" t="shared" si="29" ref="N27:N41">H27</f>
        <v>279</v>
      </c>
      <c r="P27" s="9">
        <f t="shared" si="16"/>
        <v>1985</v>
      </c>
      <c r="Q27" s="2">
        <f aca="true" t="shared" si="30" ref="Q27:Q42">(B27/$H27)*100</f>
        <v>34.76702508960574</v>
      </c>
      <c r="R27" s="2">
        <f aca="true" t="shared" si="31" ref="R27:W40">(C27/$H27)*100</f>
        <v>5.376344086021505</v>
      </c>
      <c r="S27" s="1">
        <f t="shared" si="31"/>
        <v>0</v>
      </c>
      <c r="T27" s="1">
        <f t="shared" si="31"/>
        <v>59.85663082437276</v>
      </c>
      <c r="U27" s="1">
        <f t="shared" si="31"/>
        <v>0</v>
      </c>
      <c r="V27" s="1">
        <f t="shared" si="31"/>
        <v>0</v>
      </c>
      <c r="W27" s="2">
        <f t="shared" si="31"/>
        <v>100</v>
      </c>
      <c r="Z27" s="9">
        <v>1985</v>
      </c>
      <c r="AA27" s="2">
        <f t="shared" si="23"/>
        <v>338959</v>
      </c>
      <c r="AB27" s="2">
        <f t="shared" si="23"/>
        <v>22111</v>
      </c>
      <c r="AC27" s="1">
        <f t="shared" si="23"/>
        <v>3018</v>
      </c>
      <c r="AD27" s="1">
        <f t="shared" si="23"/>
        <v>607768</v>
      </c>
      <c r="AE27" s="1">
        <f t="shared" si="23"/>
        <v>67817</v>
      </c>
      <c r="AF27" s="1"/>
      <c r="AG27" s="2">
        <f t="shared" si="17"/>
        <v>1039673</v>
      </c>
      <c r="AJ27" s="9">
        <v>1985</v>
      </c>
      <c r="AK27" s="1">
        <f t="shared" si="24"/>
        <v>28.617030378305344</v>
      </c>
      <c r="AL27" s="1">
        <f t="shared" si="18"/>
        <v>67.83953688209489</v>
      </c>
      <c r="AM27" s="1">
        <f t="shared" si="19"/>
        <v>0</v>
      </c>
      <c r="AN27" s="1">
        <f t="shared" si="20"/>
        <v>27.477590133077097</v>
      </c>
      <c r="AO27" s="1">
        <f t="shared" si="21"/>
        <v>0</v>
      </c>
      <c r="AP27" s="1"/>
      <c r="AQ27" s="1">
        <f t="shared" si="22"/>
        <v>26.835360733615282</v>
      </c>
      <c r="AR27" s="1">
        <f t="shared" si="25"/>
        <v>24.60938133194224</v>
      </c>
    </row>
    <row r="28" spans="1:44" ht="12.75">
      <c r="A28" s="9">
        <v>1986</v>
      </c>
      <c r="B28">
        <v>134</v>
      </c>
      <c r="C28">
        <v>25</v>
      </c>
      <c r="D28">
        <v>3</v>
      </c>
      <c r="E28">
        <v>211</v>
      </c>
      <c r="G28" s="2"/>
      <c r="H28" s="2">
        <f t="shared" si="26"/>
        <v>373</v>
      </c>
      <c r="J28" s="9">
        <v>1986</v>
      </c>
      <c r="K28" s="2">
        <f t="shared" si="27"/>
        <v>134</v>
      </c>
      <c r="L28" s="2">
        <f t="shared" si="27"/>
        <v>25</v>
      </c>
      <c r="M28" s="2">
        <f t="shared" si="28"/>
        <v>214</v>
      </c>
      <c r="N28" s="2">
        <f t="shared" si="29"/>
        <v>373</v>
      </c>
      <c r="P28" s="9">
        <f t="shared" si="16"/>
        <v>1986</v>
      </c>
      <c r="Q28" s="2">
        <f t="shared" si="30"/>
        <v>35.924932975871315</v>
      </c>
      <c r="R28" s="2">
        <f t="shared" si="31"/>
        <v>6.702412868632708</v>
      </c>
      <c r="S28" s="1">
        <f t="shared" si="31"/>
        <v>0.8042895442359249</v>
      </c>
      <c r="T28" s="1">
        <f t="shared" si="31"/>
        <v>56.56836461126006</v>
      </c>
      <c r="U28" s="1">
        <f t="shared" si="31"/>
        <v>0</v>
      </c>
      <c r="V28" s="1">
        <f t="shared" si="31"/>
        <v>0</v>
      </c>
      <c r="W28" s="2">
        <f t="shared" si="31"/>
        <v>100</v>
      </c>
      <c r="Z28" s="9">
        <v>1986</v>
      </c>
      <c r="AA28" s="2">
        <f t="shared" si="23"/>
        <v>341402</v>
      </c>
      <c r="AB28" s="2">
        <f t="shared" si="23"/>
        <v>22990</v>
      </c>
      <c r="AC28" s="1">
        <f t="shared" si="23"/>
        <v>3186</v>
      </c>
      <c r="AD28" s="1">
        <f t="shared" si="23"/>
        <v>613983</v>
      </c>
      <c r="AE28" s="1">
        <f t="shared" si="23"/>
        <v>70184</v>
      </c>
      <c r="AF28" s="1"/>
      <c r="AG28" s="2">
        <f t="shared" si="17"/>
        <v>1051745</v>
      </c>
      <c r="AJ28" s="9">
        <v>1986</v>
      </c>
      <c r="AK28" s="1">
        <f t="shared" si="24"/>
        <v>39.24991652069994</v>
      </c>
      <c r="AL28" s="1">
        <f t="shared" si="18"/>
        <v>108.74293170943889</v>
      </c>
      <c r="AM28" s="1">
        <f t="shared" si="19"/>
        <v>94.16195856873823</v>
      </c>
      <c r="AN28" s="1">
        <f t="shared" si="20"/>
        <v>34.36577234223097</v>
      </c>
      <c r="AO28" s="1">
        <f t="shared" si="21"/>
        <v>0</v>
      </c>
      <c r="AP28" s="1"/>
      <c r="AQ28" s="1">
        <f t="shared" si="22"/>
        <v>35.46487028699922</v>
      </c>
      <c r="AR28" s="1">
        <f t="shared" si="25"/>
        <v>31.13392972751992</v>
      </c>
    </row>
    <row r="29" spans="1:44" ht="12.75">
      <c r="A29" s="9">
        <v>1987</v>
      </c>
      <c r="B29">
        <v>128</v>
      </c>
      <c r="C29">
        <v>23</v>
      </c>
      <c r="D29">
        <v>3</v>
      </c>
      <c r="E29">
        <v>170</v>
      </c>
      <c r="G29" s="2"/>
      <c r="H29" s="2">
        <f t="shared" si="26"/>
        <v>324</v>
      </c>
      <c r="J29" s="9">
        <v>1987</v>
      </c>
      <c r="K29" s="2">
        <f t="shared" si="27"/>
        <v>128</v>
      </c>
      <c r="L29" s="2">
        <f t="shared" si="27"/>
        <v>23</v>
      </c>
      <c r="M29" s="2">
        <f t="shared" si="28"/>
        <v>173</v>
      </c>
      <c r="N29" s="2">
        <f t="shared" si="29"/>
        <v>324</v>
      </c>
      <c r="P29" s="9">
        <f t="shared" si="16"/>
        <v>1987</v>
      </c>
      <c r="Q29" s="2">
        <f t="shared" si="30"/>
        <v>39.50617283950617</v>
      </c>
      <c r="R29" s="2">
        <f t="shared" si="31"/>
        <v>7.098765432098765</v>
      </c>
      <c r="S29" s="1">
        <f t="shared" si="31"/>
        <v>0.9259259259259258</v>
      </c>
      <c r="T29" s="1">
        <f t="shared" si="31"/>
        <v>52.46913580246913</v>
      </c>
      <c r="U29" s="1">
        <f t="shared" si="31"/>
        <v>0</v>
      </c>
      <c r="V29" s="1">
        <f t="shared" si="31"/>
        <v>0</v>
      </c>
      <c r="W29" s="2">
        <f t="shared" si="31"/>
        <v>100</v>
      </c>
      <c r="Z29" s="9">
        <v>1987</v>
      </c>
      <c r="AA29" s="2">
        <f t="shared" si="23"/>
        <v>344754</v>
      </c>
      <c r="AB29" s="2">
        <f t="shared" si="23"/>
        <v>23891</v>
      </c>
      <c r="AC29" s="1">
        <f t="shared" si="23"/>
        <v>3389</v>
      </c>
      <c r="AD29" s="1">
        <f t="shared" si="23"/>
        <v>622810</v>
      </c>
      <c r="AE29" s="1">
        <f t="shared" si="23"/>
        <v>73055</v>
      </c>
      <c r="AF29" s="1"/>
      <c r="AG29" s="2">
        <f t="shared" si="17"/>
        <v>1067899</v>
      </c>
      <c r="AJ29" s="9">
        <v>1987</v>
      </c>
      <c r="AK29" s="1">
        <f t="shared" si="24"/>
        <v>37.12792309878928</v>
      </c>
      <c r="AL29" s="1">
        <f t="shared" si="18"/>
        <v>96.27056213636935</v>
      </c>
      <c r="AM29" s="1">
        <f t="shared" si="19"/>
        <v>88.52168781351432</v>
      </c>
      <c r="AN29" s="1">
        <f t="shared" si="20"/>
        <v>27.29564393635298</v>
      </c>
      <c r="AO29" s="1">
        <f t="shared" si="21"/>
        <v>0</v>
      </c>
      <c r="AP29" s="1"/>
      <c r="AQ29" s="1">
        <f t="shared" si="22"/>
        <v>30.339947878966086</v>
      </c>
      <c r="AR29" s="1">
        <f t="shared" si="25"/>
        <v>24.740652180752633</v>
      </c>
    </row>
    <row r="30" spans="1:44" ht="12.75">
      <c r="A30" s="9">
        <v>1988</v>
      </c>
      <c r="B30">
        <v>77</v>
      </c>
      <c r="C30">
        <v>22</v>
      </c>
      <c r="D30">
        <v>1</v>
      </c>
      <c r="E30">
        <v>124</v>
      </c>
      <c r="G30" s="2"/>
      <c r="H30" s="2">
        <f t="shared" si="26"/>
        <v>224</v>
      </c>
      <c r="J30" s="9">
        <v>1988</v>
      </c>
      <c r="K30" s="2">
        <f t="shared" si="27"/>
        <v>77</v>
      </c>
      <c r="L30" s="2">
        <f t="shared" si="27"/>
        <v>22</v>
      </c>
      <c r="M30" s="2">
        <f t="shared" si="28"/>
        <v>125</v>
      </c>
      <c r="N30" s="2">
        <f t="shared" si="29"/>
        <v>224</v>
      </c>
      <c r="P30" s="9">
        <f t="shared" si="16"/>
        <v>1988</v>
      </c>
      <c r="Q30" s="2">
        <f t="shared" si="30"/>
        <v>34.375</v>
      </c>
      <c r="R30" s="2">
        <f t="shared" si="31"/>
        <v>9.821428571428571</v>
      </c>
      <c r="S30" s="1">
        <f t="shared" si="31"/>
        <v>0.4464285714285714</v>
      </c>
      <c r="T30" s="1">
        <f t="shared" si="31"/>
        <v>55.35714285714286</v>
      </c>
      <c r="U30" s="1">
        <f t="shared" si="31"/>
        <v>0</v>
      </c>
      <c r="V30" s="1">
        <f t="shared" si="31"/>
        <v>0</v>
      </c>
      <c r="W30" s="2">
        <f t="shared" si="31"/>
        <v>100</v>
      </c>
      <c r="Z30" s="9">
        <v>1988</v>
      </c>
      <c r="AA30" s="2">
        <f t="shared" si="23"/>
        <v>345703</v>
      </c>
      <c r="AB30" s="2">
        <f t="shared" si="23"/>
        <v>24634</v>
      </c>
      <c r="AC30" s="1">
        <f t="shared" si="23"/>
        <v>3587</v>
      </c>
      <c r="AD30" s="1">
        <f t="shared" si="23"/>
        <v>630010</v>
      </c>
      <c r="AE30" s="1">
        <f t="shared" si="23"/>
        <v>75889</v>
      </c>
      <c r="AF30" s="1"/>
      <c r="AG30" s="2">
        <f t="shared" si="17"/>
        <v>1079823</v>
      </c>
      <c r="AJ30" s="9">
        <v>1988</v>
      </c>
      <c r="AK30" s="1">
        <f t="shared" si="24"/>
        <v>22.273454381362036</v>
      </c>
      <c r="AL30" s="1">
        <f t="shared" si="18"/>
        <v>89.30746123244296</v>
      </c>
      <c r="AM30" s="1">
        <f t="shared" si="19"/>
        <v>27.878449958182326</v>
      </c>
      <c r="AN30" s="1">
        <f t="shared" si="20"/>
        <v>19.68222726623387</v>
      </c>
      <c r="AO30" s="1">
        <f t="shared" si="21"/>
        <v>0</v>
      </c>
      <c r="AP30" s="1"/>
      <c r="AQ30" s="1">
        <f t="shared" si="22"/>
        <v>20.744140474874122</v>
      </c>
      <c r="AR30" s="1">
        <f t="shared" si="25"/>
        <v>17.61838852352266</v>
      </c>
    </row>
    <row r="31" spans="1:44" ht="12.75">
      <c r="A31" s="9">
        <v>1989</v>
      </c>
      <c r="B31">
        <v>140</v>
      </c>
      <c r="C31">
        <v>27</v>
      </c>
      <c r="D31">
        <v>2</v>
      </c>
      <c r="E31">
        <v>265</v>
      </c>
      <c r="G31" s="2"/>
      <c r="H31" s="2">
        <f t="shared" si="26"/>
        <v>434</v>
      </c>
      <c r="J31" s="9">
        <v>1989</v>
      </c>
      <c r="K31" s="2">
        <f t="shared" si="27"/>
        <v>140</v>
      </c>
      <c r="L31" s="2">
        <f t="shared" si="27"/>
        <v>27</v>
      </c>
      <c r="M31" s="2">
        <f t="shared" si="28"/>
        <v>267</v>
      </c>
      <c r="N31" s="2">
        <f t="shared" si="29"/>
        <v>434</v>
      </c>
      <c r="P31" s="9">
        <f t="shared" si="16"/>
        <v>1989</v>
      </c>
      <c r="Q31" s="2">
        <f t="shared" si="30"/>
        <v>32.25806451612903</v>
      </c>
      <c r="R31" s="2">
        <f t="shared" si="31"/>
        <v>6.221198156682028</v>
      </c>
      <c r="S31" s="1">
        <f t="shared" si="31"/>
        <v>0.4608294930875576</v>
      </c>
      <c r="T31" s="1">
        <f t="shared" si="31"/>
        <v>61.05990783410138</v>
      </c>
      <c r="U31" s="1">
        <f t="shared" si="31"/>
        <v>0</v>
      </c>
      <c r="V31" s="1">
        <f t="shared" si="31"/>
        <v>0</v>
      </c>
      <c r="W31" s="2">
        <f t="shared" si="31"/>
        <v>100</v>
      </c>
      <c r="Z31" s="9">
        <v>1989</v>
      </c>
      <c r="AA31" s="2">
        <f t="shared" si="23"/>
        <v>347218</v>
      </c>
      <c r="AB31" s="2">
        <f t="shared" si="23"/>
        <v>25425</v>
      </c>
      <c r="AC31" s="1">
        <f t="shared" si="23"/>
        <v>3812</v>
      </c>
      <c r="AD31" s="1">
        <f t="shared" si="23"/>
        <v>639242</v>
      </c>
      <c r="AE31" s="1">
        <f t="shared" si="23"/>
        <v>78887</v>
      </c>
      <c r="AF31" s="1"/>
      <c r="AG31" s="2">
        <f t="shared" si="17"/>
        <v>1094584</v>
      </c>
      <c r="AJ31" s="9">
        <v>1989</v>
      </c>
      <c r="AK31" s="1">
        <f t="shared" si="24"/>
        <v>40.32049029716202</v>
      </c>
      <c r="AL31" s="1">
        <f t="shared" si="18"/>
        <v>106.19469026548673</v>
      </c>
      <c r="AM31" s="1">
        <f t="shared" si="19"/>
        <v>52.46589716684156</v>
      </c>
      <c r="AN31" s="1">
        <f t="shared" si="20"/>
        <v>41.45534867859121</v>
      </c>
      <c r="AO31" s="1">
        <f t="shared" si="21"/>
        <v>0</v>
      </c>
      <c r="AP31" s="1"/>
      <c r="AQ31" s="1">
        <f t="shared" si="22"/>
        <v>39.64976648662871</v>
      </c>
      <c r="AR31" s="1">
        <f t="shared" si="25"/>
        <v>36.983631626407146</v>
      </c>
    </row>
    <row r="32" spans="1:44" ht="12.75">
      <c r="A32" s="9">
        <v>1990</v>
      </c>
      <c r="B32">
        <v>130</v>
      </c>
      <c r="C32">
        <v>18</v>
      </c>
      <c r="D32">
        <v>1</v>
      </c>
      <c r="E32">
        <v>265</v>
      </c>
      <c r="G32" s="2"/>
      <c r="H32" s="2">
        <f t="shared" si="26"/>
        <v>414</v>
      </c>
      <c r="J32" s="9">
        <v>1990</v>
      </c>
      <c r="K32" s="2">
        <f t="shared" si="27"/>
        <v>130</v>
      </c>
      <c r="L32" s="2">
        <f t="shared" si="27"/>
        <v>18</v>
      </c>
      <c r="M32" s="2">
        <f t="shared" si="28"/>
        <v>266</v>
      </c>
      <c r="N32" s="2">
        <f t="shared" si="29"/>
        <v>414</v>
      </c>
      <c r="P32" s="9">
        <f t="shared" si="16"/>
        <v>1990</v>
      </c>
      <c r="Q32" s="2">
        <f t="shared" si="30"/>
        <v>31.40096618357488</v>
      </c>
      <c r="R32" s="2">
        <f t="shared" si="31"/>
        <v>4.3478260869565215</v>
      </c>
      <c r="S32" s="1">
        <f t="shared" si="31"/>
        <v>0.24154589371980675</v>
      </c>
      <c r="T32" s="1">
        <f t="shared" si="31"/>
        <v>64.00966183574879</v>
      </c>
      <c r="U32" s="1">
        <f t="shared" si="31"/>
        <v>0</v>
      </c>
      <c r="V32" s="1">
        <f t="shared" si="31"/>
        <v>0</v>
      </c>
      <c r="W32" s="2">
        <f t="shared" si="31"/>
        <v>100</v>
      </c>
      <c r="Z32" s="9">
        <v>1990</v>
      </c>
      <c r="AA32" s="2">
        <f t="shared" si="23"/>
        <v>347378</v>
      </c>
      <c r="AB32" s="2">
        <f t="shared" si="23"/>
        <v>25898</v>
      </c>
      <c r="AC32" s="1">
        <f t="shared" si="23"/>
        <v>4002</v>
      </c>
      <c r="AD32" s="1">
        <f t="shared" si="23"/>
        <v>654000</v>
      </c>
      <c r="AE32" s="1">
        <f t="shared" si="23"/>
        <v>81425</v>
      </c>
      <c r="AF32" s="1"/>
      <c r="AG32" s="2">
        <f t="shared" si="17"/>
        <v>1112703</v>
      </c>
      <c r="AJ32" s="9">
        <v>1990</v>
      </c>
      <c r="AK32" s="1">
        <f t="shared" si="24"/>
        <v>37.42321045086332</v>
      </c>
      <c r="AL32" s="1">
        <f t="shared" si="18"/>
        <v>69.50343655880762</v>
      </c>
      <c r="AM32" s="1">
        <f t="shared" si="19"/>
        <v>24.98750624687656</v>
      </c>
      <c r="AN32" s="1">
        <f t="shared" si="20"/>
        <v>40.51987767584097</v>
      </c>
      <c r="AO32" s="1">
        <f t="shared" si="21"/>
        <v>0</v>
      </c>
      <c r="AP32" s="1"/>
      <c r="AQ32" s="1">
        <f t="shared" si="22"/>
        <v>37.206693969549825</v>
      </c>
      <c r="AR32" s="1">
        <f t="shared" si="25"/>
        <v>35.973801335358324</v>
      </c>
    </row>
    <row r="33" spans="1:44" ht="12.75">
      <c r="A33" s="9">
        <v>1991</v>
      </c>
      <c r="B33">
        <v>129</v>
      </c>
      <c r="C33">
        <v>22</v>
      </c>
      <c r="D33">
        <v>3</v>
      </c>
      <c r="E33">
        <v>246</v>
      </c>
      <c r="G33" s="2"/>
      <c r="H33" s="2">
        <f t="shared" si="26"/>
        <v>400</v>
      </c>
      <c r="J33" s="9">
        <v>1991</v>
      </c>
      <c r="K33" s="2">
        <f t="shared" si="27"/>
        <v>129</v>
      </c>
      <c r="L33" s="2">
        <f t="shared" si="27"/>
        <v>22</v>
      </c>
      <c r="M33" s="2">
        <f t="shared" si="28"/>
        <v>249</v>
      </c>
      <c r="N33" s="2">
        <f t="shared" si="29"/>
        <v>400</v>
      </c>
      <c r="P33" s="9">
        <f t="shared" si="16"/>
        <v>1991</v>
      </c>
      <c r="Q33" s="2">
        <f t="shared" si="30"/>
        <v>32.25</v>
      </c>
      <c r="R33" s="2">
        <f t="shared" si="31"/>
        <v>5.5</v>
      </c>
      <c r="S33" s="1">
        <f t="shared" si="31"/>
        <v>0.75</v>
      </c>
      <c r="T33" s="1">
        <f t="shared" si="31"/>
        <v>61.5</v>
      </c>
      <c r="U33" s="1">
        <f t="shared" si="31"/>
        <v>0</v>
      </c>
      <c r="V33" s="1">
        <f t="shared" si="31"/>
        <v>0</v>
      </c>
      <c r="W33" s="2">
        <f t="shared" si="31"/>
        <v>100</v>
      </c>
      <c r="Z33" s="9">
        <v>1991</v>
      </c>
      <c r="AA33" s="2">
        <f t="shared" si="23"/>
        <v>351134</v>
      </c>
      <c r="AB33" s="2">
        <f t="shared" si="23"/>
        <v>27412</v>
      </c>
      <c r="AC33" s="1">
        <f t="shared" si="23"/>
        <v>4121</v>
      </c>
      <c r="AD33" s="1">
        <f t="shared" si="23"/>
        <v>664310</v>
      </c>
      <c r="AE33" s="1">
        <f t="shared" si="23"/>
        <v>84435</v>
      </c>
      <c r="AF33" s="1"/>
      <c r="AG33" s="2">
        <f t="shared" si="17"/>
        <v>1131412</v>
      </c>
      <c r="AJ33" s="9">
        <v>1991</v>
      </c>
      <c r="AK33" s="1">
        <f t="shared" si="24"/>
        <v>36.7381113762837</v>
      </c>
      <c r="AL33" s="1">
        <f t="shared" si="18"/>
        <v>80.25682182985554</v>
      </c>
      <c r="AM33" s="1">
        <f t="shared" si="19"/>
        <v>72.79786459597186</v>
      </c>
      <c r="AN33" s="1">
        <f t="shared" si="20"/>
        <v>37.03090424651142</v>
      </c>
      <c r="AO33" s="1">
        <f t="shared" si="21"/>
        <v>0</v>
      </c>
      <c r="AP33" s="1"/>
      <c r="AQ33" s="1">
        <f t="shared" si="22"/>
        <v>35.35405316542515</v>
      </c>
      <c r="AR33" s="1">
        <f t="shared" si="25"/>
        <v>33.073614693717076</v>
      </c>
    </row>
    <row r="34" spans="1:44" ht="12.75">
      <c r="A34" s="9">
        <v>1992</v>
      </c>
      <c r="B34">
        <v>135</v>
      </c>
      <c r="C34">
        <v>21</v>
      </c>
      <c r="D34">
        <v>2</v>
      </c>
      <c r="E34">
        <v>337</v>
      </c>
      <c r="G34" s="2"/>
      <c r="H34" s="2">
        <f t="shared" si="26"/>
        <v>495</v>
      </c>
      <c r="J34" s="9">
        <v>1992</v>
      </c>
      <c r="K34" s="2">
        <f t="shared" si="27"/>
        <v>135</v>
      </c>
      <c r="L34" s="2">
        <f t="shared" si="27"/>
        <v>21</v>
      </c>
      <c r="M34" s="2">
        <f t="shared" si="28"/>
        <v>339</v>
      </c>
      <c r="N34" s="2">
        <f t="shared" si="29"/>
        <v>495</v>
      </c>
      <c r="P34" s="9">
        <f t="shared" si="16"/>
        <v>1992</v>
      </c>
      <c r="Q34" s="2">
        <f t="shared" si="30"/>
        <v>27.27272727272727</v>
      </c>
      <c r="R34" s="2">
        <f t="shared" si="31"/>
        <v>4.242424242424243</v>
      </c>
      <c r="S34" s="1">
        <f t="shared" si="31"/>
        <v>0.40404040404040403</v>
      </c>
      <c r="T34" s="1">
        <f t="shared" si="31"/>
        <v>68.08080808080808</v>
      </c>
      <c r="U34" s="1">
        <f t="shared" si="31"/>
        <v>0</v>
      </c>
      <c r="V34" s="1">
        <f t="shared" si="31"/>
        <v>0</v>
      </c>
      <c r="W34" s="2">
        <f t="shared" si="31"/>
        <v>100</v>
      </c>
      <c r="Z34" s="9">
        <v>1992</v>
      </c>
      <c r="AA34" s="2">
        <f t="shared" si="23"/>
        <v>354561</v>
      </c>
      <c r="AB34" s="2">
        <f t="shared" si="23"/>
        <v>30183</v>
      </c>
      <c r="AC34" s="1">
        <f t="shared" si="23"/>
        <v>4289</v>
      </c>
      <c r="AD34" s="1">
        <f t="shared" si="23"/>
        <v>674061</v>
      </c>
      <c r="AE34" s="1">
        <f t="shared" si="23"/>
        <v>86832</v>
      </c>
      <c r="AF34" s="1"/>
      <c r="AG34" s="2">
        <f t="shared" si="17"/>
        <v>1149926</v>
      </c>
      <c r="AJ34" s="9">
        <v>1992</v>
      </c>
      <c r="AK34" s="1">
        <f t="shared" si="24"/>
        <v>38.07525362349497</v>
      </c>
      <c r="AL34" s="1">
        <f t="shared" si="18"/>
        <v>69.57558890766326</v>
      </c>
      <c r="AM34" s="1">
        <f t="shared" si="19"/>
        <v>46.630916297505244</v>
      </c>
      <c r="AN34" s="1">
        <f t="shared" si="20"/>
        <v>49.99547518696379</v>
      </c>
      <c r="AO34" s="1">
        <f t="shared" si="21"/>
        <v>0</v>
      </c>
      <c r="AP34" s="1"/>
      <c r="AQ34" s="1">
        <f t="shared" si="22"/>
        <v>43.046248193362004</v>
      </c>
      <c r="AR34" s="1">
        <f t="shared" si="25"/>
        <v>44.30318538596046</v>
      </c>
    </row>
    <row r="35" spans="1:44" ht="12.75">
      <c r="A35" s="9">
        <v>1993</v>
      </c>
      <c r="B35">
        <v>171</v>
      </c>
      <c r="C35">
        <v>48</v>
      </c>
      <c r="D35">
        <v>4</v>
      </c>
      <c r="E35">
        <v>366</v>
      </c>
      <c r="G35" s="2"/>
      <c r="H35" s="2">
        <f t="shared" si="26"/>
        <v>589</v>
      </c>
      <c r="J35" s="9">
        <v>1993</v>
      </c>
      <c r="K35" s="2">
        <f t="shared" si="27"/>
        <v>171</v>
      </c>
      <c r="L35" s="2">
        <f t="shared" si="27"/>
        <v>48</v>
      </c>
      <c r="M35" s="2">
        <f t="shared" si="28"/>
        <v>370</v>
      </c>
      <c r="N35" s="2">
        <f t="shared" si="29"/>
        <v>589</v>
      </c>
      <c r="P35" s="9">
        <f t="shared" si="16"/>
        <v>1993</v>
      </c>
      <c r="Q35" s="2">
        <f t="shared" si="30"/>
        <v>29.03225806451613</v>
      </c>
      <c r="R35" s="2">
        <f t="shared" si="31"/>
        <v>8.149405772495756</v>
      </c>
      <c r="S35" s="1">
        <f t="shared" si="31"/>
        <v>0.6791171477079796</v>
      </c>
      <c r="T35" s="1">
        <f t="shared" si="31"/>
        <v>62.13921901528013</v>
      </c>
      <c r="U35" s="1">
        <f t="shared" si="31"/>
        <v>0</v>
      </c>
      <c r="V35" s="1">
        <f t="shared" si="31"/>
        <v>0</v>
      </c>
      <c r="W35" s="2">
        <f t="shared" si="31"/>
        <v>100</v>
      </c>
      <c r="Z35" s="9">
        <v>1993</v>
      </c>
      <c r="AA35" s="2">
        <f t="shared" si="23"/>
        <v>353920</v>
      </c>
      <c r="AB35" s="2">
        <f t="shared" si="23"/>
        <v>30375</v>
      </c>
      <c r="AC35" s="1">
        <f t="shared" si="23"/>
        <v>4434</v>
      </c>
      <c r="AD35" s="1">
        <f t="shared" si="23"/>
        <v>684699</v>
      </c>
      <c r="AE35" s="1">
        <f t="shared" si="23"/>
        <v>88080</v>
      </c>
      <c r="AF35" s="1"/>
      <c r="AG35" s="2">
        <f t="shared" si="17"/>
        <v>1161508</v>
      </c>
      <c r="AJ35" s="9">
        <v>1993</v>
      </c>
      <c r="AK35" s="1">
        <f t="shared" si="24"/>
        <v>48.31600361663653</v>
      </c>
      <c r="AL35" s="1">
        <f t="shared" si="18"/>
        <v>158.02469135802468</v>
      </c>
      <c r="AM35" s="1">
        <f t="shared" si="19"/>
        <v>90.21199819576003</v>
      </c>
      <c r="AN35" s="1">
        <f t="shared" si="20"/>
        <v>53.45414554424645</v>
      </c>
      <c r="AO35" s="1">
        <f t="shared" si="21"/>
        <v>0</v>
      </c>
      <c r="AP35" s="1"/>
      <c r="AQ35" s="1">
        <f t="shared" si="22"/>
        <v>50.70993914807302</v>
      </c>
      <c r="AR35" s="1">
        <f t="shared" si="25"/>
        <v>47.60599732634426</v>
      </c>
    </row>
    <row r="36" spans="1:44" ht="12.75">
      <c r="A36" s="9">
        <v>1994</v>
      </c>
      <c r="B36">
        <v>164</v>
      </c>
      <c r="C36">
        <v>40</v>
      </c>
      <c r="D36">
        <v>3</v>
      </c>
      <c r="E36">
        <v>388</v>
      </c>
      <c r="G36" s="2"/>
      <c r="H36" s="2">
        <f t="shared" si="26"/>
        <v>595</v>
      </c>
      <c r="J36" s="9">
        <v>1994</v>
      </c>
      <c r="K36" s="2">
        <f t="shared" si="27"/>
        <v>164</v>
      </c>
      <c r="L36" s="2">
        <f t="shared" si="27"/>
        <v>40</v>
      </c>
      <c r="M36" s="2">
        <f t="shared" si="28"/>
        <v>391</v>
      </c>
      <c r="N36" s="2">
        <f t="shared" si="29"/>
        <v>595</v>
      </c>
      <c r="P36" s="9">
        <f t="shared" si="16"/>
        <v>1994</v>
      </c>
      <c r="Q36" s="2">
        <f t="shared" si="30"/>
        <v>27.563025210084035</v>
      </c>
      <c r="R36" s="2">
        <f t="shared" si="31"/>
        <v>6.722689075630252</v>
      </c>
      <c r="S36" s="1">
        <f t="shared" si="31"/>
        <v>0.5042016806722689</v>
      </c>
      <c r="T36" s="1">
        <f t="shared" si="31"/>
        <v>65.21008403361344</v>
      </c>
      <c r="U36" s="1">
        <f t="shared" si="31"/>
        <v>0</v>
      </c>
      <c r="V36" s="1">
        <f t="shared" si="31"/>
        <v>0</v>
      </c>
      <c r="W36" s="2">
        <f t="shared" si="31"/>
        <v>100</v>
      </c>
      <c r="Z36" s="9">
        <v>1994</v>
      </c>
      <c r="AA36" s="2">
        <f t="shared" si="23"/>
        <v>354117</v>
      </c>
      <c r="AB36" s="2">
        <f t="shared" si="23"/>
        <v>31420</v>
      </c>
      <c r="AC36" s="1">
        <f t="shared" si="23"/>
        <v>4443</v>
      </c>
      <c r="AD36" s="1">
        <f t="shared" si="23"/>
        <v>694255</v>
      </c>
      <c r="AE36" s="1">
        <f t="shared" si="23"/>
        <v>89668</v>
      </c>
      <c r="AF36" s="1"/>
      <c r="AG36" s="2">
        <f t="shared" si="17"/>
        <v>1173903</v>
      </c>
      <c r="AJ36" s="9">
        <v>1994</v>
      </c>
      <c r="AK36" s="1">
        <f t="shared" si="24"/>
        <v>46.31237698274864</v>
      </c>
      <c r="AL36" s="1">
        <f t="shared" si="18"/>
        <v>127.3074474856779</v>
      </c>
      <c r="AM36" s="1">
        <f t="shared" si="19"/>
        <v>67.5219446320054</v>
      </c>
      <c r="AN36" s="1">
        <f t="shared" si="20"/>
        <v>55.88724604071991</v>
      </c>
      <c r="AO36" s="1">
        <f t="shared" si="21"/>
        <v>0</v>
      </c>
      <c r="AP36" s="1"/>
      <c r="AQ36" s="1">
        <f t="shared" si="22"/>
        <v>50.68561882881294</v>
      </c>
      <c r="AR36" s="1">
        <f t="shared" si="25"/>
        <v>49.59625351676759</v>
      </c>
    </row>
    <row r="37" spans="1:44" ht="12.75">
      <c r="A37" s="9">
        <v>1995</v>
      </c>
      <c r="B37">
        <v>122</v>
      </c>
      <c r="C37">
        <v>26</v>
      </c>
      <c r="D37">
        <v>2</v>
      </c>
      <c r="E37">
        <v>275</v>
      </c>
      <c r="G37" s="2"/>
      <c r="H37" s="2">
        <f t="shared" si="26"/>
        <v>425</v>
      </c>
      <c r="J37" s="9">
        <v>1995</v>
      </c>
      <c r="K37" s="2">
        <f t="shared" si="27"/>
        <v>122</v>
      </c>
      <c r="L37" s="2">
        <f t="shared" si="27"/>
        <v>26</v>
      </c>
      <c r="M37" s="2">
        <f t="shared" si="28"/>
        <v>277</v>
      </c>
      <c r="N37" s="2">
        <f t="shared" si="29"/>
        <v>425</v>
      </c>
      <c r="P37" s="9">
        <f t="shared" si="16"/>
        <v>1995</v>
      </c>
      <c r="Q37" s="2">
        <f t="shared" si="30"/>
        <v>28.705882352941174</v>
      </c>
      <c r="R37" s="2">
        <f t="shared" si="31"/>
        <v>6.11764705882353</v>
      </c>
      <c r="S37" s="1">
        <f t="shared" si="31"/>
        <v>0.4705882352941176</v>
      </c>
      <c r="T37" s="1">
        <f t="shared" si="31"/>
        <v>64.70588235294117</v>
      </c>
      <c r="U37" s="1">
        <f t="shared" si="31"/>
        <v>0</v>
      </c>
      <c r="V37" s="1">
        <f t="shared" si="31"/>
        <v>0</v>
      </c>
      <c r="W37" s="2">
        <f t="shared" si="31"/>
        <v>100</v>
      </c>
      <c r="Z37" s="9">
        <v>1995</v>
      </c>
      <c r="AA37" s="2">
        <f t="shared" si="23"/>
        <v>352372</v>
      </c>
      <c r="AB37" s="2">
        <f t="shared" si="23"/>
        <v>31710</v>
      </c>
      <c r="AC37" s="1">
        <f t="shared" si="23"/>
        <v>4516</v>
      </c>
      <c r="AD37" s="1">
        <f t="shared" si="23"/>
        <v>701136</v>
      </c>
      <c r="AE37" s="1">
        <f t="shared" si="23"/>
        <v>90756</v>
      </c>
      <c r="AF37" s="1"/>
      <c r="AG37" s="2">
        <f t="shared" si="17"/>
        <v>1180490</v>
      </c>
      <c r="AJ37" s="9">
        <v>1995</v>
      </c>
      <c r="AK37" s="1">
        <f t="shared" si="24"/>
        <v>34.622501220301274</v>
      </c>
      <c r="AL37" s="1">
        <f t="shared" si="18"/>
        <v>81.99306212551245</v>
      </c>
      <c r="AM37" s="1">
        <f t="shared" si="19"/>
        <v>44.286979627989375</v>
      </c>
      <c r="AN37" s="1">
        <f t="shared" si="20"/>
        <v>39.222062481458664</v>
      </c>
      <c r="AO37" s="1">
        <f t="shared" si="21"/>
        <v>0</v>
      </c>
      <c r="AP37" s="1"/>
      <c r="AQ37" s="1">
        <f t="shared" si="22"/>
        <v>36.00199916983625</v>
      </c>
      <c r="AR37" s="1">
        <f t="shared" si="25"/>
        <v>34.78116744181374</v>
      </c>
    </row>
    <row r="38" spans="1:44" ht="12.75">
      <c r="A38" s="9">
        <v>1996</v>
      </c>
      <c r="B38">
        <v>182</v>
      </c>
      <c r="C38">
        <v>33</v>
      </c>
      <c r="D38">
        <v>3</v>
      </c>
      <c r="E38">
        <v>365</v>
      </c>
      <c r="G38" s="2"/>
      <c r="H38" s="2">
        <f t="shared" si="26"/>
        <v>583</v>
      </c>
      <c r="J38" s="9">
        <v>1996</v>
      </c>
      <c r="K38" s="2">
        <f t="shared" si="27"/>
        <v>182</v>
      </c>
      <c r="L38" s="2">
        <f t="shared" si="27"/>
        <v>33</v>
      </c>
      <c r="M38" s="2">
        <f t="shared" si="28"/>
        <v>368</v>
      </c>
      <c r="N38" s="2">
        <f t="shared" si="29"/>
        <v>583</v>
      </c>
      <c r="P38" s="9">
        <f t="shared" si="16"/>
        <v>1996</v>
      </c>
      <c r="Q38" s="2">
        <f t="shared" si="30"/>
        <v>31.217838765008576</v>
      </c>
      <c r="R38" s="2">
        <f t="shared" si="31"/>
        <v>5.660377358490567</v>
      </c>
      <c r="S38" s="1">
        <f t="shared" si="31"/>
        <v>0.5145797598627788</v>
      </c>
      <c r="T38" s="1">
        <f t="shared" si="31"/>
        <v>62.60720411663808</v>
      </c>
      <c r="U38" s="1">
        <f t="shared" si="31"/>
        <v>0</v>
      </c>
      <c r="V38" s="1">
        <f t="shared" si="31"/>
        <v>0</v>
      </c>
      <c r="W38" s="2">
        <f t="shared" si="31"/>
        <v>100</v>
      </c>
      <c r="Z38" s="9">
        <v>1996</v>
      </c>
      <c r="AA38" s="2">
        <f t="shared" si="23"/>
        <v>349021</v>
      </c>
      <c r="AB38" s="2">
        <f t="shared" si="23"/>
        <v>31520</v>
      </c>
      <c r="AC38" s="1">
        <f t="shared" si="23"/>
        <v>4551</v>
      </c>
      <c r="AD38" s="1">
        <f t="shared" si="23"/>
        <v>706714</v>
      </c>
      <c r="AE38" s="1">
        <f t="shared" si="23"/>
        <v>92628</v>
      </c>
      <c r="AF38" s="1"/>
      <c r="AG38" s="2">
        <f t="shared" si="17"/>
        <v>1184434</v>
      </c>
      <c r="AJ38" s="9">
        <v>1996</v>
      </c>
      <c r="AK38" s="1">
        <f t="shared" si="24"/>
        <v>52.1458594182012</v>
      </c>
      <c r="AL38" s="1">
        <f t="shared" si="18"/>
        <v>104.69543147208122</v>
      </c>
      <c r="AM38" s="1">
        <f t="shared" si="19"/>
        <v>65.91957811470006</v>
      </c>
      <c r="AN38" s="1">
        <f t="shared" si="20"/>
        <v>51.64748398927997</v>
      </c>
      <c r="AO38" s="1">
        <f t="shared" si="21"/>
        <v>0</v>
      </c>
      <c r="AP38" s="1"/>
      <c r="AQ38" s="1">
        <f t="shared" si="22"/>
        <v>49.221822406313905</v>
      </c>
      <c r="AR38" s="1">
        <f t="shared" si="25"/>
        <v>45.77723652277107</v>
      </c>
    </row>
    <row r="39" spans="1:44" ht="12.75">
      <c r="A39" s="9">
        <v>1997</v>
      </c>
      <c r="B39">
        <v>128</v>
      </c>
      <c r="C39">
        <v>35</v>
      </c>
      <c r="D39">
        <v>2</v>
      </c>
      <c r="E39">
        <v>432</v>
      </c>
      <c r="F39">
        <v>7</v>
      </c>
      <c r="G39" s="2"/>
      <c r="H39" s="2">
        <f t="shared" si="26"/>
        <v>604</v>
      </c>
      <c r="J39" s="9">
        <v>1997</v>
      </c>
      <c r="K39" s="2">
        <f t="shared" si="27"/>
        <v>128</v>
      </c>
      <c r="L39" s="2">
        <f t="shared" si="27"/>
        <v>35</v>
      </c>
      <c r="M39" s="2">
        <f t="shared" si="28"/>
        <v>441</v>
      </c>
      <c r="N39" s="2">
        <f t="shared" si="29"/>
        <v>604</v>
      </c>
      <c r="P39" s="9">
        <f t="shared" si="16"/>
        <v>1997</v>
      </c>
      <c r="Q39" s="2">
        <f t="shared" si="30"/>
        <v>21.192052980132452</v>
      </c>
      <c r="R39" s="2">
        <f t="shared" si="31"/>
        <v>5.7947019867549665</v>
      </c>
      <c r="S39" s="1">
        <f t="shared" si="31"/>
        <v>0.33112582781456956</v>
      </c>
      <c r="T39" s="1">
        <f t="shared" si="31"/>
        <v>71.52317880794702</v>
      </c>
      <c r="U39" s="1">
        <f t="shared" si="31"/>
        <v>1.1589403973509933</v>
      </c>
      <c r="V39" s="1">
        <f t="shared" si="31"/>
        <v>0</v>
      </c>
      <c r="W39" s="2">
        <f t="shared" si="31"/>
        <v>100</v>
      </c>
      <c r="Z39" s="9">
        <v>1997</v>
      </c>
      <c r="AA39" s="2">
        <f t="shared" si="23"/>
        <v>346027</v>
      </c>
      <c r="AB39" s="2">
        <f t="shared" si="23"/>
        <v>31406</v>
      </c>
      <c r="AC39" s="1">
        <f t="shared" si="23"/>
        <v>4673</v>
      </c>
      <c r="AD39" s="1">
        <f t="shared" si="23"/>
        <v>712290</v>
      </c>
      <c r="AE39" s="1">
        <f t="shared" si="23"/>
        <v>94926</v>
      </c>
      <c r="AF39" s="1"/>
      <c r="AG39" s="2">
        <f t="shared" si="17"/>
        <v>1189322</v>
      </c>
      <c r="AJ39" s="9">
        <v>1997</v>
      </c>
      <c r="AK39" s="1">
        <f t="shared" si="24"/>
        <v>36.991333046265176</v>
      </c>
      <c r="AL39" s="1">
        <f t="shared" si="18"/>
        <v>111.44367318346814</v>
      </c>
      <c r="AM39" s="1">
        <f t="shared" si="19"/>
        <v>42.79905842071474</v>
      </c>
      <c r="AN39" s="1">
        <f t="shared" si="20"/>
        <v>60.64945457608558</v>
      </c>
      <c r="AO39" s="1">
        <f t="shared" si="21"/>
        <v>7.374165139161032</v>
      </c>
      <c r="AP39" s="1"/>
      <c r="AQ39" s="1">
        <f t="shared" si="22"/>
        <v>50.785237303270264</v>
      </c>
      <c r="AR39" s="1">
        <f t="shared" si="25"/>
        <v>54.31777003999316</v>
      </c>
    </row>
    <row r="40" spans="1:44" ht="12.75">
      <c r="A40" s="9">
        <v>1998</v>
      </c>
      <c r="B40">
        <v>364</v>
      </c>
      <c r="C40">
        <v>62</v>
      </c>
      <c r="D40">
        <v>3</v>
      </c>
      <c r="E40">
        <v>945</v>
      </c>
      <c r="F40">
        <v>23</v>
      </c>
      <c r="G40" s="2"/>
      <c r="H40" s="2">
        <f t="shared" si="26"/>
        <v>1397</v>
      </c>
      <c r="J40" s="9">
        <v>1998</v>
      </c>
      <c r="K40" s="2">
        <f t="shared" si="27"/>
        <v>364</v>
      </c>
      <c r="L40" s="2">
        <f t="shared" si="27"/>
        <v>62</v>
      </c>
      <c r="M40" s="2">
        <f t="shared" si="28"/>
        <v>971</v>
      </c>
      <c r="N40" s="2">
        <f t="shared" si="29"/>
        <v>1397</v>
      </c>
      <c r="P40" s="9">
        <f t="shared" si="16"/>
        <v>1998</v>
      </c>
      <c r="Q40" s="2">
        <f t="shared" si="30"/>
        <v>26.055833929849676</v>
      </c>
      <c r="R40" s="2">
        <f t="shared" si="31"/>
        <v>4.438081603435934</v>
      </c>
      <c r="S40" s="1">
        <f t="shared" si="31"/>
        <v>0.21474588403722264</v>
      </c>
      <c r="T40" s="1">
        <f t="shared" si="31"/>
        <v>67.64495347172512</v>
      </c>
      <c r="U40" s="1">
        <f t="shared" si="31"/>
        <v>1.6463851109520402</v>
      </c>
      <c r="V40" s="1">
        <f t="shared" si="31"/>
        <v>0</v>
      </c>
      <c r="W40" s="2">
        <f t="shared" si="31"/>
        <v>100</v>
      </c>
      <c r="Z40" s="9">
        <v>1998</v>
      </c>
      <c r="AA40" s="2">
        <f t="shared" si="23"/>
        <v>343458</v>
      </c>
      <c r="AB40" s="2">
        <f t="shared" si="23"/>
        <v>31293</v>
      </c>
      <c r="AC40" s="1">
        <f t="shared" si="23"/>
        <v>4682</v>
      </c>
      <c r="AD40" s="1">
        <f t="shared" si="23"/>
        <v>715258</v>
      </c>
      <c r="AE40" s="1">
        <f t="shared" si="23"/>
        <v>95781</v>
      </c>
      <c r="AF40" s="1"/>
      <c r="AG40" s="2">
        <f t="shared" si="17"/>
        <v>1190472</v>
      </c>
      <c r="AJ40" s="9">
        <v>1998</v>
      </c>
      <c r="AK40" s="1">
        <f t="shared" si="24"/>
        <v>105.98093507794258</v>
      </c>
      <c r="AL40" s="1">
        <f t="shared" si="18"/>
        <v>198.12737672962004</v>
      </c>
      <c r="AM40" s="1">
        <f t="shared" si="19"/>
        <v>64.07518154634772</v>
      </c>
      <c r="AN40" s="1">
        <f t="shared" si="20"/>
        <v>132.12015804087477</v>
      </c>
      <c r="AO40" s="1">
        <f t="shared" si="21"/>
        <v>24.013113247930175</v>
      </c>
      <c r="AP40" s="1"/>
      <c r="AQ40" s="1">
        <f t="shared" si="22"/>
        <v>117.348413066414</v>
      </c>
      <c r="AR40" s="1">
        <f t="shared" si="25"/>
        <v>119.03579777889743</v>
      </c>
    </row>
    <row r="41" spans="1:44" ht="12.75">
      <c r="A41" s="9">
        <v>1999</v>
      </c>
      <c r="B41">
        <v>295</v>
      </c>
      <c r="C41">
        <v>39</v>
      </c>
      <c r="D41">
        <v>3</v>
      </c>
      <c r="E41">
        <v>780</v>
      </c>
      <c r="F41">
        <v>30</v>
      </c>
      <c r="G41" s="2"/>
      <c r="H41" s="2">
        <f t="shared" si="26"/>
        <v>1147</v>
      </c>
      <c r="J41" s="9">
        <v>1999</v>
      </c>
      <c r="K41" s="2">
        <f t="shared" si="27"/>
        <v>295</v>
      </c>
      <c r="L41" s="2">
        <f t="shared" si="27"/>
        <v>39</v>
      </c>
      <c r="M41" s="2">
        <f t="shared" si="28"/>
        <v>813</v>
      </c>
      <c r="N41" s="2">
        <f t="shared" si="29"/>
        <v>1147</v>
      </c>
      <c r="P41" s="9">
        <f t="shared" si="16"/>
        <v>1999</v>
      </c>
      <c r="Q41" s="2">
        <f t="shared" si="30"/>
        <v>25.719267654751526</v>
      </c>
      <c r="R41" s="2">
        <f aca="true" t="shared" si="32" ref="R41:W42">(C41/$H41)*100</f>
        <v>3.4001743679163035</v>
      </c>
      <c r="S41" s="1">
        <f t="shared" si="32"/>
        <v>0.26155187445510025</v>
      </c>
      <c r="T41" s="1">
        <f t="shared" si="32"/>
        <v>68.00348735832607</v>
      </c>
      <c r="U41" s="1">
        <f t="shared" si="32"/>
        <v>2.6155187445510024</v>
      </c>
      <c r="V41" s="1">
        <f t="shared" si="32"/>
        <v>0</v>
      </c>
      <c r="W41" s="2">
        <f t="shared" si="32"/>
        <v>100</v>
      </c>
      <c r="Z41" s="9">
        <v>1999</v>
      </c>
      <c r="AA41" s="2">
        <f t="shared" si="23"/>
        <v>340086</v>
      </c>
      <c r="AB41" s="2">
        <f t="shared" si="23"/>
        <v>30160</v>
      </c>
      <c r="AC41" s="1">
        <f t="shared" si="23"/>
        <v>4702</v>
      </c>
      <c r="AD41" s="1">
        <f t="shared" si="23"/>
        <v>715093</v>
      </c>
      <c r="AE41" s="1">
        <f t="shared" si="23"/>
        <v>95456</v>
      </c>
      <c r="AF41" s="1"/>
      <c r="AG41" s="2">
        <f t="shared" si="17"/>
        <v>1185497</v>
      </c>
      <c r="AJ41" s="9">
        <v>1999</v>
      </c>
      <c r="AK41" s="1">
        <f t="shared" si="24"/>
        <v>86.74276506530701</v>
      </c>
      <c r="AL41" s="1">
        <f>(C41/AB41)*100000</f>
        <v>129.3103448275862</v>
      </c>
      <c r="AM41" s="1">
        <f>(D41/AC41)*100000</f>
        <v>63.80263717566993</v>
      </c>
      <c r="AN41" s="1">
        <f>(E41/AD41)*100000</f>
        <v>109.0767214893727</v>
      </c>
      <c r="AO41" s="1">
        <f>(F41/AE41)*100000</f>
        <v>31.428092524304393</v>
      </c>
      <c r="AP41" s="1"/>
      <c r="AQ41" s="1">
        <f t="shared" si="22"/>
        <v>96.75266997723318</v>
      </c>
      <c r="AR41" s="1">
        <f t="shared" si="25"/>
        <v>99.72388871648118</v>
      </c>
    </row>
    <row r="42" spans="1:23" s="4" customFormat="1" ht="12.75">
      <c r="A42" s="13" t="s">
        <v>31</v>
      </c>
      <c r="B42" s="21">
        <f aca="true" t="shared" si="33" ref="B42:G42">SUM(B25:B41)</f>
        <v>2396</v>
      </c>
      <c r="C42" s="21">
        <f t="shared" si="33"/>
        <v>456</v>
      </c>
      <c r="D42" s="21">
        <f t="shared" si="33"/>
        <v>35</v>
      </c>
      <c r="E42" s="21">
        <f t="shared" si="33"/>
        <v>5336</v>
      </c>
      <c r="F42" s="21">
        <f t="shared" si="33"/>
        <v>60</v>
      </c>
      <c r="G42" s="21">
        <f t="shared" si="33"/>
        <v>0</v>
      </c>
      <c r="H42" s="21">
        <f t="shared" si="26"/>
        <v>8283</v>
      </c>
      <c r="J42" s="13" t="s">
        <v>31</v>
      </c>
      <c r="K42" s="21">
        <f>B42</f>
        <v>2396</v>
      </c>
      <c r="L42" s="21">
        <f>C42</f>
        <v>456</v>
      </c>
      <c r="M42" s="21">
        <f t="shared" si="28"/>
        <v>5431</v>
      </c>
      <c r="N42" s="21">
        <f>H42</f>
        <v>8283</v>
      </c>
      <c r="P42" s="13" t="str">
        <f t="shared" si="16"/>
        <v>Total</v>
      </c>
      <c r="Q42" s="21">
        <f t="shared" si="30"/>
        <v>28.926717372932515</v>
      </c>
      <c r="R42" s="21">
        <f t="shared" si="32"/>
        <v>5.505251720391162</v>
      </c>
      <c r="S42" s="23">
        <f t="shared" si="32"/>
        <v>0.4225522153809006</v>
      </c>
      <c r="T42" s="23">
        <f t="shared" si="32"/>
        <v>64.42110346492817</v>
      </c>
      <c r="U42" s="23">
        <f t="shared" si="32"/>
        <v>0.7243752263672582</v>
      </c>
      <c r="V42" s="23">
        <f t="shared" si="32"/>
        <v>0</v>
      </c>
      <c r="W42" s="21">
        <f t="shared" si="32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HAWAII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HAWAII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HAWAII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HAWAII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HAWAII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43</v>
      </c>
      <c r="B46" s="19" t="s">
        <v>29</v>
      </c>
      <c r="C46" s="19" t="s">
        <v>30</v>
      </c>
      <c r="D46" s="19" t="s">
        <v>46</v>
      </c>
      <c r="E46" s="19" t="s">
        <v>47</v>
      </c>
      <c r="F46" s="19" t="s">
        <v>44</v>
      </c>
      <c r="G46" s="19" t="s">
        <v>45</v>
      </c>
      <c r="H46" s="19" t="s">
        <v>31</v>
      </c>
      <c r="J46" s="20" t="s">
        <v>43</v>
      </c>
      <c r="K46" s="19" t="s">
        <v>29</v>
      </c>
      <c r="L46" s="19" t="s">
        <v>30</v>
      </c>
      <c r="M46" s="19" t="s">
        <v>48</v>
      </c>
      <c r="N46" s="19" t="s">
        <v>31</v>
      </c>
      <c r="P46" s="20" t="str">
        <f aca="true" t="shared" si="34" ref="P46:W46">A46</f>
        <v>Year</v>
      </c>
      <c r="Q46" s="19" t="str">
        <f t="shared" si="34"/>
        <v>White, NH</v>
      </c>
      <c r="R46" s="19" t="str">
        <f t="shared" si="34"/>
        <v>Black, NH</v>
      </c>
      <c r="S46" s="19" t="str">
        <f t="shared" si="34"/>
        <v>Amerind, NH</v>
      </c>
      <c r="T46" s="19" t="str">
        <f t="shared" si="34"/>
        <v>Asian/PI, NH</v>
      </c>
      <c r="U46" s="19" t="str">
        <f t="shared" si="34"/>
        <v>Hisp, All</v>
      </c>
      <c r="V46" s="19" t="str">
        <f t="shared" si="34"/>
        <v>Race/Hisp NK</v>
      </c>
      <c r="W46" s="19" t="str">
        <f t="shared" si="34"/>
        <v>Total</v>
      </c>
      <c r="Z46" s="20" t="s">
        <v>43</v>
      </c>
      <c r="AA46" s="19" t="s">
        <v>29</v>
      </c>
      <c r="AB46" s="19" t="s">
        <v>30</v>
      </c>
      <c r="AC46" s="19" t="s">
        <v>46</v>
      </c>
      <c r="AD46" s="19" t="s">
        <v>47</v>
      </c>
      <c r="AE46" s="19" t="s">
        <v>44</v>
      </c>
      <c r="AF46" s="19" t="s">
        <v>45</v>
      </c>
      <c r="AG46" s="19" t="s">
        <v>31</v>
      </c>
      <c r="AJ46" s="20" t="s">
        <v>43</v>
      </c>
      <c r="AK46" s="19" t="s">
        <v>29</v>
      </c>
      <c r="AL46" s="19" t="s">
        <v>30</v>
      </c>
      <c r="AM46" s="19" t="s">
        <v>46</v>
      </c>
      <c r="AN46" s="19" t="s">
        <v>47</v>
      </c>
      <c r="AO46" s="19" t="s">
        <v>44</v>
      </c>
      <c r="AP46" s="19" t="s">
        <v>45</v>
      </c>
      <c r="AQ46" s="19" t="s">
        <v>31</v>
      </c>
      <c r="AR46" s="19" t="s">
        <v>48</v>
      </c>
    </row>
    <row r="47" spans="1:44" ht="12.75">
      <c r="A47" s="9">
        <v>1983</v>
      </c>
      <c r="B47" s="2">
        <f aca="true" t="shared" si="35" ref="B47:H56">B4-B25</f>
        <v>0</v>
      </c>
      <c r="C47" s="2">
        <f t="shared" si="35"/>
        <v>0</v>
      </c>
      <c r="D47">
        <f t="shared" si="35"/>
        <v>0</v>
      </c>
      <c r="E47">
        <f t="shared" si="35"/>
        <v>0</v>
      </c>
      <c r="F47">
        <f t="shared" si="35"/>
        <v>0</v>
      </c>
      <c r="G47">
        <f t="shared" si="35"/>
        <v>0</v>
      </c>
      <c r="H47" s="2">
        <f t="shared" si="35"/>
        <v>0</v>
      </c>
      <c r="J47" s="9">
        <v>1983</v>
      </c>
      <c r="K47" s="2">
        <f aca="true" t="shared" si="36" ref="K47:N64">K4-K25</f>
        <v>0</v>
      </c>
      <c r="L47" s="2">
        <f t="shared" si="36"/>
        <v>0</v>
      </c>
      <c r="M47" s="2">
        <f t="shared" si="36"/>
        <v>0</v>
      </c>
      <c r="N47" s="2">
        <f t="shared" si="36"/>
        <v>0</v>
      </c>
      <c r="P47" s="9">
        <f>A47</f>
        <v>1983</v>
      </c>
      <c r="Q47" s="2" t="e">
        <f aca="true" t="shared" si="37" ref="Q47:Q64">(B47/$H47)*100</f>
        <v>#DIV/0!</v>
      </c>
      <c r="R47" s="2" t="e">
        <f aca="true" t="shared" si="38" ref="R47:R64">(C47/$H47)*100</f>
        <v>#DIV/0!</v>
      </c>
      <c r="S47" s="1" t="e">
        <f aca="true" t="shared" si="39" ref="S47:S64">(D47/$H47)*100</f>
        <v>#DIV/0!</v>
      </c>
      <c r="T47" s="1" t="e">
        <f aca="true" t="shared" si="40" ref="T47:T64">(E47/$H47)*100</f>
        <v>#DIV/0!</v>
      </c>
      <c r="U47" s="1" t="e">
        <f aca="true" t="shared" si="41" ref="U47:U64">(F47/$H47)*100</f>
        <v>#DIV/0!</v>
      </c>
      <c r="V47" s="1" t="e">
        <f aca="true" t="shared" si="42" ref="V47:V64">(G47/$H47)*100</f>
        <v>#DIV/0!</v>
      </c>
      <c r="W47" s="2" t="e">
        <f aca="true" t="shared" si="43" ref="W47:W64">(H47/$H47)*100</f>
        <v>#DIV/0!</v>
      </c>
      <c r="Z47" s="9">
        <v>1983</v>
      </c>
      <c r="AA47" s="2">
        <f>AA25</f>
        <v>332132</v>
      </c>
      <c r="AB47" s="2">
        <f aca="true" t="shared" si="44" ref="AB47:AG47">AB25</f>
        <v>20164</v>
      </c>
      <c r="AC47" s="1">
        <f t="shared" si="44"/>
        <v>2702</v>
      </c>
      <c r="AD47" s="1">
        <f t="shared" si="44"/>
        <v>594388</v>
      </c>
      <c r="AE47" s="1">
        <f t="shared" si="44"/>
        <v>63331</v>
      </c>
      <c r="AF47" s="1"/>
      <c r="AG47" s="2">
        <f t="shared" si="44"/>
        <v>1012717</v>
      </c>
      <c r="AJ47" s="9">
        <v>1983</v>
      </c>
      <c r="AK47" s="1">
        <f>(B47/AA47)*100000</f>
        <v>0</v>
      </c>
      <c r="AL47" s="1">
        <f aca="true" t="shared" si="45" ref="AL47:AL62">(C47/AB47)*100000</f>
        <v>0</v>
      </c>
      <c r="AM47" s="1">
        <f aca="true" t="shared" si="46" ref="AM47:AM62">(D47/AC47)*100000</f>
        <v>0</v>
      </c>
      <c r="AN47" s="1">
        <f aca="true" t="shared" si="47" ref="AN47:AN62">(E47/AD47)*100000</f>
        <v>0</v>
      </c>
      <c r="AO47" s="1">
        <f aca="true" t="shared" si="48" ref="AO47:AO62">(F47/AE47)*100000</f>
        <v>0</v>
      </c>
      <c r="AP47" s="1"/>
      <c r="AQ47" s="1">
        <f aca="true" t="shared" si="49" ref="AQ47:AQ63">(H47/AG47)*100000</f>
        <v>0</v>
      </c>
      <c r="AR47" s="1">
        <f>(SUM(D47:F47)/SUM(AC47:AE47))*100000</f>
        <v>0</v>
      </c>
    </row>
    <row r="48" spans="1:44" ht="12.75">
      <c r="A48" s="9">
        <v>1984</v>
      </c>
      <c r="B48" s="2">
        <f t="shared" si="35"/>
        <v>66</v>
      </c>
      <c r="C48" s="2">
        <f t="shared" si="35"/>
        <v>7</v>
      </c>
      <c r="D48">
        <f t="shared" si="35"/>
        <v>1</v>
      </c>
      <c r="E48">
        <f t="shared" si="35"/>
        <v>135</v>
      </c>
      <c r="F48">
        <f t="shared" si="35"/>
        <v>0</v>
      </c>
      <c r="G48" s="2"/>
      <c r="H48" s="2">
        <f t="shared" si="35"/>
        <v>209</v>
      </c>
      <c r="J48" s="9">
        <v>1984</v>
      </c>
      <c r="K48" s="2">
        <f t="shared" si="36"/>
        <v>66</v>
      </c>
      <c r="L48" s="2">
        <f t="shared" si="36"/>
        <v>7</v>
      </c>
      <c r="M48" s="2">
        <f t="shared" si="36"/>
        <v>136</v>
      </c>
      <c r="N48" s="2">
        <f t="shared" si="36"/>
        <v>209</v>
      </c>
      <c r="P48" s="9">
        <f aca="true" t="shared" si="50" ref="P48:P64">A48</f>
        <v>1984</v>
      </c>
      <c r="Q48" s="2">
        <f t="shared" si="37"/>
        <v>31.57894736842105</v>
      </c>
      <c r="R48" s="2">
        <f t="shared" si="38"/>
        <v>3.349282296650718</v>
      </c>
      <c r="S48" s="1">
        <f t="shared" si="39"/>
        <v>0.4784688995215311</v>
      </c>
      <c r="T48" s="1">
        <f t="shared" si="40"/>
        <v>64.5933014354067</v>
      </c>
      <c r="U48" s="1">
        <f t="shared" si="41"/>
        <v>0</v>
      </c>
      <c r="V48" s="1">
        <f t="shared" si="42"/>
        <v>0</v>
      </c>
      <c r="W48" s="2">
        <f t="shared" si="43"/>
        <v>100</v>
      </c>
      <c r="Z48" s="9">
        <v>1984</v>
      </c>
      <c r="AA48" s="2">
        <f aca="true" t="shared" si="51" ref="AA48:AG63">AA26</f>
        <v>336385</v>
      </c>
      <c r="AB48" s="2">
        <f t="shared" si="51"/>
        <v>21211</v>
      </c>
      <c r="AC48" s="1">
        <f t="shared" si="51"/>
        <v>2864</v>
      </c>
      <c r="AD48" s="1">
        <f t="shared" si="51"/>
        <v>601823</v>
      </c>
      <c r="AE48" s="1">
        <f t="shared" si="51"/>
        <v>65647</v>
      </c>
      <c r="AF48" s="1"/>
      <c r="AG48" s="2">
        <f t="shared" si="51"/>
        <v>1027930</v>
      </c>
      <c r="AJ48" s="9">
        <v>1984</v>
      </c>
      <c r="AK48" s="1">
        <f aca="true" t="shared" si="52" ref="AK48:AK63">(B48/AA48)*100000</f>
        <v>19.620375462639537</v>
      </c>
      <c r="AL48" s="1">
        <f t="shared" si="45"/>
        <v>33.00174437791712</v>
      </c>
      <c r="AM48" s="1">
        <f t="shared" si="46"/>
        <v>34.91620111731844</v>
      </c>
      <c r="AN48" s="1">
        <f t="shared" si="47"/>
        <v>22.431844578887812</v>
      </c>
      <c r="AO48" s="1">
        <f t="shared" si="48"/>
        <v>0</v>
      </c>
      <c r="AP48" s="1"/>
      <c r="AQ48" s="1">
        <f t="shared" si="49"/>
        <v>20.332123782747853</v>
      </c>
      <c r="AR48" s="1">
        <f aca="true" t="shared" si="53" ref="AR48:AR63">(SUM(D48:F48)/SUM(AC48:AE48))*100000</f>
        <v>20.288393547097417</v>
      </c>
    </row>
    <row r="49" spans="1:44" ht="12.75">
      <c r="A49" s="9">
        <v>1985</v>
      </c>
      <c r="B49" s="2">
        <f t="shared" si="35"/>
        <v>0</v>
      </c>
      <c r="C49" s="2">
        <f t="shared" si="35"/>
        <v>0</v>
      </c>
      <c r="D49">
        <f t="shared" si="35"/>
        <v>0</v>
      </c>
      <c r="E49">
        <f t="shared" si="35"/>
        <v>0</v>
      </c>
      <c r="F49">
        <f t="shared" si="35"/>
        <v>0</v>
      </c>
      <c r="G49" s="2"/>
      <c r="H49" s="2">
        <f t="shared" si="35"/>
        <v>0</v>
      </c>
      <c r="J49" s="9">
        <v>1985</v>
      </c>
      <c r="K49" s="2">
        <f t="shared" si="36"/>
        <v>0</v>
      </c>
      <c r="L49" s="2">
        <f t="shared" si="36"/>
        <v>0</v>
      </c>
      <c r="M49" s="2">
        <f t="shared" si="36"/>
        <v>0</v>
      </c>
      <c r="N49" s="2">
        <f t="shared" si="36"/>
        <v>0</v>
      </c>
      <c r="O49" s="2"/>
      <c r="P49" s="9">
        <f t="shared" si="50"/>
        <v>1985</v>
      </c>
      <c r="Q49" s="2" t="e">
        <f t="shared" si="37"/>
        <v>#DIV/0!</v>
      </c>
      <c r="R49" s="2" t="e">
        <f t="shared" si="38"/>
        <v>#DIV/0!</v>
      </c>
      <c r="S49" s="1" t="e">
        <f t="shared" si="39"/>
        <v>#DIV/0!</v>
      </c>
      <c r="T49" s="1" t="e">
        <f t="shared" si="40"/>
        <v>#DIV/0!</v>
      </c>
      <c r="U49" s="1" t="e">
        <f t="shared" si="41"/>
        <v>#DIV/0!</v>
      </c>
      <c r="V49" s="1" t="e">
        <f t="shared" si="42"/>
        <v>#DIV/0!</v>
      </c>
      <c r="W49" s="2" t="e">
        <f t="shared" si="43"/>
        <v>#DIV/0!</v>
      </c>
      <c r="Z49" s="9">
        <v>1985</v>
      </c>
      <c r="AA49" s="2">
        <f t="shared" si="51"/>
        <v>338959</v>
      </c>
      <c r="AB49" s="2">
        <f t="shared" si="51"/>
        <v>22111</v>
      </c>
      <c r="AC49" s="1">
        <f t="shared" si="51"/>
        <v>3018</v>
      </c>
      <c r="AD49" s="1">
        <f t="shared" si="51"/>
        <v>607768</v>
      </c>
      <c r="AE49" s="1">
        <f t="shared" si="51"/>
        <v>67817</v>
      </c>
      <c r="AF49" s="1"/>
      <c r="AG49" s="2">
        <f t="shared" si="51"/>
        <v>1039673</v>
      </c>
      <c r="AJ49" s="9">
        <v>1985</v>
      </c>
      <c r="AK49" s="1">
        <f t="shared" si="52"/>
        <v>0</v>
      </c>
      <c r="AL49" s="1">
        <f t="shared" si="45"/>
        <v>0</v>
      </c>
      <c r="AM49" s="1">
        <f t="shared" si="46"/>
        <v>0</v>
      </c>
      <c r="AN49" s="1">
        <f t="shared" si="47"/>
        <v>0</v>
      </c>
      <c r="AO49" s="1">
        <f t="shared" si="48"/>
        <v>0</v>
      </c>
      <c r="AP49" s="1"/>
      <c r="AQ49" s="1">
        <f t="shared" si="49"/>
        <v>0</v>
      </c>
      <c r="AR49" s="1">
        <f t="shared" si="53"/>
        <v>0</v>
      </c>
    </row>
    <row r="50" spans="1:44" ht="12.75">
      <c r="A50" s="9">
        <v>1986</v>
      </c>
      <c r="B50" s="2">
        <f t="shared" si="35"/>
        <v>2</v>
      </c>
      <c r="C50" s="2">
        <f t="shared" si="35"/>
        <v>0</v>
      </c>
      <c r="D50">
        <f t="shared" si="35"/>
        <v>0</v>
      </c>
      <c r="E50">
        <f t="shared" si="35"/>
        <v>4</v>
      </c>
      <c r="F50">
        <f t="shared" si="35"/>
        <v>0</v>
      </c>
      <c r="G50" s="2"/>
      <c r="H50" s="2">
        <f t="shared" si="35"/>
        <v>6</v>
      </c>
      <c r="J50" s="9">
        <v>1986</v>
      </c>
      <c r="K50" s="2">
        <f t="shared" si="36"/>
        <v>2</v>
      </c>
      <c r="L50" s="2">
        <f t="shared" si="36"/>
        <v>0</v>
      </c>
      <c r="M50" s="2">
        <f t="shared" si="36"/>
        <v>4</v>
      </c>
      <c r="N50" s="2">
        <f t="shared" si="36"/>
        <v>6</v>
      </c>
      <c r="O50" s="2"/>
      <c r="P50" s="9">
        <f t="shared" si="50"/>
        <v>1986</v>
      </c>
      <c r="Q50" s="2">
        <f t="shared" si="37"/>
        <v>33.33333333333333</v>
      </c>
      <c r="R50" s="2">
        <f t="shared" si="38"/>
        <v>0</v>
      </c>
      <c r="S50" s="1">
        <f t="shared" si="39"/>
        <v>0</v>
      </c>
      <c r="T50" s="1">
        <f t="shared" si="40"/>
        <v>66.66666666666666</v>
      </c>
      <c r="U50" s="1">
        <f t="shared" si="41"/>
        <v>0</v>
      </c>
      <c r="V50" s="1">
        <f t="shared" si="42"/>
        <v>0</v>
      </c>
      <c r="W50" s="2">
        <f t="shared" si="43"/>
        <v>100</v>
      </c>
      <c r="Z50" s="9">
        <v>1986</v>
      </c>
      <c r="AA50" s="2">
        <f t="shared" si="51"/>
        <v>341402</v>
      </c>
      <c r="AB50" s="2">
        <f t="shared" si="51"/>
        <v>22990</v>
      </c>
      <c r="AC50" s="1">
        <f t="shared" si="51"/>
        <v>3186</v>
      </c>
      <c r="AD50" s="1">
        <f t="shared" si="51"/>
        <v>613983</v>
      </c>
      <c r="AE50" s="1">
        <f t="shared" si="51"/>
        <v>70184</v>
      </c>
      <c r="AF50" s="1"/>
      <c r="AG50" s="2">
        <f t="shared" si="51"/>
        <v>1051745</v>
      </c>
      <c r="AJ50" s="9">
        <v>1986</v>
      </c>
      <c r="AK50" s="1">
        <f t="shared" si="52"/>
        <v>0.5858196495626856</v>
      </c>
      <c r="AL50" s="1">
        <f t="shared" si="45"/>
        <v>0</v>
      </c>
      <c r="AM50" s="1">
        <f t="shared" si="46"/>
        <v>0</v>
      </c>
      <c r="AN50" s="1">
        <f t="shared" si="47"/>
        <v>0.6514838358716772</v>
      </c>
      <c r="AO50" s="1">
        <f t="shared" si="48"/>
        <v>0</v>
      </c>
      <c r="AP50" s="1"/>
      <c r="AQ50" s="1">
        <f t="shared" si="49"/>
        <v>0.5704804871903361</v>
      </c>
      <c r="AR50" s="1">
        <f t="shared" si="53"/>
        <v>0.5819426117293443</v>
      </c>
    </row>
    <row r="51" spans="1:44" ht="12.75">
      <c r="A51" s="9">
        <v>1987</v>
      </c>
      <c r="B51" s="2">
        <f t="shared" si="35"/>
        <v>4</v>
      </c>
      <c r="C51" s="2">
        <f t="shared" si="35"/>
        <v>1</v>
      </c>
      <c r="D51">
        <f t="shared" si="35"/>
        <v>0</v>
      </c>
      <c r="E51">
        <f t="shared" si="35"/>
        <v>14</v>
      </c>
      <c r="F51">
        <f t="shared" si="35"/>
        <v>0</v>
      </c>
      <c r="G51" s="2"/>
      <c r="H51" s="2">
        <f t="shared" si="35"/>
        <v>19</v>
      </c>
      <c r="J51" s="9">
        <v>1987</v>
      </c>
      <c r="K51" s="2">
        <f t="shared" si="36"/>
        <v>4</v>
      </c>
      <c r="L51" s="2">
        <f t="shared" si="36"/>
        <v>1</v>
      </c>
      <c r="M51" s="2">
        <f t="shared" si="36"/>
        <v>14</v>
      </c>
      <c r="N51" s="2">
        <f t="shared" si="36"/>
        <v>19</v>
      </c>
      <c r="O51" s="2"/>
      <c r="P51" s="9">
        <f t="shared" si="50"/>
        <v>1987</v>
      </c>
      <c r="Q51" s="2">
        <f t="shared" si="37"/>
        <v>21.052631578947366</v>
      </c>
      <c r="R51" s="2">
        <f t="shared" si="38"/>
        <v>5.263157894736842</v>
      </c>
      <c r="S51" s="1">
        <f t="shared" si="39"/>
        <v>0</v>
      </c>
      <c r="T51" s="1">
        <f t="shared" si="40"/>
        <v>73.68421052631578</v>
      </c>
      <c r="U51" s="1">
        <f t="shared" si="41"/>
        <v>0</v>
      </c>
      <c r="V51" s="1">
        <f t="shared" si="42"/>
        <v>0</v>
      </c>
      <c r="W51" s="2">
        <f t="shared" si="43"/>
        <v>100</v>
      </c>
      <c r="Z51" s="9">
        <v>1987</v>
      </c>
      <c r="AA51" s="2">
        <f t="shared" si="51"/>
        <v>344754</v>
      </c>
      <c r="AB51" s="2">
        <f t="shared" si="51"/>
        <v>23891</v>
      </c>
      <c r="AC51" s="1">
        <f t="shared" si="51"/>
        <v>3389</v>
      </c>
      <c r="AD51" s="1">
        <f t="shared" si="51"/>
        <v>622810</v>
      </c>
      <c r="AE51" s="1">
        <f t="shared" si="51"/>
        <v>73055</v>
      </c>
      <c r="AF51" s="1"/>
      <c r="AG51" s="2">
        <f t="shared" si="51"/>
        <v>1067899</v>
      </c>
      <c r="AJ51" s="9">
        <v>1987</v>
      </c>
      <c r="AK51" s="1">
        <f t="shared" si="52"/>
        <v>1.160247596837165</v>
      </c>
      <c r="AL51" s="1">
        <f t="shared" si="45"/>
        <v>4.185676614624754</v>
      </c>
      <c r="AM51" s="1">
        <f t="shared" si="46"/>
        <v>0</v>
      </c>
      <c r="AN51" s="1">
        <f t="shared" si="47"/>
        <v>2.247876559464363</v>
      </c>
      <c r="AO51" s="1">
        <f t="shared" si="48"/>
        <v>0</v>
      </c>
      <c r="AP51" s="1"/>
      <c r="AQ51" s="1">
        <f t="shared" si="49"/>
        <v>1.7791944743838135</v>
      </c>
      <c r="AR51" s="1">
        <f t="shared" si="53"/>
        <v>2.0021337024886523</v>
      </c>
    </row>
    <row r="52" spans="1:44" ht="12.75">
      <c r="A52" s="9">
        <v>1988</v>
      </c>
      <c r="B52" s="2">
        <f t="shared" si="35"/>
        <v>15</v>
      </c>
      <c r="C52" s="2">
        <f t="shared" si="35"/>
        <v>1</v>
      </c>
      <c r="D52">
        <f t="shared" si="35"/>
        <v>0</v>
      </c>
      <c r="E52">
        <f t="shared" si="35"/>
        <v>27</v>
      </c>
      <c r="F52">
        <f t="shared" si="35"/>
        <v>0</v>
      </c>
      <c r="G52" s="2"/>
      <c r="H52" s="2">
        <f t="shared" si="35"/>
        <v>43</v>
      </c>
      <c r="J52" s="9">
        <v>1988</v>
      </c>
      <c r="K52" s="2">
        <f t="shared" si="36"/>
        <v>15</v>
      </c>
      <c r="L52" s="2">
        <f t="shared" si="36"/>
        <v>1</v>
      </c>
      <c r="M52" s="2">
        <f t="shared" si="36"/>
        <v>27</v>
      </c>
      <c r="N52" s="2">
        <f t="shared" si="36"/>
        <v>43</v>
      </c>
      <c r="O52" s="2"/>
      <c r="P52" s="9">
        <f t="shared" si="50"/>
        <v>1988</v>
      </c>
      <c r="Q52" s="2">
        <f t="shared" si="37"/>
        <v>34.883720930232556</v>
      </c>
      <c r="R52" s="2">
        <f t="shared" si="38"/>
        <v>2.3255813953488373</v>
      </c>
      <c r="S52" s="1">
        <f t="shared" si="39"/>
        <v>0</v>
      </c>
      <c r="T52" s="1">
        <f t="shared" si="40"/>
        <v>62.7906976744186</v>
      </c>
      <c r="U52" s="1">
        <f t="shared" si="41"/>
        <v>0</v>
      </c>
      <c r="V52" s="1">
        <f t="shared" si="42"/>
        <v>0</v>
      </c>
      <c r="W52" s="2">
        <f t="shared" si="43"/>
        <v>100</v>
      </c>
      <c r="Z52" s="9">
        <v>1988</v>
      </c>
      <c r="AA52" s="2">
        <f t="shared" si="51"/>
        <v>345703</v>
      </c>
      <c r="AB52" s="2">
        <f t="shared" si="51"/>
        <v>24634</v>
      </c>
      <c r="AC52" s="1">
        <f t="shared" si="51"/>
        <v>3587</v>
      </c>
      <c r="AD52" s="1">
        <f t="shared" si="51"/>
        <v>630010</v>
      </c>
      <c r="AE52" s="1">
        <f t="shared" si="51"/>
        <v>75889</v>
      </c>
      <c r="AF52" s="1"/>
      <c r="AG52" s="2">
        <f t="shared" si="51"/>
        <v>1079823</v>
      </c>
      <c r="AJ52" s="9">
        <v>1988</v>
      </c>
      <c r="AK52" s="1">
        <f t="shared" si="52"/>
        <v>4.338984619745851</v>
      </c>
      <c r="AL52" s="1">
        <f t="shared" si="45"/>
        <v>4.059430056020134</v>
      </c>
      <c r="AM52" s="1">
        <f t="shared" si="46"/>
        <v>0</v>
      </c>
      <c r="AN52" s="1">
        <f t="shared" si="47"/>
        <v>4.285646259583181</v>
      </c>
      <c r="AO52" s="1">
        <f t="shared" si="48"/>
        <v>0</v>
      </c>
      <c r="AP52" s="1"/>
      <c r="AQ52" s="1">
        <f t="shared" si="49"/>
        <v>3.9821341090160147</v>
      </c>
      <c r="AR52" s="1">
        <f t="shared" si="53"/>
        <v>3.805571921080895</v>
      </c>
    </row>
    <row r="53" spans="1:44" ht="12.75">
      <c r="A53" s="9">
        <v>1989</v>
      </c>
      <c r="B53" s="2">
        <f t="shared" si="35"/>
        <v>12</v>
      </c>
      <c r="C53" s="2">
        <f t="shared" si="35"/>
        <v>2</v>
      </c>
      <c r="D53">
        <f t="shared" si="35"/>
        <v>0</v>
      </c>
      <c r="E53">
        <f t="shared" si="35"/>
        <v>32</v>
      </c>
      <c r="F53">
        <f t="shared" si="35"/>
        <v>0</v>
      </c>
      <c r="G53" s="2"/>
      <c r="H53" s="2">
        <f t="shared" si="35"/>
        <v>46</v>
      </c>
      <c r="J53" s="9">
        <v>1989</v>
      </c>
      <c r="K53" s="2">
        <f t="shared" si="36"/>
        <v>12</v>
      </c>
      <c r="L53" s="2">
        <f t="shared" si="36"/>
        <v>2</v>
      </c>
      <c r="M53" s="2">
        <f t="shared" si="36"/>
        <v>32</v>
      </c>
      <c r="N53" s="2">
        <f t="shared" si="36"/>
        <v>46</v>
      </c>
      <c r="O53" s="2"/>
      <c r="P53" s="9">
        <f t="shared" si="50"/>
        <v>1989</v>
      </c>
      <c r="Q53" s="2">
        <f t="shared" si="37"/>
        <v>26.08695652173913</v>
      </c>
      <c r="R53" s="2">
        <f t="shared" si="38"/>
        <v>4.3478260869565215</v>
      </c>
      <c r="S53" s="1">
        <f t="shared" si="39"/>
        <v>0</v>
      </c>
      <c r="T53" s="1">
        <f t="shared" si="40"/>
        <v>69.56521739130434</v>
      </c>
      <c r="U53" s="1">
        <f t="shared" si="41"/>
        <v>0</v>
      </c>
      <c r="V53" s="1">
        <f t="shared" si="42"/>
        <v>0</v>
      </c>
      <c r="W53" s="2">
        <f t="shared" si="43"/>
        <v>100</v>
      </c>
      <c r="Z53" s="9">
        <v>1989</v>
      </c>
      <c r="AA53" s="2">
        <f t="shared" si="51"/>
        <v>347218</v>
      </c>
      <c r="AB53" s="2">
        <f t="shared" si="51"/>
        <v>25425</v>
      </c>
      <c r="AC53" s="1">
        <f t="shared" si="51"/>
        <v>3812</v>
      </c>
      <c r="AD53" s="1">
        <f t="shared" si="51"/>
        <v>639242</v>
      </c>
      <c r="AE53" s="1">
        <f t="shared" si="51"/>
        <v>78887</v>
      </c>
      <c r="AF53" s="1"/>
      <c r="AG53" s="2">
        <f t="shared" si="51"/>
        <v>1094584</v>
      </c>
      <c r="AJ53" s="9">
        <v>1989</v>
      </c>
      <c r="AK53" s="1">
        <f t="shared" si="52"/>
        <v>3.45604202547103</v>
      </c>
      <c r="AL53" s="1">
        <f t="shared" si="45"/>
        <v>7.866273352999016</v>
      </c>
      <c r="AM53" s="1">
        <f t="shared" si="46"/>
        <v>0</v>
      </c>
      <c r="AN53" s="1">
        <f t="shared" si="47"/>
        <v>5.005928897037428</v>
      </c>
      <c r="AO53" s="1">
        <f t="shared" si="48"/>
        <v>0</v>
      </c>
      <c r="AP53" s="1"/>
      <c r="AQ53" s="1">
        <f t="shared" si="49"/>
        <v>4.202509811946822</v>
      </c>
      <c r="AR53" s="1">
        <f t="shared" si="53"/>
        <v>4.432495176198609</v>
      </c>
    </row>
    <row r="54" spans="1:44" ht="12.75">
      <c r="A54" s="9">
        <v>1990</v>
      </c>
      <c r="B54" s="2">
        <f t="shared" si="35"/>
        <v>2</v>
      </c>
      <c r="C54" s="2">
        <f t="shared" si="35"/>
        <v>1</v>
      </c>
      <c r="D54">
        <f t="shared" si="35"/>
        <v>0</v>
      </c>
      <c r="E54">
        <f t="shared" si="35"/>
        <v>4</v>
      </c>
      <c r="F54">
        <f t="shared" si="35"/>
        <v>0</v>
      </c>
      <c r="G54" s="2"/>
      <c r="H54" s="2">
        <f t="shared" si="35"/>
        <v>7</v>
      </c>
      <c r="J54" s="9">
        <v>1990</v>
      </c>
      <c r="K54" s="2">
        <f t="shared" si="36"/>
        <v>2</v>
      </c>
      <c r="L54" s="2">
        <f t="shared" si="36"/>
        <v>1</v>
      </c>
      <c r="M54" s="2">
        <f t="shared" si="36"/>
        <v>4</v>
      </c>
      <c r="N54" s="2">
        <f t="shared" si="36"/>
        <v>7</v>
      </c>
      <c r="O54" s="2"/>
      <c r="P54" s="9">
        <f t="shared" si="50"/>
        <v>1990</v>
      </c>
      <c r="Q54" s="2">
        <f t="shared" si="37"/>
        <v>28.57142857142857</v>
      </c>
      <c r="R54" s="2">
        <f t="shared" si="38"/>
        <v>14.285714285714285</v>
      </c>
      <c r="S54" s="1">
        <f t="shared" si="39"/>
        <v>0</v>
      </c>
      <c r="T54" s="1">
        <f t="shared" si="40"/>
        <v>57.14285714285714</v>
      </c>
      <c r="U54" s="1">
        <f t="shared" si="41"/>
        <v>0</v>
      </c>
      <c r="V54" s="1">
        <f t="shared" si="42"/>
        <v>0</v>
      </c>
      <c r="W54" s="2">
        <f t="shared" si="43"/>
        <v>100</v>
      </c>
      <c r="Z54" s="9">
        <v>1990</v>
      </c>
      <c r="AA54" s="2">
        <f t="shared" si="51"/>
        <v>347378</v>
      </c>
      <c r="AB54" s="2">
        <f t="shared" si="51"/>
        <v>25898</v>
      </c>
      <c r="AC54" s="1">
        <f t="shared" si="51"/>
        <v>4002</v>
      </c>
      <c r="AD54" s="1">
        <f t="shared" si="51"/>
        <v>654000</v>
      </c>
      <c r="AE54" s="1">
        <f t="shared" si="51"/>
        <v>81425</v>
      </c>
      <c r="AF54" s="1"/>
      <c r="AG54" s="2">
        <f t="shared" si="51"/>
        <v>1112703</v>
      </c>
      <c r="AJ54" s="9">
        <v>1990</v>
      </c>
      <c r="AK54" s="1">
        <f t="shared" si="52"/>
        <v>0.5757416992440512</v>
      </c>
      <c r="AL54" s="1">
        <f t="shared" si="45"/>
        <v>3.8613020310448682</v>
      </c>
      <c r="AM54" s="1">
        <f t="shared" si="46"/>
        <v>0</v>
      </c>
      <c r="AN54" s="1">
        <f t="shared" si="47"/>
        <v>0.6116207951070336</v>
      </c>
      <c r="AO54" s="1">
        <f t="shared" si="48"/>
        <v>0</v>
      </c>
      <c r="AP54" s="1"/>
      <c r="AQ54" s="1">
        <f t="shared" si="49"/>
        <v>0.6290986903063981</v>
      </c>
      <c r="AR54" s="1">
        <f t="shared" si="53"/>
        <v>0.540959418576817</v>
      </c>
    </row>
    <row r="55" spans="1:44" ht="12.75">
      <c r="A55" s="9">
        <v>1991</v>
      </c>
      <c r="B55" s="2">
        <f t="shared" si="35"/>
        <v>1</v>
      </c>
      <c r="C55" s="2">
        <f t="shared" si="35"/>
        <v>0</v>
      </c>
      <c r="D55">
        <f t="shared" si="35"/>
        <v>0</v>
      </c>
      <c r="E55">
        <f t="shared" si="35"/>
        <v>1</v>
      </c>
      <c r="F55">
        <f t="shared" si="35"/>
        <v>0</v>
      </c>
      <c r="G55" s="2"/>
      <c r="H55" s="2">
        <f t="shared" si="35"/>
        <v>2</v>
      </c>
      <c r="J55" s="9">
        <v>1991</v>
      </c>
      <c r="K55" s="2">
        <f t="shared" si="36"/>
        <v>1</v>
      </c>
      <c r="L55" s="2">
        <f t="shared" si="36"/>
        <v>0</v>
      </c>
      <c r="M55" s="2">
        <f t="shared" si="36"/>
        <v>1</v>
      </c>
      <c r="N55" s="2">
        <f t="shared" si="36"/>
        <v>2</v>
      </c>
      <c r="O55" s="2"/>
      <c r="P55" s="9">
        <f t="shared" si="50"/>
        <v>1991</v>
      </c>
      <c r="Q55" s="2">
        <f t="shared" si="37"/>
        <v>50</v>
      </c>
      <c r="R55" s="2">
        <f t="shared" si="38"/>
        <v>0</v>
      </c>
      <c r="S55" s="1">
        <f t="shared" si="39"/>
        <v>0</v>
      </c>
      <c r="T55" s="1">
        <f t="shared" si="40"/>
        <v>50</v>
      </c>
      <c r="U55" s="1">
        <f t="shared" si="41"/>
        <v>0</v>
      </c>
      <c r="V55" s="1">
        <f t="shared" si="42"/>
        <v>0</v>
      </c>
      <c r="W55" s="2">
        <f t="shared" si="43"/>
        <v>100</v>
      </c>
      <c r="Z55" s="9">
        <v>1991</v>
      </c>
      <c r="AA55" s="2">
        <f t="shared" si="51"/>
        <v>351134</v>
      </c>
      <c r="AB55" s="2">
        <f t="shared" si="51"/>
        <v>27412</v>
      </c>
      <c r="AC55" s="1">
        <f t="shared" si="51"/>
        <v>4121</v>
      </c>
      <c r="AD55" s="1">
        <f t="shared" si="51"/>
        <v>664310</v>
      </c>
      <c r="AE55" s="1">
        <f t="shared" si="51"/>
        <v>84435</v>
      </c>
      <c r="AF55" s="1"/>
      <c r="AG55" s="2">
        <f t="shared" si="51"/>
        <v>1131412</v>
      </c>
      <c r="AJ55" s="9">
        <v>1991</v>
      </c>
      <c r="AK55" s="1">
        <f t="shared" si="52"/>
        <v>0.2847915610564628</v>
      </c>
      <c r="AL55" s="1">
        <f t="shared" si="45"/>
        <v>0</v>
      </c>
      <c r="AM55" s="1">
        <f t="shared" si="46"/>
        <v>0</v>
      </c>
      <c r="AN55" s="1">
        <f t="shared" si="47"/>
        <v>0.15053213108337973</v>
      </c>
      <c r="AO55" s="1">
        <f t="shared" si="48"/>
        <v>0</v>
      </c>
      <c r="AP55" s="1"/>
      <c r="AQ55" s="1">
        <f t="shared" si="49"/>
        <v>0.17677026582712577</v>
      </c>
      <c r="AR55" s="1">
        <f t="shared" si="53"/>
        <v>0.1328257618221569</v>
      </c>
    </row>
    <row r="56" spans="1:44" ht="12.75">
      <c r="A56" s="9">
        <v>1992</v>
      </c>
      <c r="B56" s="2">
        <f t="shared" si="35"/>
        <v>18</v>
      </c>
      <c r="C56" s="2">
        <f t="shared" si="35"/>
        <v>2</v>
      </c>
      <c r="D56">
        <f t="shared" si="35"/>
        <v>0</v>
      </c>
      <c r="E56">
        <f t="shared" si="35"/>
        <v>37</v>
      </c>
      <c r="F56">
        <f t="shared" si="35"/>
        <v>0</v>
      </c>
      <c r="G56" s="2"/>
      <c r="H56" s="2">
        <f t="shared" si="35"/>
        <v>57</v>
      </c>
      <c r="J56" s="9">
        <v>1992</v>
      </c>
      <c r="K56" s="2">
        <f t="shared" si="36"/>
        <v>18</v>
      </c>
      <c r="L56" s="2">
        <f t="shared" si="36"/>
        <v>2</v>
      </c>
      <c r="M56" s="2">
        <f t="shared" si="36"/>
        <v>37</v>
      </c>
      <c r="N56" s="2">
        <f t="shared" si="36"/>
        <v>57</v>
      </c>
      <c r="O56" s="2"/>
      <c r="P56" s="9">
        <f t="shared" si="50"/>
        <v>1992</v>
      </c>
      <c r="Q56" s="2">
        <f t="shared" si="37"/>
        <v>31.57894736842105</v>
      </c>
      <c r="R56" s="2">
        <f t="shared" si="38"/>
        <v>3.508771929824561</v>
      </c>
      <c r="S56" s="1">
        <f t="shared" si="39"/>
        <v>0</v>
      </c>
      <c r="T56" s="1">
        <f t="shared" si="40"/>
        <v>64.91228070175438</v>
      </c>
      <c r="U56" s="1">
        <f t="shared" si="41"/>
        <v>0</v>
      </c>
      <c r="V56" s="1">
        <f t="shared" si="42"/>
        <v>0</v>
      </c>
      <c r="W56" s="2">
        <f t="shared" si="43"/>
        <v>100</v>
      </c>
      <c r="Z56" s="9">
        <v>1992</v>
      </c>
      <c r="AA56" s="2">
        <f t="shared" si="51"/>
        <v>354561</v>
      </c>
      <c r="AB56" s="2">
        <f t="shared" si="51"/>
        <v>30183</v>
      </c>
      <c r="AC56" s="1">
        <f t="shared" si="51"/>
        <v>4289</v>
      </c>
      <c r="AD56" s="1">
        <f t="shared" si="51"/>
        <v>674061</v>
      </c>
      <c r="AE56" s="1">
        <f t="shared" si="51"/>
        <v>86832</v>
      </c>
      <c r="AF56" s="1"/>
      <c r="AG56" s="2">
        <f t="shared" si="51"/>
        <v>1149926</v>
      </c>
      <c r="AJ56" s="9">
        <v>1992</v>
      </c>
      <c r="AK56" s="1">
        <f t="shared" si="52"/>
        <v>5.0767004831326625</v>
      </c>
      <c r="AL56" s="1">
        <f t="shared" si="45"/>
        <v>6.626246562634596</v>
      </c>
      <c r="AM56" s="1">
        <f t="shared" si="46"/>
        <v>0</v>
      </c>
      <c r="AN56" s="1">
        <f t="shared" si="47"/>
        <v>5.489117453761603</v>
      </c>
      <c r="AO56" s="1">
        <f t="shared" si="48"/>
        <v>0</v>
      </c>
      <c r="AP56" s="1"/>
      <c r="AQ56" s="1">
        <f t="shared" si="49"/>
        <v>4.956840701053807</v>
      </c>
      <c r="AR56" s="1">
        <f t="shared" si="53"/>
        <v>4.835450912331968</v>
      </c>
    </row>
    <row r="57" spans="1:44" ht="12.75">
      <c r="A57" s="9">
        <v>1993</v>
      </c>
      <c r="B57" s="2">
        <f aca="true" t="shared" si="54" ref="B57:H64">B14-B35</f>
        <v>76</v>
      </c>
      <c r="C57" s="2">
        <f t="shared" si="54"/>
        <v>16</v>
      </c>
      <c r="D57">
        <f t="shared" si="54"/>
        <v>1</v>
      </c>
      <c r="E57">
        <f t="shared" si="54"/>
        <v>201</v>
      </c>
      <c r="F57">
        <f t="shared" si="54"/>
        <v>0</v>
      </c>
      <c r="G57" s="2"/>
      <c r="H57" s="2">
        <f t="shared" si="54"/>
        <v>294</v>
      </c>
      <c r="J57" s="9">
        <v>1993</v>
      </c>
      <c r="K57" s="2">
        <f t="shared" si="36"/>
        <v>76</v>
      </c>
      <c r="L57" s="2">
        <f t="shared" si="36"/>
        <v>16</v>
      </c>
      <c r="M57" s="2">
        <f t="shared" si="36"/>
        <v>202</v>
      </c>
      <c r="N57" s="2">
        <f t="shared" si="36"/>
        <v>294</v>
      </c>
      <c r="O57" s="2"/>
      <c r="P57" s="9">
        <f t="shared" si="50"/>
        <v>1993</v>
      </c>
      <c r="Q57" s="2">
        <f t="shared" si="37"/>
        <v>25.850340136054424</v>
      </c>
      <c r="R57" s="2">
        <f t="shared" si="38"/>
        <v>5.442176870748299</v>
      </c>
      <c r="S57" s="1">
        <f t="shared" si="39"/>
        <v>0.3401360544217687</v>
      </c>
      <c r="T57" s="1">
        <f t="shared" si="40"/>
        <v>68.36734693877551</v>
      </c>
      <c r="U57" s="1">
        <f t="shared" si="41"/>
        <v>0</v>
      </c>
      <c r="V57" s="1">
        <f t="shared" si="42"/>
        <v>0</v>
      </c>
      <c r="W57" s="2">
        <f t="shared" si="43"/>
        <v>100</v>
      </c>
      <c r="Z57" s="9">
        <v>1993</v>
      </c>
      <c r="AA57" s="2">
        <f t="shared" si="51"/>
        <v>353920</v>
      </c>
      <c r="AB57" s="2">
        <f t="shared" si="51"/>
        <v>30375</v>
      </c>
      <c r="AC57" s="1">
        <f t="shared" si="51"/>
        <v>4434</v>
      </c>
      <c r="AD57" s="1">
        <f t="shared" si="51"/>
        <v>684699</v>
      </c>
      <c r="AE57" s="1">
        <f t="shared" si="51"/>
        <v>88080</v>
      </c>
      <c r="AF57" s="1"/>
      <c r="AG57" s="2">
        <f t="shared" si="51"/>
        <v>1161508</v>
      </c>
      <c r="AJ57" s="9">
        <v>1993</v>
      </c>
      <c r="AK57" s="1">
        <f t="shared" si="52"/>
        <v>21.473779385171788</v>
      </c>
      <c r="AL57" s="1">
        <f t="shared" si="45"/>
        <v>52.674897119341566</v>
      </c>
      <c r="AM57" s="1">
        <f t="shared" si="46"/>
        <v>22.552999548940008</v>
      </c>
      <c r="AN57" s="1">
        <f t="shared" si="47"/>
        <v>29.355965175938625</v>
      </c>
      <c r="AO57" s="1">
        <f t="shared" si="48"/>
        <v>0</v>
      </c>
      <c r="AP57" s="1"/>
      <c r="AQ57" s="1">
        <f t="shared" si="49"/>
        <v>25.31192208749316</v>
      </c>
      <c r="AR57" s="1">
        <f t="shared" si="53"/>
        <v>25.99030124303119</v>
      </c>
    </row>
    <row r="58" spans="1:44" ht="12.75">
      <c r="A58" s="9">
        <v>1994</v>
      </c>
      <c r="B58" s="2">
        <f t="shared" si="54"/>
        <v>78</v>
      </c>
      <c r="C58" s="2">
        <f t="shared" si="54"/>
        <v>15</v>
      </c>
      <c r="D58">
        <f t="shared" si="54"/>
        <v>1</v>
      </c>
      <c r="E58">
        <f t="shared" si="54"/>
        <v>234</v>
      </c>
      <c r="F58">
        <f t="shared" si="54"/>
        <v>0</v>
      </c>
      <c r="G58" s="2"/>
      <c r="H58" s="2">
        <f t="shared" si="54"/>
        <v>328</v>
      </c>
      <c r="J58" s="9">
        <v>1994</v>
      </c>
      <c r="K58" s="2">
        <f t="shared" si="36"/>
        <v>78</v>
      </c>
      <c r="L58" s="2">
        <f t="shared" si="36"/>
        <v>15</v>
      </c>
      <c r="M58" s="2">
        <f t="shared" si="36"/>
        <v>235</v>
      </c>
      <c r="N58" s="2">
        <f t="shared" si="36"/>
        <v>328</v>
      </c>
      <c r="O58" s="2"/>
      <c r="P58" s="9">
        <f t="shared" si="50"/>
        <v>1994</v>
      </c>
      <c r="Q58" s="2">
        <f t="shared" si="37"/>
        <v>23.78048780487805</v>
      </c>
      <c r="R58" s="2">
        <f t="shared" si="38"/>
        <v>4.573170731707317</v>
      </c>
      <c r="S58" s="1">
        <f t="shared" si="39"/>
        <v>0.3048780487804878</v>
      </c>
      <c r="T58" s="1">
        <f t="shared" si="40"/>
        <v>71.34146341463415</v>
      </c>
      <c r="U58" s="1">
        <f t="shared" si="41"/>
        <v>0</v>
      </c>
      <c r="V58" s="1">
        <f t="shared" si="42"/>
        <v>0</v>
      </c>
      <c r="W58" s="2">
        <f t="shared" si="43"/>
        <v>100</v>
      </c>
      <c r="Z58" s="9">
        <v>1994</v>
      </c>
      <c r="AA58" s="2">
        <f t="shared" si="51"/>
        <v>354117</v>
      </c>
      <c r="AB58" s="2">
        <f t="shared" si="51"/>
        <v>31420</v>
      </c>
      <c r="AC58" s="1">
        <f t="shared" si="51"/>
        <v>4443</v>
      </c>
      <c r="AD58" s="1">
        <f t="shared" si="51"/>
        <v>694255</v>
      </c>
      <c r="AE58" s="1">
        <f t="shared" si="51"/>
        <v>89668</v>
      </c>
      <c r="AF58" s="1"/>
      <c r="AG58" s="2">
        <f t="shared" si="51"/>
        <v>1173903</v>
      </c>
      <c r="AJ58" s="9">
        <v>1994</v>
      </c>
      <c r="AK58" s="1">
        <f t="shared" si="52"/>
        <v>22.026618321063378</v>
      </c>
      <c r="AL58" s="1">
        <f t="shared" si="45"/>
        <v>47.740292807129215</v>
      </c>
      <c r="AM58" s="1">
        <f t="shared" si="46"/>
        <v>22.507314877335133</v>
      </c>
      <c r="AN58" s="1">
        <f t="shared" si="47"/>
        <v>33.7051947771352</v>
      </c>
      <c r="AO58" s="1">
        <f t="shared" si="48"/>
        <v>0</v>
      </c>
      <c r="AP58" s="1"/>
      <c r="AQ58" s="1">
        <f t="shared" si="49"/>
        <v>27.940979791345622</v>
      </c>
      <c r="AR58" s="1">
        <f t="shared" si="53"/>
        <v>29.808489965320675</v>
      </c>
    </row>
    <row r="59" spans="1:44" ht="12.75">
      <c r="A59" s="9">
        <v>1995</v>
      </c>
      <c r="B59" s="2">
        <f t="shared" si="54"/>
        <v>87</v>
      </c>
      <c r="C59" s="2">
        <f t="shared" si="54"/>
        <v>30</v>
      </c>
      <c r="D59">
        <f t="shared" si="54"/>
        <v>1</v>
      </c>
      <c r="E59">
        <f t="shared" si="54"/>
        <v>230</v>
      </c>
      <c r="F59">
        <f t="shared" si="54"/>
        <v>0</v>
      </c>
      <c r="G59" s="2"/>
      <c r="H59" s="2">
        <f t="shared" si="54"/>
        <v>348</v>
      </c>
      <c r="J59" s="9">
        <v>1995</v>
      </c>
      <c r="K59" s="2">
        <f t="shared" si="36"/>
        <v>87</v>
      </c>
      <c r="L59" s="2">
        <f t="shared" si="36"/>
        <v>30</v>
      </c>
      <c r="M59" s="2">
        <f t="shared" si="36"/>
        <v>231</v>
      </c>
      <c r="N59" s="2">
        <f t="shared" si="36"/>
        <v>348</v>
      </c>
      <c r="O59" s="2"/>
      <c r="P59" s="9">
        <f t="shared" si="50"/>
        <v>1995</v>
      </c>
      <c r="Q59" s="2">
        <f t="shared" si="37"/>
        <v>25</v>
      </c>
      <c r="R59" s="2">
        <f t="shared" si="38"/>
        <v>8.620689655172415</v>
      </c>
      <c r="S59" s="1">
        <f t="shared" si="39"/>
        <v>0.28735632183908044</v>
      </c>
      <c r="T59" s="1">
        <f t="shared" si="40"/>
        <v>66.0919540229885</v>
      </c>
      <c r="U59" s="1">
        <f t="shared" si="41"/>
        <v>0</v>
      </c>
      <c r="V59" s="1">
        <f t="shared" si="42"/>
        <v>0</v>
      </c>
      <c r="W59" s="2">
        <f t="shared" si="43"/>
        <v>100</v>
      </c>
      <c r="Z59" s="9">
        <v>1995</v>
      </c>
      <c r="AA59" s="2">
        <f t="shared" si="51"/>
        <v>352372</v>
      </c>
      <c r="AB59" s="2">
        <f t="shared" si="51"/>
        <v>31710</v>
      </c>
      <c r="AC59" s="1">
        <f t="shared" si="51"/>
        <v>4516</v>
      </c>
      <c r="AD59" s="1">
        <f t="shared" si="51"/>
        <v>701136</v>
      </c>
      <c r="AE59" s="1">
        <f t="shared" si="51"/>
        <v>90756</v>
      </c>
      <c r="AF59" s="1"/>
      <c r="AG59" s="2">
        <f t="shared" si="51"/>
        <v>1180490</v>
      </c>
      <c r="AJ59" s="9">
        <v>1995</v>
      </c>
      <c r="AK59" s="1">
        <f t="shared" si="52"/>
        <v>24.689816443985332</v>
      </c>
      <c r="AL59" s="1">
        <f t="shared" si="45"/>
        <v>94.6073793755913</v>
      </c>
      <c r="AM59" s="1">
        <f t="shared" si="46"/>
        <v>22.143489813994687</v>
      </c>
      <c r="AN59" s="1">
        <f t="shared" si="47"/>
        <v>32.80390680267452</v>
      </c>
      <c r="AO59" s="1">
        <f t="shared" si="48"/>
        <v>0</v>
      </c>
      <c r="AP59" s="1"/>
      <c r="AQ59" s="1">
        <f t="shared" si="49"/>
        <v>29.479284026124745</v>
      </c>
      <c r="AR59" s="1">
        <f t="shared" si="53"/>
        <v>29.00523349840785</v>
      </c>
    </row>
    <row r="60" spans="1:44" ht="12.75">
      <c r="A60" s="9">
        <v>1996</v>
      </c>
      <c r="B60" s="2">
        <f t="shared" si="54"/>
        <v>95</v>
      </c>
      <c r="C60" s="2">
        <f t="shared" si="54"/>
        <v>17</v>
      </c>
      <c r="D60">
        <f t="shared" si="54"/>
        <v>0</v>
      </c>
      <c r="E60">
        <f t="shared" si="54"/>
        <v>280</v>
      </c>
      <c r="F60">
        <f t="shared" si="54"/>
        <v>0</v>
      </c>
      <c r="G60" s="2"/>
      <c r="H60" s="2">
        <f t="shared" si="54"/>
        <v>392</v>
      </c>
      <c r="J60" s="9">
        <v>1996</v>
      </c>
      <c r="K60" s="2">
        <f t="shared" si="36"/>
        <v>95</v>
      </c>
      <c r="L60" s="2">
        <f t="shared" si="36"/>
        <v>17</v>
      </c>
      <c r="M60" s="2">
        <f t="shared" si="36"/>
        <v>280</v>
      </c>
      <c r="N60" s="2">
        <f t="shared" si="36"/>
        <v>392</v>
      </c>
      <c r="O60" s="2"/>
      <c r="P60" s="9">
        <f t="shared" si="50"/>
        <v>1996</v>
      </c>
      <c r="Q60" s="2">
        <f t="shared" si="37"/>
        <v>24.23469387755102</v>
      </c>
      <c r="R60" s="2">
        <f t="shared" si="38"/>
        <v>4.336734693877551</v>
      </c>
      <c r="S60" s="1">
        <f t="shared" si="39"/>
        <v>0</v>
      </c>
      <c r="T60" s="1">
        <f t="shared" si="40"/>
        <v>71.42857142857143</v>
      </c>
      <c r="U60" s="1">
        <f t="shared" si="41"/>
        <v>0</v>
      </c>
      <c r="V60" s="1">
        <f t="shared" si="42"/>
        <v>0</v>
      </c>
      <c r="W60" s="2">
        <f t="shared" si="43"/>
        <v>100</v>
      </c>
      <c r="Z60" s="9">
        <v>1996</v>
      </c>
      <c r="AA60" s="2">
        <f t="shared" si="51"/>
        <v>349021</v>
      </c>
      <c r="AB60" s="2">
        <f t="shared" si="51"/>
        <v>31520</v>
      </c>
      <c r="AC60" s="1">
        <f t="shared" si="51"/>
        <v>4551</v>
      </c>
      <c r="AD60" s="1">
        <f t="shared" si="51"/>
        <v>706714</v>
      </c>
      <c r="AE60" s="1">
        <f t="shared" si="51"/>
        <v>92628</v>
      </c>
      <c r="AF60" s="1"/>
      <c r="AG60" s="2">
        <f t="shared" si="51"/>
        <v>1184434</v>
      </c>
      <c r="AJ60" s="9">
        <v>1996</v>
      </c>
      <c r="AK60" s="1">
        <f t="shared" si="52"/>
        <v>27.21899255345667</v>
      </c>
      <c r="AL60" s="1">
        <f t="shared" si="45"/>
        <v>53.934010152284266</v>
      </c>
      <c r="AM60" s="1">
        <f t="shared" si="46"/>
        <v>0</v>
      </c>
      <c r="AN60" s="1">
        <f t="shared" si="47"/>
        <v>39.61998771780381</v>
      </c>
      <c r="AO60" s="1">
        <f t="shared" si="48"/>
        <v>0</v>
      </c>
      <c r="AP60" s="1"/>
      <c r="AQ60" s="1">
        <f t="shared" si="49"/>
        <v>33.09597664369648</v>
      </c>
      <c r="AR60" s="1">
        <f t="shared" si="53"/>
        <v>34.830506049934506</v>
      </c>
    </row>
    <row r="61" spans="1:44" ht="12.75">
      <c r="A61" s="9">
        <v>1997</v>
      </c>
      <c r="B61" s="2">
        <f t="shared" si="54"/>
        <v>158</v>
      </c>
      <c r="C61" s="2">
        <f t="shared" si="54"/>
        <v>38</v>
      </c>
      <c r="D61">
        <f t="shared" si="54"/>
        <v>0</v>
      </c>
      <c r="E61">
        <f t="shared" si="54"/>
        <v>550</v>
      </c>
      <c r="F61">
        <f t="shared" si="54"/>
        <v>20</v>
      </c>
      <c r="G61" s="2"/>
      <c r="H61" s="2">
        <f t="shared" si="54"/>
        <v>766</v>
      </c>
      <c r="J61" s="9">
        <v>1997</v>
      </c>
      <c r="K61" s="2">
        <f t="shared" si="36"/>
        <v>158</v>
      </c>
      <c r="L61" s="2">
        <f t="shared" si="36"/>
        <v>38</v>
      </c>
      <c r="M61" s="2">
        <f t="shared" si="36"/>
        <v>570</v>
      </c>
      <c r="N61" s="2">
        <f t="shared" si="36"/>
        <v>766</v>
      </c>
      <c r="O61" s="2"/>
      <c r="P61" s="9">
        <f t="shared" si="50"/>
        <v>1997</v>
      </c>
      <c r="Q61" s="2">
        <f t="shared" si="37"/>
        <v>20.626631853785902</v>
      </c>
      <c r="R61" s="2">
        <f t="shared" si="38"/>
        <v>4.960835509138381</v>
      </c>
      <c r="S61" s="1">
        <f t="shared" si="39"/>
        <v>0</v>
      </c>
      <c r="T61" s="1">
        <f t="shared" si="40"/>
        <v>71.80156657963447</v>
      </c>
      <c r="U61" s="1">
        <f t="shared" si="41"/>
        <v>2.610966057441253</v>
      </c>
      <c r="V61" s="1">
        <f t="shared" si="42"/>
        <v>0</v>
      </c>
      <c r="W61" s="2">
        <f t="shared" si="43"/>
        <v>100</v>
      </c>
      <c r="Z61" s="9">
        <v>1997</v>
      </c>
      <c r="AA61" s="2">
        <f t="shared" si="51"/>
        <v>346027</v>
      </c>
      <c r="AB61" s="2">
        <f t="shared" si="51"/>
        <v>31406</v>
      </c>
      <c r="AC61" s="1">
        <f t="shared" si="51"/>
        <v>4673</v>
      </c>
      <c r="AD61" s="1">
        <f t="shared" si="51"/>
        <v>712290</v>
      </c>
      <c r="AE61" s="1">
        <f t="shared" si="51"/>
        <v>94926</v>
      </c>
      <c r="AF61" s="1"/>
      <c r="AG61" s="2">
        <f t="shared" si="51"/>
        <v>1189322</v>
      </c>
      <c r="AJ61" s="9">
        <v>1997</v>
      </c>
      <c r="AK61" s="1">
        <f t="shared" si="52"/>
        <v>45.66117672898358</v>
      </c>
      <c r="AL61" s="1">
        <f t="shared" si="45"/>
        <v>120.99598802776539</v>
      </c>
      <c r="AM61" s="1">
        <f t="shared" si="46"/>
        <v>0</v>
      </c>
      <c r="AN61" s="1">
        <f t="shared" si="47"/>
        <v>77.2157407797386</v>
      </c>
      <c r="AO61" s="1">
        <f t="shared" si="48"/>
        <v>21.069043254745804</v>
      </c>
      <c r="AP61" s="1"/>
      <c r="AQ61" s="1">
        <f t="shared" si="49"/>
        <v>64.4064433349421</v>
      </c>
      <c r="AR61" s="1">
        <f t="shared" si="53"/>
        <v>70.20664154829046</v>
      </c>
    </row>
    <row r="62" spans="1:44" ht="12.75">
      <c r="A62" s="9">
        <v>1998</v>
      </c>
      <c r="B62" s="2">
        <f t="shared" si="54"/>
        <v>168</v>
      </c>
      <c r="C62" s="2">
        <f t="shared" si="54"/>
        <v>58</v>
      </c>
      <c r="D62">
        <f t="shared" si="54"/>
        <v>3</v>
      </c>
      <c r="E62">
        <f t="shared" si="54"/>
        <v>615</v>
      </c>
      <c r="F62">
        <f t="shared" si="54"/>
        <v>11</v>
      </c>
      <c r="G62" s="2"/>
      <c r="H62" s="2">
        <f t="shared" si="54"/>
        <v>855</v>
      </c>
      <c r="J62" s="9">
        <v>1998</v>
      </c>
      <c r="K62" s="2">
        <f t="shared" si="36"/>
        <v>168</v>
      </c>
      <c r="L62" s="2">
        <f t="shared" si="36"/>
        <v>58</v>
      </c>
      <c r="M62" s="2">
        <f t="shared" si="36"/>
        <v>629</v>
      </c>
      <c r="N62" s="2">
        <f t="shared" si="36"/>
        <v>855</v>
      </c>
      <c r="O62" s="2"/>
      <c r="P62" s="9">
        <f t="shared" si="50"/>
        <v>1998</v>
      </c>
      <c r="Q62" s="2">
        <f t="shared" si="37"/>
        <v>19.649122807017545</v>
      </c>
      <c r="R62" s="2">
        <f t="shared" si="38"/>
        <v>6.783625730994151</v>
      </c>
      <c r="S62" s="1">
        <f t="shared" si="39"/>
        <v>0.3508771929824561</v>
      </c>
      <c r="T62" s="1">
        <f t="shared" si="40"/>
        <v>71.9298245614035</v>
      </c>
      <c r="U62" s="1">
        <f t="shared" si="41"/>
        <v>1.2865497076023393</v>
      </c>
      <c r="V62" s="1">
        <f t="shared" si="42"/>
        <v>0</v>
      </c>
      <c r="W62" s="2">
        <f t="shared" si="43"/>
        <v>100</v>
      </c>
      <c r="Z62" s="9">
        <v>1998</v>
      </c>
      <c r="AA62" s="2">
        <f t="shared" si="51"/>
        <v>343458</v>
      </c>
      <c r="AB62" s="2">
        <f t="shared" si="51"/>
        <v>31293</v>
      </c>
      <c r="AC62" s="1">
        <f t="shared" si="51"/>
        <v>4682</v>
      </c>
      <c r="AD62" s="1">
        <f t="shared" si="51"/>
        <v>715258</v>
      </c>
      <c r="AE62" s="1">
        <f t="shared" si="51"/>
        <v>95781</v>
      </c>
      <c r="AF62" s="1"/>
      <c r="AG62" s="2">
        <f t="shared" si="51"/>
        <v>1190472</v>
      </c>
      <c r="AJ62" s="9">
        <v>1998</v>
      </c>
      <c r="AK62" s="1">
        <f t="shared" si="52"/>
        <v>48.914277728281185</v>
      </c>
      <c r="AL62" s="1">
        <f t="shared" si="45"/>
        <v>185.34496532770908</v>
      </c>
      <c r="AM62" s="1">
        <f t="shared" si="46"/>
        <v>64.07518154634772</v>
      </c>
      <c r="AN62" s="1">
        <f t="shared" si="47"/>
        <v>85.98295999485501</v>
      </c>
      <c r="AO62" s="1">
        <f t="shared" si="48"/>
        <v>11.484532422923126</v>
      </c>
      <c r="AP62" s="1"/>
      <c r="AQ62" s="1">
        <f t="shared" si="49"/>
        <v>71.82025280728988</v>
      </c>
      <c r="AR62" s="1">
        <f t="shared" si="53"/>
        <v>77.10969804626826</v>
      </c>
    </row>
    <row r="63" spans="1:44" ht="12.75">
      <c r="A63" s="9">
        <v>1999</v>
      </c>
      <c r="B63" s="2">
        <f t="shared" si="54"/>
        <v>176</v>
      </c>
      <c r="C63" s="2">
        <f t="shared" si="54"/>
        <v>60</v>
      </c>
      <c r="D63">
        <f t="shared" si="54"/>
        <v>6</v>
      </c>
      <c r="E63">
        <f t="shared" si="54"/>
        <v>619</v>
      </c>
      <c r="F63">
        <f t="shared" si="54"/>
        <v>24</v>
      </c>
      <c r="G63" s="2"/>
      <c r="H63" s="2">
        <f t="shared" si="54"/>
        <v>885</v>
      </c>
      <c r="J63" s="9">
        <v>1999</v>
      </c>
      <c r="K63" s="2">
        <f t="shared" si="36"/>
        <v>176</v>
      </c>
      <c r="L63" s="2">
        <f t="shared" si="36"/>
        <v>60</v>
      </c>
      <c r="M63" s="2">
        <f t="shared" si="36"/>
        <v>649</v>
      </c>
      <c r="N63" s="2">
        <f t="shared" si="36"/>
        <v>885</v>
      </c>
      <c r="O63" s="2"/>
      <c r="P63" s="9">
        <f t="shared" si="50"/>
        <v>1999</v>
      </c>
      <c r="Q63" s="2">
        <f t="shared" si="37"/>
        <v>19.887005649717516</v>
      </c>
      <c r="R63" s="2">
        <f t="shared" si="38"/>
        <v>6.779661016949152</v>
      </c>
      <c r="S63" s="1">
        <f t="shared" si="39"/>
        <v>0.6779661016949152</v>
      </c>
      <c r="T63" s="1">
        <f t="shared" si="40"/>
        <v>69.94350282485875</v>
      </c>
      <c r="U63" s="1">
        <f t="shared" si="41"/>
        <v>2.711864406779661</v>
      </c>
      <c r="V63" s="1">
        <f t="shared" si="42"/>
        <v>0</v>
      </c>
      <c r="W63" s="2">
        <f t="shared" si="43"/>
        <v>100</v>
      </c>
      <c r="Z63" s="9">
        <v>1999</v>
      </c>
      <c r="AA63" s="2">
        <f t="shared" si="51"/>
        <v>340086</v>
      </c>
      <c r="AB63" s="2">
        <f t="shared" si="51"/>
        <v>30160</v>
      </c>
      <c r="AC63" s="1">
        <f t="shared" si="51"/>
        <v>4702</v>
      </c>
      <c r="AD63" s="1">
        <f t="shared" si="51"/>
        <v>715093</v>
      </c>
      <c r="AE63" s="1">
        <f t="shared" si="51"/>
        <v>95456</v>
      </c>
      <c r="AF63" s="1"/>
      <c r="AG63" s="2">
        <f t="shared" si="51"/>
        <v>1185497</v>
      </c>
      <c r="AJ63" s="9">
        <v>1999</v>
      </c>
      <c r="AK63" s="1">
        <f t="shared" si="52"/>
        <v>51.751615767776386</v>
      </c>
      <c r="AL63" s="1">
        <f>(C63/AB63)*100000</f>
        <v>198.93899204244033</v>
      </c>
      <c r="AM63" s="1">
        <f>(D63/AC63)*100000</f>
        <v>127.60527435133986</v>
      </c>
      <c r="AN63" s="1">
        <f>(E63/AD63)*100000</f>
        <v>86.56216743836117</v>
      </c>
      <c r="AO63" s="1">
        <f>(F63/AE63)*100000</f>
        <v>25.14247401944351</v>
      </c>
      <c r="AP63" s="1"/>
      <c r="AQ63" s="1">
        <f t="shared" si="49"/>
        <v>74.65223446368907</v>
      </c>
      <c r="AR63" s="1">
        <f t="shared" si="53"/>
        <v>79.60738471955263</v>
      </c>
    </row>
    <row r="64" spans="1:23" s="4" customFormat="1" ht="12.75">
      <c r="A64" s="13" t="s">
        <v>31</v>
      </c>
      <c r="B64" s="21">
        <f t="shared" si="54"/>
        <v>958</v>
      </c>
      <c r="C64" s="21">
        <f t="shared" si="54"/>
        <v>248</v>
      </c>
      <c r="D64" s="4">
        <f t="shared" si="54"/>
        <v>13</v>
      </c>
      <c r="E64" s="4">
        <f t="shared" si="54"/>
        <v>2983</v>
      </c>
      <c r="F64" s="4">
        <f t="shared" si="54"/>
        <v>55</v>
      </c>
      <c r="G64" s="4">
        <f t="shared" si="54"/>
        <v>0</v>
      </c>
      <c r="H64" s="21">
        <f t="shared" si="54"/>
        <v>4257</v>
      </c>
      <c r="J64" s="13" t="s">
        <v>31</v>
      </c>
      <c r="K64" s="21">
        <f t="shared" si="36"/>
        <v>958</v>
      </c>
      <c r="L64" s="21">
        <f t="shared" si="36"/>
        <v>248</v>
      </c>
      <c r="M64" s="21">
        <f t="shared" si="36"/>
        <v>3051</v>
      </c>
      <c r="N64" s="21">
        <f t="shared" si="36"/>
        <v>4257</v>
      </c>
      <c r="O64" s="21"/>
      <c r="P64" s="13" t="str">
        <f t="shared" si="50"/>
        <v>Total</v>
      </c>
      <c r="Q64" s="21">
        <f t="shared" si="37"/>
        <v>22.5041108762039</v>
      </c>
      <c r="R64" s="21">
        <f t="shared" si="38"/>
        <v>5.825698848954663</v>
      </c>
      <c r="S64" s="23">
        <f t="shared" si="39"/>
        <v>0.305379375146817</v>
      </c>
      <c r="T64" s="23">
        <f t="shared" si="40"/>
        <v>70.07282123561194</v>
      </c>
      <c r="U64" s="23">
        <f t="shared" si="41"/>
        <v>1.2919896640826873</v>
      </c>
      <c r="V64" s="23">
        <f t="shared" si="42"/>
        <v>0</v>
      </c>
      <c r="W64" s="21">
        <f t="shared" si="43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HAWAII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HAWAII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HAWAII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HAWAII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43</v>
      </c>
      <c r="B68" s="19" t="s">
        <v>29</v>
      </c>
      <c r="C68" s="19" t="s">
        <v>30</v>
      </c>
      <c r="D68" s="19" t="s">
        <v>46</v>
      </c>
      <c r="E68" s="19" t="s">
        <v>47</v>
      </c>
      <c r="F68" s="19" t="s">
        <v>44</v>
      </c>
      <c r="G68" s="19" t="s">
        <v>45</v>
      </c>
      <c r="H68" s="19" t="s">
        <v>31</v>
      </c>
      <c r="J68" s="20" t="s">
        <v>43</v>
      </c>
      <c r="K68" s="19" t="s">
        <v>29</v>
      </c>
      <c r="L68" s="19" t="s">
        <v>30</v>
      </c>
      <c r="M68" s="19" t="s">
        <v>48</v>
      </c>
      <c r="N68" s="19" t="s">
        <v>31</v>
      </c>
      <c r="O68" s="2"/>
      <c r="Z68" s="20" t="s">
        <v>43</v>
      </c>
      <c r="AA68" s="19" t="s">
        <v>29</v>
      </c>
      <c r="AB68" s="19" t="s">
        <v>30</v>
      </c>
      <c r="AC68" s="19" t="s">
        <v>46</v>
      </c>
      <c r="AD68" s="19" t="s">
        <v>47</v>
      </c>
      <c r="AE68" s="19" t="s">
        <v>44</v>
      </c>
      <c r="AF68" s="19" t="s">
        <v>45</v>
      </c>
      <c r="AG68" s="19" t="s">
        <v>31</v>
      </c>
      <c r="AJ68" s="20" t="s">
        <v>43</v>
      </c>
      <c r="AK68" s="19" t="s">
        <v>29</v>
      </c>
      <c r="AL68" s="19" t="s">
        <v>30</v>
      </c>
      <c r="AM68" s="19" t="s">
        <v>46</v>
      </c>
      <c r="AN68" s="19" t="s">
        <v>47</v>
      </c>
      <c r="AO68" s="19" t="s">
        <v>44</v>
      </c>
      <c r="AP68" s="19" t="s">
        <v>45</v>
      </c>
      <c r="AQ68" s="19" t="s">
        <v>31</v>
      </c>
      <c r="AR68" s="19" t="s">
        <v>48</v>
      </c>
    </row>
    <row r="69" spans="1:44" ht="12.75">
      <c r="A69" s="9">
        <v>1983</v>
      </c>
      <c r="B69" s="2"/>
      <c r="C69" s="2"/>
      <c r="H69" s="2"/>
      <c r="J69" s="9">
        <v>1983</v>
      </c>
      <c r="K69" s="2"/>
      <c r="L69" s="2"/>
      <c r="M69" s="2"/>
      <c r="N69" s="2"/>
      <c r="O69" s="2"/>
      <c r="Z69" s="9">
        <v>1983</v>
      </c>
      <c r="AA69" s="2">
        <f>AA47</f>
        <v>332132</v>
      </c>
      <c r="AB69" s="2">
        <f aca="true" t="shared" si="55" ref="AB69:AG69">AB47</f>
        <v>20164</v>
      </c>
      <c r="AC69" s="1">
        <f t="shared" si="55"/>
        <v>2702</v>
      </c>
      <c r="AD69" s="1">
        <f t="shared" si="55"/>
        <v>594388</v>
      </c>
      <c r="AE69" s="1">
        <f t="shared" si="55"/>
        <v>63331</v>
      </c>
      <c r="AF69" s="1"/>
      <c r="AG69" s="2">
        <f t="shared" si="55"/>
        <v>1012717</v>
      </c>
      <c r="AJ69" s="9">
        <v>1983</v>
      </c>
      <c r="AK69" s="1">
        <f>(B69/AA69)*100000</f>
        <v>0</v>
      </c>
      <c r="AL69" s="1">
        <f aca="true" t="shared" si="56" ref="AL69:AL84">(C69/AB69)*100000</f>
        <v>0</v>
      </c>
      <c r="AM69" s="1">
        <f aca="true" t="shared" si="57" ref="AM69:AM84">(D69/AC69)*100000</f>
        <v>0</v>
      </c>
      <c r="AN69" s="1">
        <f aca="true" t="shared" si="58" ref="AN69:AN84">(E69/AD69)*100000</f>
        <v>0</v>
      </c>
      <c r="AO69" s="1">
        <f aca="true" t="shared" si="59" ref="AO69:AO84">(F69/AE69)*100000</f>
        <v>0</v>
      </c>
      <c r="AP69" s="1"/>
      <c r="AQ69" s="1">
        <f aca="true" t="shared" si="60" ref="AQ69:AQ85">(H69/AG69)*100000</f>
        <v>0</v>
      </c>
      <c r="AR69" s="1">
        <f>(SUM(D69:F69)/SUM(AC69:AE69))*100000</f>
        <v>0</v>
      </c>
    </row>
    <row r="70" spans="1:44" ht="12.75">
      <c r="A70" s="9">
        <v>1984</v>
      </c>
      <c r="B70" s="2"/>
      <c r="C70" s="2"/>
      <c r="H70" s="2"/>
      <c r="J70" s="9">
        <v>1984</v>
      </c>
      <c r="K70" s="2"/>
      <c r="L70" s="2"/>
      <c r="M70" s="2"/>
      <c r="N70" s="2"/>
      <c r="O70" s="2"/>
      <c r="Z70" s="9">
        <v>1984</v>
      </c>
      <c r="AA70" s="2">
        <f aca="true" t="shared" si="61" ref="AA70:AG85">AA48</f>
        <v>336385</v>
      </c>
      <c r="AB70" s="2">
        <f t="shared" si="61"/>
        <v>21211</v>
      </c>
      <c r="AC70" s="1">
        <f t="shared" si="61"/>
        <v>2864</v>
      </c>
      <c r="AD70" s="1">
        <f t="shared" si="61"/>
        <v>601823</v>
      </c>
      <c r="AE70" s="1">
        <f t="shared" si="61"/>
        <v>65647</v>
      </c>
      <c r="AF70" s="1"/>
      <c r="AG70" s="2">
        <f t="shared" si="61"/>
        <v>1027930</v>
      </c>
      <c r="AJ70" s="9">
        <v>1984</v>
      </c>
      <c r="AK70" s="1" t="s">
        <v>55</v>
      </c>
      <c r="AL70" s="1" t="s">
        <v>55</v>
      </c>
      <c r="AM70" s="1" t="s">
        <v>55</v>
      </c>
      <c r="AN70" s="1" t="s">
        <v>55</v>
      </c>
      <c r="AO70" s="1" t="s">
        <v>55</v>
      </c>
      <c r="AP70" s="1"/>
      <c r="AQ70" s="1" t="s">
        <v>55</v>
      </c>
      <c r="AR70" s="1" t="s">
        <v>55</v>
      </c>
    </row>
    <row r="71" spans="1:44" ht="12.75">
      <c r="A71" s="9">
        <v>1985</v>
      </c>
      <c r="G71" s="2"/>
      <c r="H71" s="2"/>
      <c r="J71" s="9">
        <v>1985</v>
      </c>
      <c r="K71" s="2"/>
      <c r="L71" s="2"/>
      <c r="M71" s="2"/>
      <c r="N71" s="2"/>
      <c r="Z71" s="9">
        <v>1985</v>
      </c>
      <c r="AA71" s="2">
        <f t="shared" si="61"/>
        <v>338959</v>
      </c>
      <c r="AB71" s="2">
        <f t="shared" si="61"/>
        <v>22111</v>
      </c>
      <c r="AC71" s="1">
        <f t="shared" si="61"/>
        <v>3018</v>
      </c>
      <c r="AD71" s="1">
        <f t="shared" si="61"/>
        <v>607768</v>
      </c>
      <c r="AE71" s="1">
        <f t="shared" si="61"/>
        <v>67817</v>
      </c>
      <c r="AF71" s="1"/>
      <c r="AG71" s="2">
        <f t="shared" si="61"/>
        <v>1039673</v>
      </c>
      <c r="AJ71" s="9">
        <v>1985</v>
      </c>
      <c r="AK71" s="1">
        <f aca="true" t="shared" si="62" ref="AK71:AK85">(B71/AA71)*100000</f>
        <v>0</v>
      </c>
      <c r="AL71" s="1">
        <f t="shared" si="56"/>
        <v>0</v>
      </c>
      <c r="AM71" s="1">
        <f t="shared" si="57"/>
        <v>0</v>
      </c>
      <c r="AN71" s="1">
        <f t="shared" si="58"/>
        <v>0</v>
      </c>
      <c r="AO71" s="1">
        <f t="shared" si="59"/>
        <v>0</v>
      </c>
      <c r="AP71" s="1"/>
      <c r="AQ71" s="1">
        <f t="shared" si="60"/>
        <v>0</v>
      </c>
      <c r="AR71" s="1">
        <f aca="true" t="shared" si="63" ref="AR71:AR85">(SUM(D71:F71)/SUM(AC71:AE71))*100000</f>
        <v>0</v>
      </c>
    </row>
    <row r="72" spans="1:44" ht="12.75">
      <c r="A72" s="9">
        <v>1986</v>
      </c>
      <c r="B72">
        <v>2</v>
      </c>
      <c r="C72">
        <v>0</v>
      </c>
      <c r="D72">
        <v>0</v>
      </c>
      <c r="E72">
        <v>4</v>
      </c>
      <c r="F72">
        <v>0</v>
      </c>
      <c r="G72" s="2"/>
      <c r="H72" s="2">
        <f aca="true" t="shared" si="64" ref="H72:H86">SUM(B72:G72)</f>
        <v>6</v>
      </c>
      <c r="J72" s="9">
        <v>1986</v>
      </c>
      <c r="K72" s="2">
        <f aca="true" t="shared" si="65" ref="K72:K85">B72</f>
        <v>2</v>
      </c>
      <c r="L72" s="2">
        <f aca="true" t="shared" si="66" ref="L72:L85">C72</f>
        <v>0</v>
      </c>
      <c r="M72" s="2">
        <f aca="true" t="shared" si="67" ref="M72:M86">N72-K72-L72</f>
        <v>4</v>
      </c>
      <c r="N72" s="2">
        <f aca="true" t="shared" si="68" ref="N72:N85">H72</f>
        <v>6</v>
      </c>
      <c r="Z72" s="9">
        <v>1986</v>
      </c>
      <c r="AA72" s="2">
        <f t="shared" si="61"/>
        <v>341402</v>
      </c>
      <c r="AB72" s="2">
        <f t="shared" si="61"/>
        <v>22990</v>
      </c>
      <c r="AC72" s="1">
        <f t="shared" si="61"/>
        <v>3186</v>
      </c>
      <c r="AD72" s="1">
        <f t="shared" si="61"/>
        <v>613983</v>
      </c>
      <c r="AE72" s="1">
        <f t="shared" si="61"/>
        <v>70184</v>
      </c>
      <c r="AF72" s="1"/>
      <c r="AG72" s="2">
        <f t="shared" si="61"/>
        <v>1051745</v>
      </c>
      <c r="AJ72" s="9">
        <v>1986</v>
      </c>
      <c r="AK72" s="1">
        <f t="shared" si="62"/>
        <v>0.5858196495626856</v>
      </c>
      <c r="AL72" s="1">
        <f t="shared" si="56"/>
        <v>0</v>
      </c>
      <c r="AM72" s="1">
        <f t="shared" si="57"/>
        <v>0</v>
      </c>
      <c r="AN72" s="1">
        <f t="shared" si="58"/>
        <v>0.6514838358716772</v>
      </c>
      <c r="AO72" s="1">
        <f t="shared" si="59"/>
        <v>0</v>
      </c>
      <c r="AP72" s="1"/>
      <c r="AQ72" s="1">
        <f t="shared" si="60"/>
        <v>0.5704804871903361</v>
      </c>
      <c r="AR72" s="1">
        <f t="shared" si="63"/>
        <v>0.5819426117293443</v>
      </c>
    </row>
    <row r="73" spans="1:44" ht="12.75">
      <c r="A73" s="9">
        <v>1987</v>
      </c>
      <c r="B73">
        <v>4</v>
      </c>
      <c r="C73">
        <v>1</v>
      </c>
      <c r="D73">
        <v>0</v>
      </c>
      <c r="E73">
        <v>14</v>
      </c>
      <c r="F73">
        <v>0</v>
      </c>
      <c r="G73" s="2"/>
      <c r="H73" s="2">
        <f t="shared" si="64"/>
        <v>19</v>
      </c>
      <c r="J73" s="9">
        <v>1987</v>
      </c>
      <c r="K73" s="2">
        <f t="shared" si="65"/>
        <v>4</v>
      </c>
      <c r="L73" s="2">
        <f t="shared" si="66"/>
        <v>1</v>
      </c>
      <c r="M73" s="2">
        <f t="shared" si="67"/>
        <v>14</v>
      </c>
      <c r="N73" s="2">
        <f t="shared" si="68"/>
        <v>19</v>
      </c>
      <c r="Z73" s="9">
        <v>1987</v>
      </c>
      <c r="AA73" s="2">
        <f t="shared" si="61"/>
        <v>344754</v>
      </c>
      <c r="AB73" s="2">
        <f t="shared" si="61"/>
        <v>23891</v>
      </c>
      <c r="AC73" s="1">
        <f t="shared" si="61"/>
        <v>3389</v>
      </c>
      <c r="AD73" s="1">
        <f t="shared" si="61"/>
        <v>622810</v>
      </c>
      <c r="AE73" s="1">
        <f t="shared" si="61"/>
        <v>73055</v>
      </c>
      <c r="AF73" s="1"/>
      <c r="AG73" s="2">
        <f t="shared" si="61"/>
        <v>1067899</v>
      </c>
      <c r="AJ73" s="9">
        <v>1987</v>
      </c>
      <c r="AK73" s="1">
        <f t="shared" si="62"/>
        <v>1.160247596837165</v>
      </c>
      <c r="AL73" s="1">
        <f t="shared" si="56"/>
        <v>4.185676614624754</v>
      </c>
      <c r="AM73" s="1">
        <f t="shared" si="57"/>
        <v>0</v>
      </c>
      <c r="AN73" s="1">
        <f t="shared" si="58"/>
        <v>2.247876559464363</v>
      </c>
      <c r="AO73" s="1">
        <f t="shared" si="59"/>
        <v>0</v>
      </c>
      <c r="AP73" s="1"/>
      <c r="AQ73" s="1">
        <f t="shared" si="60"/>
        <v>1.7791944743838135</v>
      </c>
      <c r="AR73" s="1">
        <f t="shared" si="63"/>
        <v>2.0021337024886523</v>
      </c>
    </row>
    <row r="74" spans="1:44" ht="12.75">
      <c r="A74" s="9">
        <v>1988</v>
      </c>
      <c r="B74">
        <v>15</v>
      </c>
      <c r="C74">
        <v>1</v>
      </c>
      <c r="D74">
        <v>0</v>
      </c>
      <c r="E74">
        <v>27</v>
      </c>
      <c r="F74">
        <v>0</v>
      </c>
      <c r="G74" s="2"/>
      <c r="H74" s="2">
        <f t="shared" si="64"/>
        <v>43</v>
      </c>
      <c r="J74" s="9">
        <v>1988</v>
      </c>
      <c r="K74" s="2">
        <f t="shared" si="65"/>
        <v>15</v>
      </c>
      <c r="L74" s="2">
        <f t="shared" si="66"/>
        <v>1</v>
      </c>
      <c r="M74" s="2">
        <f t="shared" si="67"/>
        <v>27</v>
      </c>
      <c r="N74" s="2">
        <f t="shared" si="68"/>
        <v>43</v>
      </c>
      <c r="Z74" s="9">
        <v>1988</v>
      </c>
      <c r="AA74" s="2">
        <f t="shared" si="61"/>
        <v>345703</v>
      </c>
      <c r="AB74" s="2">
        <f t="shared" si="61"/>
        <v>24634</v>
      </c>
      <c r="AC74" s="1">
        <f t="shared" si="61"/>
        <v>3587</v>
      </c>
      <c r="AD74" s="1">
        <f t="shared" si="61"/>
        <v>630010</v>
      </c>
      <c r="AE74" s="1">
        <f t="shared" si="61"/>
        <v>75889</v>
      </c>
      <c r="AF74" s="1"/>
      <c r="AG74" s="2">
        <f t="shared" si="61"/>
        <v>1079823</v>
      </c>
      <c r="AJ74" s="9">
        <v>1988</v>
      </c>
      <c r="AK74" s="1">
        <f t="shared" si="62"/>
        <v>4.338984619745851</v>
      </c>
      <c r="AL74" s="1">
        <f t="shared" si="56"/>
        <v>4.059430056020134</v>
      </c>
      <c r="AM74" s="1">
        <f t="shared" si="57"/>
        <v>0</v>
      </c>
      <c r="AN74" s="1">
        <f t="shared" si="58"/>
        <v>4.285646259583181</v>
      </c>
      <c r="AO74" s="1">
        <f t="shared" si="59"/>
        <v>0</v>
      </c>
      <c r="AP74" s="1"/>
      <c r="AQ74" s="1">
        <f t="shared" si="60"/>
        <v>3.9821341090160147</v>
      </c>
      <c r="AR74" s="1">
        <f t="shared" si="63"/>
        <v>3.805571921080895</v>
      </c>
    </row>
    <row r="75" spans="1:44" ht="12.75">
      <c r="A75" s="9">
        <v>1989</v>
      </c>
      <c r="B75">
        <v>12</v>
      </c>
      <c r="C75">
        <v>2</v>
      </c>
      <c r="D75">
        <v>0</v>
      </c>
      <c r="E75">
        <v>32</v>
      </c>
      <c r="F75">
        <v>0</v>
      </c>
      <c r="G75" s="2"/>
      <c r="H75" s="2">
        <f t="shared" si="64"/>
        <v>46</v>
      </c>
      <c r="J75" s="9">
        <v>1989</v>
      </c>
      <c r="K75" s="2">
        <f t="shared" si="65"/>
        <v>12</v>
      </c>
      <c r="L75" s="2">
        <f t="shared" si="66"/>
        <v>2</v>
      </c>
      <c r="M75" s="2">
        <f t="shared" si="67"/>
        <v>32</v>
      </c>
      <c r="N75" s="2">
        <f t="shared" si="68"/>
        <v>46</v>
      </c>
      <c r="Z75" s="9">
        <v>1989</v>
      </c>
      <c r="AA75" s="2">
        <f t="shared" si="61"/>
        <v>347218</v>
      </c>
      <c r="AB75" s="2">
        <f t="shared" si="61"/>
        <v>25425</v>
      </c>
      <c r="AC75" s="1">
        <f t="shared" si="61"/>
        <v>3812</v>
      </c>
      <c r="AD75" s="1">
        <f t="shared" si="61"/>
        <v>639242</v>
      </c>
      <c r="AE75" s="1">
        <f t="shared" si="61"/>
        <v>78887</v>
      </c>
      <c r="AF75" s="1"/>
      <c r="AG75" s="2">
        <f t="shared" si="61"/>
        <v>1094584</v>
      </c>
      <c r="AJ75" s="9">
        <v>1989</v>
      </c>
      <c r="AK75" s="1">
        <f t="shared" si="62"/>
        <v>3.45604202547103</v>
      </c>
      <c r="AL75" s="1">
        <f t="shared" si="56"/>
        <v>7.866273352999016</v>
      </c>
      <c r="AM75" s="1">
        <f t="shared" si="57"/>
        <v>0</v>
      </c>
      <c r="AN75" s="1">
        <f t="shared" si="58"/>
        <v>5.005928897037428</v>
      </c>
      <c r="AO75" s="1">
        <f t="shared" si="59"/>
        <v>0</v>
      </c>
      <c r="AP75" s="1"/>
      <c r="AQ75" s="1">
        <f t="shared" si="60"/>
        <v>4.202509811946822</v>
      </c>
      <c r="AR75" s="1">
        <f t="shared" si="63"/>
        <v>4.432495176198609</v>
      </c>
    </row>
    <row r="76" spans="1:44" ht="12.75">
      <c r="A76" s="9">
        <v>1990</v>
      </c>
      <c r="B76">
        <v>2</v>
      </c>
      <c r="C76">
        <v>1</v>
      </c>
      <c r="D76">
        <v>0</v>
      </c>
      <c r="E76">
        <v>4</v>
      </c>
      <c r="F76">
        <v>0</v>
      </c>
      <c r="G76" s="2"/>
      <c r="H76" s="2">
        <f t="shared" si="64"/>
        <v>7</v>
      </c>
      <c r="J76" s="9">
        <v>1990</v>
      </c>
      <c r="K76" s="2">
        <f t="shared" si="65"/>
        <v>2</v>
      </c>
      <c r="L76" s="2">
        <f t="shared" si="66"/>
        <v>1</v>
      </c>
      <c r="M76" s="2">
        <f t="shared" si="67"/>
        <v>4</v>
      </c>
      <c r="N76" s="2">
        <f t="shared" si="68"/>
        <v>7</v>
      </c>
      <c r="Z76" s="9">
        <v>1990</v>
      </c>
      <c r="AA76" s="2">
        <f t="shared" si="61"/>
        <v>347378</v>
      </c>
      <c r="AB76" s="2">
        <f t="shared" si="61"/>
        <v>25898</v>
      </c>
      <c r="AC76" s="1">
        <f t="shared" si="61"/>
        <v>4002</v>
      </c>
      <c r="AD76" s="1">
        <f t="shared" si="61"/>
        <v>654000</v>
      </c>
      <c r="AE76" s="1">
        <f t="shared" si="61"/>
        <v>81425</v>
      </c>
      <c r="AF76" s="1"/>
      <c r="AG76" s="2">
        <f t="shared" si="61"/>
        <v>1112703</v>
      </c>
      <c r="AJ76" s="9">
        <v>1990</v>
      </c>
      <c r="AK76" s="1">
        <f t="shared" si="62"/>
        <v>0.5757416992440512</v>
      </c>
      <c r="AL76" s="1">
        <f t="shared" si="56"/>
        <v>3.8613020310448682</v>
      </c>
      <c r="AM76" s="1">
        <f t="shared" si="57"/>
        <v>0</v>
      </c>
      <c r="AN76" s="1">
        <f t="shared" si="58"/>
        <v>0.6116207951070336</v>
      </c>
      <c r="AO76" s="1">
        <f t="shared" si="59"/>
        <v>0</v>
      </c>
      <c r="AP76" s="1"/>
      <c r="AQ76" s="1">
        <f t="shared" si="60"/>
        <v>0.6290986903063981</v>
      </c>
      <c r="AR76" s="1">
        <f t="shared" si="63"/>
        <v>0.540959418576817</v>
      </c>
    </row>
    <row r="77" spans="1:44" ht="12.75">
      <c r="A77" s="9">
        <v>1991</v>
      </c>
      <c r="B77">
        <v>1</v>
      </c>
      <c r="C77">
        <v>0</v>
      </c>
      <c r="D77">
        <v>0</v>
      </c>
      <c r="E77">
        <v>1</v>
      </c>
      <c r="F77">
        <v>0</v>
      </c>
      <c r="G77" s="2"/>
      <c r="H77" s="2">
        <f t="shared" si="64"/>
        <v>2</v>
      </c>
      <c r="J77" s="9">
        <v>1991</v>
      </c>
      <c r="K77" s="2">
        <f t="shared" si="65"/>
        <v>1</v>
      </c>
      <c r="L77" s="2">
        <f t="shared" si="66"/>
        <v>0</v>
      </c>
      <c r="M77" s="2">
        <f t="shared" si="67"/>
        <v>1</v>
      </c>
      <c r="N77" s="2">
        <f t="shared" si="68"/>
        <v>2</v>
      </c>
      <c r="Z77" s="9">
        <v>1991</v>
      </c>
      <c r="AA77" s="2">
        <f t="shared" si="61"/>
        <v>351134</v>
      </c>
      <c r="AB77" s="2">
        <f t="shared" si="61"/>
        <v>27412</v>
      </c>
      <c r="AC77" s="1">
        <f t="shared" si="61"/>
        <v>4121</v>
      </c>
      <c r="AD77" s="1">
        <f t="shared" si="61"/>
        <v>664310</v>
      </c>
      <c r="AE77" s="1">
        <f t="shared" si="61"/>
        <v>84435</v>
      </c>
      <c r="AF77" s="1"/>
      <c r="AG77" s="2">
        <f t="shared" si="61"/>
        <v>1131412</v>
      </c>
      <c r="AJ77" s="9">
        <v>1991</v>
      </c>
      <c r="AK77" s="1">
        <f t="shared" si="62"/>
        <v>0.2847915610564628</v>
      </c>
      <c r="AL77" s="1">
        <f t="shared" si="56"/>
        <v>0</v>
      </c>
      <c r="AM77" s="1">
        <f t="shared" si="57"/>
        <v>0</v>
      </c>
      <c r="AN77" s="1">
        <f t="shared" si="58"/>
        <v>0.15053213108337973</v>
      </c>
      <c r="AO77" s="1">
        <f t="shared" si="59"/>
        <v>0</v>
      </c>
      <c r="AP77" s="1"/>
      <c r="AQ77" s="1">
        <f t="shared" si="60"/>
        <v>0.17677026582712577</v>
      </c>
      <c r="AR77" s="1">
        <f t="shared" si="63"/>
        <v>0.1328257618221569</v>
      </c>
    </row>
    <row r="78" spans="1:44" ht="12.75">
      <c r="A78" s="9">
        <v>1992</v>
      </c>
      <c r="B78">
        <v>18</v>
      </c>
      <c r="C78">
        <v>2</v>
      </c>
      <c r="D78">
        <v>0</v>
      </c>
      <c r="E78">
        <v>37</v>
      </c>
      <c r="F78">
        <v>0</v>
      </c>
      <c r="G78" s="2"/>
      <c r="H78" s="2">
        <f t="shared" si="64"/>
        <v>57</v>
      </c>
      <c r="J78" s="9">
        <v>1992</v>
      </c>
      <c r="K78" s="2">
        <f t="shared" si="65"/>
        <v>18</v>
      </c>
      <c r="L78" s="2">
        <f t="shared" si="66"/>
        <v>2</v>
      </c>
      <c r="M78" s="2">
        <f t="shared" si="67"/>
        <v>37</v>
      </c>
      <c r="N78" s="2">
        <f t="shared" si="68"/>
        <v>57</v>
      </c>
      <c r="Z78" s="9">
        <v>1992</v>
      </c>
      <c r="AA78" s="2">
        <f t="shared" si="61"/>
        <v>354561</v>
      </c>
      <c r="AB78" s="2">
        <f t="shared" si="61"/>
        <v>30183</v>
      </c>
      <c r="AC78" s="1">
        <f t="shared" si="61"/>
        <v>4289</v>
      </c>
      <c r="AD78" s="1">
        <f t="shared" si="61"/>
        <v>674061</v>
      </c>
      <c r="AE78" s="1">
        <f t="shared" si="61"/>
        <v>86832</v>
      </c>
      <c r="AF78" s="1"/>
      <c r="AG78" s="2">
        <f t="shared" si="61"/>
        <v>1149926</v>
      </c>
      <c r="AJ78" s="9">
        <v>1992</v>
      </c>
      <c r="AK78" s="1">
        <f t="shared" si="62"/>
        <v>5.0767004831326625</v>
      </c>
      <c r="AL78" s="1">
        <f t="shared" si="56"/>
        <v>6.626246562634596</v>
      </c>
      <c r="AM78" s="1">
        <f t="shared" si="57"/>
        <v>0</v>
      </c>
      <c r="AN78" s="1">
        <f t="shared" si="58"/>
        <v>5.489117453761603</v>
      </c>
      <c r="AO78" s="1">
        <f t="shared" si="59"/>
        <v>0</v>
      </c>
      <c r="AP78" s="1"/>
      <c r="AQ78" s="1">
        <f t="shared" si="60"/>
        <v>4.956840701053807</v>
      </c>
      <c r="AR78" s="1">
        <f t="shared" si="63"/>
        <v>4.835450912331968</v>
      </c>
    </row>
    <row r="79" spans="1:44" ht="12.75">
      <c r="A79" s="9">
        <v>1993</v>
      </c>
      <c r="B79">
        <v>76</v>
      </c>
      <c r="C79">
        <v>16</v>
      </c>
      <c r="D79">
        <v>1</v>
      </c>
      <c r="E79">
        <v>201</v>
      </c>
      <c r="F79">
        <v>0</v>
      </c>
      <c r="G79" s="2"/>
      <c r="H79" s="2">
        <f t="shared" si="64"/>
        <v>294</v>
      </c>
      <c r="J79" s="9">
        <v>1993</v>
      </c>
      <c r="K79" s="2">
        <f t="shared" si="65"/>
        <v>76</v>
      </c>
      <c r="L79" s="2">
        <f t="shared" si="66"/>
        <v>16</v>
      </c>
      <c r="M79" s="2">
        <f t="shared" si="67"/>
        <v>202</v>
      </c>
      <c r="N79" s="2">
        <f t="shared" si="68"/>
        <v>294</v>
      </c>
      <c r="Z79" s="9">
        <v>1993</v>
      </c>
      <c r="AA79" s="2">
        <f t="shared" si="61"/>
        <v>353920</v>
      </c>
      <c r="AB79" s="2">
        <f t="shared" si="61"/>
        <v>30375</v>
      </c>
      <c r="AC79" s="1">
        <f t="shared" si="61"/>
        <v>4434</v>
      </c>
      <c r="AD79" s="1">
        <f t="shared" si="61"/>
        <v>684699</v>
      </c>
      <c r="AE79" s="1">
        <f t="shared" si="61"/>
        <v>88080</v>
      </c>
      <c r="AF79" s="1"/>
      <c r="AG79" s="2">
        <f t="shared" si="61"/>
        <v>1161508</v>
      </c>
      <c r="AJ79" s="9">
        <v>1993</v>
      </c>
      <c r="AK79" s="1">
        <f t="shared" si="62"/>
        <v>21.473779385171788</v>
      </c>
      <c r="AL79" s="1">
        <f t="shared" si="56"/>
        <v>52.674897119341566</v>
      </c>
      <c r="AM79" s="1">
        <f t="shared" si="57"/>
        <v>22.552999548940008</v>
      </c>
      <c r="AN79" s="1">
        <f t="shared" si="58"/>
        <v>29.355965175938625</v>
      </c>
      <c r="AO79" s="1">
        <f t="shared" si="59"/>
        <v>0</v>
      </c>
      <c r="AP79" s="1"/>
      <c r="AQ79" s="1">
        <f t="shared" si="60"/>
        <v>25.31192208749316</v>
      </c>
      <c r="AR79" s="1">
        <f t="shared" si="63"/>
        <v>25.99030124303119</v>
      </c>
    </row>
    <row r="80" spans="1:44" ht="12.75">
      <c r="A80" s="9">
        <v>1994</v>
      </c>
      <c r="B80">
        <v>78</v>
      </c>
      <c r="C80">
        <v>15</v>
      </c>
      <c r="D80">
        <v>1</v>
      </c>
      <c r="E80">
        <v>234</v>
      </c>
      <c r="F80">
        <v>0</v>
      </c>
      <c r="G80" s="2"/>
      <c r="H80" s="2">
        <f t="shared" si="64"/>
        <v>328</v>
      </c>
      <c r="J80" s="9">
        <v>1994</v>
      </c>
      <c r="K80" s="2">
        <f t="shared" si="65"/>
        <v>78</v>
      </c>
      <c r="L80" s="2">
        <f t="shared" si="66"/>
        <v>15</v>
      </c>
      <c r="M80" s="2">
        <f t="shared" si="67"/>
        <v>235</v>
      </c>
      <c r="N80" s="2">
        <f t="shared" si="68"/>
        <v>328</v>
      </c>
      <c r="Z80" s="9">
        <v>1994</v>
      </c>
      <c r="AA80" s="2">
        <f t="shared" si="61"/>
        <v>354117</v>
      </c>
      <c r="AB80" s="2">
        <f t="shared" si="61"/>
        <v>31420</v>
      </c>
      <c r="AC80" s="1">
        <f t="shared" si="61"/>
        <v>4443</v>
      </c>
      <c r="AD80" s="1">
        <f t="shared" si="61"/>
        <v>694255</v>
      </c>
      <c r="AE80" s="1">
        <f t="shared" si="61"/>
        <v>89668</v>
      </c>
      <c r="AF80" s="1"/>
      <c r="AG80" s="2">
        <f t="shared" si="61"/>
        <v>1173903</v>
      </c>
      <c r="AJ80" s="9">
        <v>1994</v>
      </c>
      <c r="AK80" s="1">
        <f t="shared" si="62"/>
        <v>22.026618321063378</v>
      </c>
      <c r="AL80" s="1">
        <f t="shared" si="56"/>
        <v>47.740292807129215</v>
      </c>
      <c r="AM80" s="1">
        <f t="shared" si="57"/>
        <v>22.507314877335133</v>
      </c>
      <c r="AN80" s="1">
        <f t="shared" si="58"/>
        <v>33.7051947771352</v>
      </c>
      <c r="AO80" s="1">
        <f t="shared" si="59"/>
        <v>0</v>
      </c>
      <c r="AP80" s="1"/>
      <c r="AQ80" s="1">
        <f t="shared" si="60"/>
        <v>27.940979791345622</v>
      </c>
      <c r="AR80" s="1">
        <f t="shared" si="63"/>
        <v>29.808489965320675</v>
      </c>
    </row>
    <row r="81" spans="1:44" ht="12.75">
      <c r="A81" s="9">
        <v>1995</v>
      </c>
      <c r="B81">
        <v>87</v>
      </c>
      <c r="C81">
        <v>30</v>
      </c>
      <c r="D81">
        <v>1</v>
      </c>
      <c r="E81">
        <v>230</v>
      </c>
      <c r="F81">
        <v>0</v>
      </c>
      <c r="G81" s="2"/>
      <c r="H81" s="2">
        <f t="shared" si="64"/>
        <v>348</v>
      </c>
      <c r="J81" s="9">
        <v>1995</v>
      </c>
      <c r="K81" s="2">
        <f t="shared" si="65"/>
        <v>87</v>
      </c>
      <c r="L81" s="2">
        <f t="shared" si="66"/>
        <v>30</v>
      </c>
      <c r="M81" s="2">
        <f t="shared" si="67"/>
        <v>231</v>
      </c>
      <c r="N81" s="2">
        <f t="shared" si="68"/>
        <v>348</v>
      </c>
      <c r="Z81" s="9">
        <v>1995</v>
      </c>
      <c r="AA81" s="2">
        <f t="shared" si="61"/>
        <v>352372</v>
      </c>
      <c r="AB81" s="2">
        <f t="shared" si="61"/>
        <v>31710</v>
      </c>
      <c r="AC81" s="1">
        <f t="shared" si="61"/>
        <v>4516</v>
      </c>
      <c r="AD81" s="1">
        <f t="shared" si="61"/>
        <v>701136</v>
      </c>
      <c r="AE81" s="1">
        <f t="shared" si="61"/>
        <v>90756</v>
      </c>
      <c r="AF81" s="1"/>
      <c r="AG81" s="2">
        <f t="shared" si="61"/>
        <v>1180490</v>
      </c>
      <c r="AJ81" s="9">
        <v>1995</v>
      </c>
      <c r="AK81" s="1">
        <f t="shared" si="62"/>
        <v>24.689816443985332</v>
      </c>
      <c r="AL81" s="1">
        <f t="shared" si="56"/>
        <v>94.6073793755913</v>
      </c>
      <c r="AM81" s="1">
        <f t="shared" si="57"/>
        <v>22.143489813994687</v>
      </c>
      <c r="AN81" s="1">
        <f t="shared" si="58"/>
        <v>32.80390680267452</v>
      </c>
      <c r="AO81" s="1">
        <f t="shared" si="59"/>
        <v>0</v>
      </c>
      <c r="AP81" s="1"/>
      <c r="AQ81" s="1">
        <f t="shared" si="60"/>
        <v>29.479284026124745</v>
      </c>
      <c r="AR81" s="1">
        <f t="shared" si="63"/>
        <v>29.00523349840785</v>
      </c>
    </row>
    <row r="82" spans="1:44" ht="12.75">
      <c r="A82" s="9">
        <v>1996</v>
      </c>
      <c r="B82">
        <v>95</v>
      </c>
      <c r="C82">
        <v>17</v>
      </c>
      <c r="D82">
        <v>0</v>
      </c>
      <c r="E82">
        <v>280</v>
      </c>
      <c r="F82">
        <v>0</v>
      </c>
      <c r="G82" s="2"/>
      <c r="H82" s="2">
        <f t="shared" si="64"/>
        <v>392</v>
      </c>
      <c r="J82" s="9">
        <v>1996</v>
      </c>
      <c r="K82" s="2">
        <f t="shared" si="65"/>
        <v>95</v>
      </c>
      <c r="L82" s="2">
        <f t="shared" si="66"/>
        <v>17</v>
      </c>
      <c r="M82" s="2">
        <f t="shared" si="67"/>
        <v>280</v>
      </c>
      <c r="N82" s="2">
        <f t="shared" si="68"/>
        <v>392</v>
      </c>
      <c r="Z82" s="9">
        <v>1996</v>
      </c>
      <c r="AA82" s="2">
        <f t="shared" si="61"/>
        <v>349021</v>
      </c>
      <c r="AB82" s="2">
        <f t="shared" si="61"/>
        <v>31520</v>
      </c>
      <c r="AC82" s="1">
        <f t="shared" si="61"/>
        <v>4551</v>
      </c>
      <c r="AD82" s="1">
        <f t="shared" si="61"/>
        <v>706714</v>
      </c>
      <c r="AE82" s="1">
        <f t="shared" si="61"/>
        <v>92628</v>
      </c>
      <c r="AF82" s="1"/>
      <c r="AG82" s="2">
        <f t="shared" si="61"/>
        <v>1184434</v>
      </c>
      <c r="AJ82" s="9">
        <v>1996</v>
      </c>
      <c r="AK82" s="1">
        <f t="shared" si="62"/>
        <v>27.21899255345667</v>
      </c>
      <c r="AL82" s="1">
        <f t="shared" si="56"/>
        <v>53.934010152284266</v>
      </c>
      <c r="AM82" s="1">
        <f t="shared" si="57"/>
        <v>0</v>
      </c>
      <c r="AN82" s="1">
        <f t="shared" si="58"/>
        <v>39.61998771780381</v>
      </c>
      <c r="AO82" s="1">
        <f t="shared" si="59"/>
        <v>0</v>
      </c>
      <c r="AP82" s="1"/>
      <c r="AQ82" s="1">
        <f t="shared" si="60"/>
        <v>33.09597664369648</v>
      </c>
      <c r="AR82" s="1">
        <f t="shared" si="63"/>
        <v>34.830506049934506</v>
      </c>
    </row>
    <row r="83" spans="1:44" ht="12.75">
      <c r="A83" s="9">
        <v>1997</v>
      </c>
      <c r="B83">
        <v>158</v>
      </c>
      <c r="C83">
        <v>38</v>
      </c>
      <c r="D83">
        <v>0</v>
      </c>
      <c r="E83">
        <v>550</v>
      </c>
      <c r="F83">
        <v>20</v>
      </c>
      <c r="G83" s="2"/>
      <c r="H83" s="2">
        <f t="shared" si="64"/>
        <v>766</v>
      </c>
      <c r="J83" s="9">
        <v>1997</v>
      </c>
      <c r="K83" s="2">
        <f t="shared" si="65"/>
        <v>158</v>
      </c>
      <c r="L83" s="2">
        <f t="shared" si="66"/>
        <v>38</v>
      </c>
      <c r="M83" s="2">
        <f t="shared" si="67"/>
        <v>570</v>
      </c>
      <c r="N83" s="2">
        <f t="shared" si="68"/>
        <v>766</v>
      </c>
      <c r="Z83" s="9">
        <v>1997</v>
      </c>
      <c r="AA83" s="2">
        <f t="shared" si="61"/>
        <v>346027</v>
      </c>
      <c r="AB83" s="2">
        <f t="shared" si="61"/>
        <v>31406</v>
      </c>
      <c r="AC83" s="1">
        <f t="shared" si="61"/>
        <v>4673</v>
      </c>
      <c r="AD83" s="1">
        <f t="shared" si="61"/>
        <v>712290</v>
      </c>
      <c r="AE83" s="1">
        <f t="shared" si="61"/>
        <v>94926</v>
      </c>
      <c r="AF83" s="1"/>
      <c r="AG83" s="2">
        <f t="shared" si="61"/>
        <v>1189322</v>
      </c>
      <c r="AJ83" s="9">
        <v>1997</v>
      </c>
      <c r="AK83" s="1">
        <f t="shared" si="62"/>
        <v>45.66117672898358</v>
      </c>
      <c r="AL83" s="1">
        <f t="shared" si="56"/>
        <v>120.99598802776539</v>
      </c>
      <c r="AM83" s="1">
        <f t="shared" si="57"/>
        <v>0</v>
      </c>
      <c r="AN83" s="1">
        <f t="shared" si="58"/>
        <v>77.2157407797386</v>
      </c>
      <c r="AO83" s="1">
        <f t="shared" si="59"/>
        <v>21.069043254745804</v>
      </c>
      <c r="AP83" s="1"/>
      <c r="AQ83" s="1">
        <f t="shared" si="60"/>
        <v>64.4064433349421</v>
      </c>
      <c r="AR83" s="1">
        <f t="shared" si="63"/>
        <v>70.20664154829046</v>
      </c>
    </row>
    <row r="84" spans="1:44" ht="12.75">
      <c r="A84" s="9">
        <v>1998</v>
      </c>
      <c r="B84">
        <v>168</v>
      </c>
      <c r="C84">
        <v>58</v>
      </c>
      <c r="D84">
        <v>3</v>
      </c>
      <c r="E84">
        <v>615</v>
      </c>
      <c r="F84">
        <v>11</v>
      </c>
      <c r="G84" s="2"/>
      <c r="H84" s="2">
        <f t="shared" si="64"/>
        <v>855</v>
      </c>
      <c r="J84" s="9">
        <v>1998</v>
      </c>
      <c r="K84" s="2">
        <f t="shared" si="65"/>
        <v>168</v>
      </c>
      <c r="L84" s="2">
        <f t="shared" si="66"/>
        <v>58</v>
      </c>
      <c r="M84" s="2">
        <f t="shared" si="67"/>
        <v>629</v>
      </c>
      <c r="N84" s="2">
        <f t="shared" si="68"/>
        <v>855</v>
      </c>
      <c r="Z84" s="9">
        <v>1998</v>
      </c>
      <c r="AA84" s="2">
        <f t="shared" si="61"/>
        <v>343458</v>
      </c>
      <c r="AB84" s="2">
        <f t="shared" si="61"/>
        <v>31293</v>
      </c>
      <c r="AC84" s="1">
        <f t="shared" si="61"/>
        <v>4682</v>
      </c>
      <c r="AD84" s="1">
        <f t="shared" si="61"/>
        <v>715258</v>
      </c>
      <c r="AE84" s="1">
        <f t="shared" si="61"/>
        <v>95781</v>
      </c>
      <c r="AF84" s="1"/>
      <c r="AG84" s="2">
        <f t="shared" si="61"/>
        <v>1190472</v>
      </c>
      <c r="AJ84" s="9">
        <v>1998</v>
      </c>
      <c r="AK84" s="1">
        <f t="shared" si="62"/>
        <v>48.914277728281185</v>
      </c>
      <c r="AL84" s="1">
        <f t="shared" si="56"/>
        <v>185.34496532770908</v>
      </c>
      <c r="AM84" s="1">
        <f t="shared" si="57"/>
        <v>64.07518154634772</v>
      </c>
      <c r="AN84" s="1">
        <f t="shared" si="58"/>
        <v>85.98295999485501</v>
      </c>
      <c r="AO84" s="1">
        <f t="shared" si="59"/>
        <v>11.484532422923126</v>
      </c>
      <c r="AP84" s="1"/>
      <c r="AQ84" s="1">
        <f t="shared" si="60"/>
        <v>71.82025280728988</v>
      </c>
      <c r="AR84" s="1">
        <f t="shared" si="63"/>
        <v>77.10969804626826</v>
      </c>
    </row>
    <row r="85" spans="1:44" ht="12.75">
      <c r="A85" s="9">
        <v>1999</v>
      </c>
      <c r="B85">
        <v>176</v>
      </c>
      <c r="C85">
        <v>60</v>
      </c>
      <c r="D85">
        <v>6</v>
      </c>
      <c r="E85">
        <v>619</v>
      </c>
      <c r="F85">
        <v>24</v>
      </c>
      <c r="G85" s="2"/>
      <c r="H85" s="2">
        <f t="shared" si="64"/>
        <v>885</v>
      </c>
      <c r="J85" s="9">
        <v>1999</v>
      </c>
      <c r="K85" s="2">
        <f t="shared" si="65"/>
        <v>176</v>
      </c>
      <c r="L85" s="2">
        <f t="shared" si="66"/>
        <v>60</v>
      </c>
      <c r="M85" s="2">
        <f t="shared" si="67"/>
        <v>649</v>
      </c>
      <c r="N85" s="2">
        <f t="shared" si="68"/>
        <v>885</v>
      </c>
      <c r="Z85" s="9">
        <v>1999</v>
      </c>
      <c r="AA85" s="2">
        <f t="shared" si="61"/>
        <v>340086</v>
      </c>
      <c r="AB85" s="2">
        <f t="shared" si="61"/>
        <v>30160</v>
      </c>
      <c r="AC85" s="1">
        <f t="shared" si="61"/>
        <v>4702</v>
      </c>
      <c r="AD85" s="1">
        <f t="shared" si="61"/>
        <v>715093</v>
      </c>
      <c r="AE85" s="1">
        <f t="shared" si="61"/>
        <v>95456</v>
      </c>
      <c r="AF85" s="1"/>
      <c r="AG85" s="2">
        <f t="shared" si="61"/>
        <v>1185497</v>
      </c>
      <c r="AJ85" s="9">
        <v>1999</v>
      </c>
      <c r="AK85" s="1">
        <f t="shared" si="62"/>
        <v>51.751615767776386</v>
      </c>
      <c r="AL85" s="1">
        <f>(C85/AB85)*100000</f>
        <v>198.93899204244033</v>
      </c>
      <c r="AM85" s="1">
        <f>(D85/AC85)*100000</f>
        <v>127.60527435133986</v>
      </c>
      <c r="AN85" s="1">
        <f>(E85/AD85)*100000</f>
        <v>86.56216743836117</v>
      </c>
      <c r="AO85" s="1">
        <f>(F85/AE85)*100000</f>
        <v>25.14247401944351</v>
      </c>
      <c r="AP85" s="1"/>
      <c r="AQ85" s="1">
        <f t="shared" si="60"/>
        <v>74.65223446368907</v>
      </c>
      <c r="AR85" s="1">
        <f t="shared" si="63"/>
        <v>79.60738471955263</v>
      </c>
    </row>
    <row r="86" spans="1:14" s="4" customFormat="1" ht="12.75">
      <c r="A86" s="13" t="s">
        <v>31</v>
      </c>
      <c r="B86" s="21">
        <f aca="true" t="shared" si="69" ref="B86:G86">SUM(B69:B85)</f>
        <v>892</v>
      </c>
      <c r="C86" s="21">
        <f t="shared" si="69"/>
        <v>241</v>
      </c>
      <c r="D86" s="4">
        <f t="shared" si="69"/>
        <v>12</v>
      </c>
      <c r="E86" s="4">
        <f t="shared" si="69"/>
        <v>2848</v>
      </c>
      <c r="F86" s="4">
        <f t="shared" si="69"/>
        <v>55</v>
      </c>
      <c r="G86" s="4">
        <f t="shared" si="69"/>
        <v>0</v>
      </c>
      <c r="H86" s="21">
        <f t="shared" si="64"/>
        <v>4048</v>
      </c>
      <c r="J86" s="13" t="s">
        <v>31</v>
      </c>
      <c r="K86" s="21">
        <f>B86</f>
        <v>892</v>
      </c>
      <c r="L86" s="21">
        <f>C86</f>
        <v>241</v>
      </c>
      <c r="M86" s="21">
        <f t="shared" si="67"/>
        <v>2915</v>
      </c>
      <c r="N86" s="21">
        <f>H86</f>
        <v>4048</v>
      </c>
    </row>
    <row r="88" spans="1:44" s="27" customFormat="1" ht="29.25" customHeight="1">
      <c r="A88" s="31" t="str">
        <f>CONCATENATE("Other &amp; Not Known Admissions, All Races: ",$A$1)</f>
        <v>Other &amp; Not Known Admissions, All Races: HAWAII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HAWAII</v>
      </c>
      <c r="K88" s="31"/>
      <c r="L88" s="31"/>
      <c r="M88" s="31"/>
      <c r="N88" s="31"/>
      <c r="Z88" s="30" t="str">
        <f>CONCATENATE("Total Population, By Race: ",$A$1)</f>
        <v>Total Population, By Race: HAWAII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HAWAII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43</v>
      </c>
      <c r="B89" s="19" t="s">
        <v>29</v>
      </c>
      <c r="C89" s="19" t="s">
        <v>30</v>
      </c>
      <c r="D89" s="19" t="s">
        <v>46</v>
      </c>
      <c r="E89" s="19" t="s">
        <v>47</v>
      </c>
      <c r="F89" s="19" t="s">
        <v>44</v>
      </c>
      <c r="G89" s="19" t="s">
        <v>45</v>
      </c>
      <c r="H89" s="19" t="s">
        <v>31</v>
      </c>
      <c r="J89" s="20" t="s">
        <v>43</v>
      </c>
      <c r="K89" s="19" t="s">
        <v>29</v>
      </c>
      <c r="L89" s="19" t="s">
        <v>30</v>
      </c>
      <c r="M89" s="19" t="s">
        <v>48</v>
      </c>
      <c r="N89" s="19" t="s">
        <v>31</v>
      </c>
      <c r="Z89" s="20" t="s">
        <v>43</v>
      </c>
      <c r="AA89" s="19" t="s">
        <v>29</v>
      </c>
      <c r="AB89" s="19" t="s">
        <v>30</v>
      </c>
      <c r="AC89" s="19" t="s">
        <v>46</v>
      </c>
      <c r="AD89" s="19" t="s">
        <v>47</v>
      </c>
      <c r="AE89" s="19" t="s">
        <v>44</v>
      </c>
      <c r="AF89" s="19" t="s">
        <v>45</v>
      </c>
      <c r="AG89" s="19" t="s">
        <v>31</v>
      </c>
      <c r="AJ89" s="20" t="s">
        <v>43</v>
      </c>
      <c r="AK89" s="19" t="s">
        <v>29</v>
      </c>
      <c r="AL89" s="19" t="s">
        <v>30</v>
      </c>
      <c r="AM89" s="19" t="s">
        <v>46</v>
      </c>
      <c r="AN89" s="19" t="s">
        <v>47</v>
      </c>
      <c r="AO89" s="19" t="s">
        <v>44</v>
      </c>
      <c r="AP89" s="19" t="s">
        <v>45</v>
      </c>
      <c r="AQ89" s="19" t="s">
        <v>31</v>
      </c>
      <c r="AR89" s="19" t="s">
        <v>48</v>
      </c>
    </row>
    <row r="90" spans="1:44" ht="12.75">
      <c r="A90" s="9">
        <v>1983</v>
      </c>
      <c r="B90" s="2"/>
      <c r="D90" s="2"/>
      <c r="E90" s="2"/>
      <c r="F90" s="2"/>
      <c r="G90" s="2"/>
      <c r="H90" s="2"/>
      <c r="J90" s="9">
        <v>1983</v>
      </c>
      <c r="K90" s="2"/>
      <c r="L90" s="2"/>
      <c r="M90" s="2"/>
      <c r="N90" s="2"/>
      <c r="Z90" s="9">
        <v>1983</v>
      </c>
      <c r="AA90" s="2">
        <f>AA69</f>
        <v>332132</v>
      </c>
      <c r="AB90" s="2">
        <f aca="true" t="shared" si="70" ref="AB90:AG90">AB69</f>
        <v>20164</v>
      </c>
      <c r="AC90" s="1">
        <f t="shared" si="70"/>
        <v>2702</v>
      </c>
      <c r="AD90" s="1">
        <f t="shared" si="70"/>
        <v>594388</v>
      </c>
      <c r="AE90" s="1">
        <f t="shared" si="70"/>
        <v>63331</v>
      </c>
      <c r="AF90" s="1"/>
      <c r="AG90" s="2">
        <f t="shared" si="70"/>
        <v>1012717</v>
      </c>
      <c r="AJ90" s="9">
        <v>1983</v>
      </c>
      <c r="AK90" s="1">
        <f>(B90/AA90)*100000</f>
        <v>0</v>
      </c>
      <c r="AL90" s="1">
        <f aca="true" t="shared" si="71" ref="AL90:AL105">(C90/AB90)*100000</f>
        <v>0</v>
      </c>
      <c r="AM90" s="1">
        <f aca="true" t="shared" si="72" ref="AM90:AM105">(D90/AC90)*100000</f>
        <v>0</v>
      </c>
      <c r="AN90" s="1">
        <f aca="true" t="shared" si="73" ref="AN90:AN105">(E90/AD90)*100000</f>
        <v>0</v>
      </c>
      <c r="AO90" s="1">
        <f aca="true" t="shared" si="74" ref="AO90:AO105">(F90/AE90)*100000</f>
        <v>0</v>
      </c>
      <c r="AP90" s="1"/>
      <c r="AQ90" s="1">
        <f aca="true" t="shared" si="75" ref="AQ90:AQ106">(H90/AG90)*100000</f>
        <v>0</v>
      </c>
      <c r="AR90" s="1">
        <f>(SUM(D90:F90)/SUM(AC90:AE90))*100000</f>
        <v>0</v>
      </c>
    </row>
    <row r="91" spans="1:44" ht="12.75">
      <c r="A91" s="9">
        <v>1984</v>
      </c>
      <c r="B91">
        <v>66</v>
      </c>
      <c r="C91">
        <v>7</v>
      </c>
      <c r="D91">
        <v>1</v>
      </c>
      <c r="E91">
        <v>135</v>
      </c>
      <c r="F91">
        <v>0</v>
      </c>
      <c r="G91" s="2"/>
      <c r="H91" s="2">
        <f>SUM(B91:G91)</f>
        <v>209</v>
      </c>
      <c r="J91" s="9">
        <v>1984</v>
      </c>
      <c r="K91" s="2"/>
      <c r="L91" s="2"/>
      <c r="M91" s="2"/>
      <c r="N91" s="2">
        <f>H91</f>
        <v>209</v>
      </c>
      <c r="Z91" s="9">
        <v>1984</v>
      </c>
      <c r="AA91" s="2">
        <f aca="true" t="shared" si="76" ref="AA91:AG106">AA70</f>
        <v>336385</v>
      </c>
      <c r="AB91" s="2">
        <f t="shared" si="76"/>
        <v>21211</v>
      </c>
      <c r="AC91" s="1">
        <f t="shared" si="76"/>
        <v>2864</v>
      </c>
      <c r="AD91" s="1">
        <f t="shared" si="76"/>
        <v>601823</v>
      </c>
      <c r="AE91" s="1">
        <f t="shared" si="76"/>
        <v>65647</v>
      </c>
      <c r="AF91" s="1"/>
      <c r="AG91" s="2">
        <f t="shared" si="76"/>
        <v>1027930</v>
      </c>
      <c r="AJ91" s="9">
        <v>1984</v>
      </c>
      <c r="AK91" s="1">
        <f aca="true" t="shared" si="77" ref="AK91:AK106">(B91/AA91)*100000</f>
        <v>19.620375462639537</v>
      </c>
      <c r="AL91" s="1">
        <f t="shared" si="71"/>
        <v>33.00174437791712</v>
      </c>
      <c r="AM91" s="1">
        <f t="shared" si="72"/>
        <v>34.91620111731844</v>
      </c>
      <c r="AN91" s="1">
        <f t="shared" si="73"/>
        <v>22.431844578887812</v>
      </c>
      <c r="AO91" s="1">
        <f t="shared" si="74"/>
        <v>0</v>
      </c>
      <c r="AP91" s="1"/>
      <c r="AQ91" s="1">
        <f t="shared" si="75"/>
        <v>20.332123782747853</v>
      </c>
      <c r="AR91" s="1">
        <f aca="true" t="shared" si="78" ref="AR91:AR106">(SUM(D91:F91)/SUM(AC91:AE91))*100000</f>
        <v>20.288393547097417</v>
      </c>
    </row>
    <row r="92" spans="1:44" ht="12.75">
      <c r="A92" s="9">
        <v>1985</v>
      </c>
      <c r="B92" s="2"/>
      <c r="D92" s="2"/>
      <c r="E92" s="2"/>
      <c r="F92" s="2"/>
      <c r="G92" s="2"/>
      <c r="H92" s="2"/>
      <c r="J92" s="9">
        <v>1985</v>
      </c>
      <c r="K92" s="2"/>
      <c r="L92" s="2"/>
      <c r="M92" s="2"/>
      <c r="N92" s="2"/>
      <c r="Z92" s="9">
        <v>1985</v>
      </c>
      <c r="AA92" s="2">
        <f t="shared" si="76"/>
        <v>338959</v>
      </c>
      <c r="AB92" s="2">
        <f t="shared" si="76"/>
        <v>22111</v>
      </c>
      <c r="AC92" s="1">
        <f t="shared" si="76"/>
        <v>3018</v>
      </c>
      <c r="AD92" s="1">
        <f t="shared" si="76"/>
        <v>607768</v>
      </c>
      <c r="AE92" s="1">
        <f t="shared" si="76"/>
        <v>67817</v>
      </c>
      <c r="AF92" s="1"/>
      <c r="AG92" s="2">
        <f t="shared" si="76"/>
        <v>1039673</v>
      </c>
      <c r="AJ92" s="9">
        <v>1985</v>
      </c>
      <c r="AK92" s="1">
        <f t="shared" si="77"/>
        <v>0</v>
      </c>
      <c r="AL92" s="1">
        <f t="shared" si="71"/>
        <v>0</v>
      </c>
      <c r="AM92" s="1">
        <f t="shared" si="72"/>
        <v>0</v>
      </c>
      <c r="AN92" s="1">
        <f t="shared" si="73"/>
        <v>0</v>
      </c>
      <c r="AO92" s="1">
        <f t="shared" si="74"/>
        <v>0</v>
      </c>
      <c r="AP92" s="1"/>
      <c r="AQ92" s="1">
        <f t="shared" si="75"/>
        <v>0</v>
      </c>
      <c r="AR92" s="1">
        <f t="shared" si="78"/>
        <v>0</v>
      </c>
    </row>
    <row r="93" spans="1:44" ht="12.75">
      <c r="A93" s="9">
        <v>1986</v>
      </c>
      <c r="B93" s="2"/>
      <c r="E93" s="2"/>
      <c r="F93" s="2"/>
      <c r="G93" s="2"/>
      <c r="H93" s="2"/>
      <c r="J93" s="9">
        <v>1986</v>
      </c>
      <c r="K93" s="2"/>
      <c r="L93" s="2"/>
      <c r="M93" s="2"/>
      <c r="N93" s="2"/>
      <c r="Z93" s="9">
        <v>1986</v>
      </c>
      <c r="AA93" s="2">
        <f t="shared" si="76"/>
        <v>341402</v>
      </c>
      <c r="AB93" s="2">
        <f t="shared" si="76"/>
        <v>22990</v>
      </c>
      <c r="AC93" s="1">
        <f t="shared" si="76"/>
        <v>3186</v>
      </c>
      <c r="AD93" s="1">
        <f t="shared" si="76"/>
        <v>613983</v>
      </c>
      <c r="AE93" s="1">
        <f t="shared" si="76"/>
        <v>70184</v>
      </c>
      <c r="AF93" s="1"/>
      <c r="AG93" s="2">
        <f t="shared" si="76"/>
        <v>1051745</v>
      </c>
      <c r="AJ93" s="9">
        <v>1986</v>
      </c>
      <c r="AK93" s="1">
        <f t="shared" si="77"/>
        <v>0</v>
      </c>
      <c r="AL93" s="1">
        <f t="shared" si="71"/>
        <v>0</v>
      </c>
      <c r="AM93" s="1">
        <f t="shared" si="72"/>
        <v>0</v>
      </c>
      <c r="AN93" s="1">
        <f t="shared" si="73"/>
        <v>0</v>
      </c>
      <c r="AO93" s="1">
        <f t="shared" si="74"/>
        <v>0</v>
      </c>
      <c r="AP93" s="1"/>
      <c r="AQ93" s="1">
        <f t="shared" si="75"/>
        <v>0</v>
      </c>
      <c r="AR93" s="1">
        <f t="shared" si="78"/>
        <v>0</v>
      </c>
    </row>
    <row r="94" spans="1:44" ht="12.75">
      <c r="A94" s="9">
        <v>1987</v>
      </c>
      <c r="B94" s="2"/>
      <c r="E94" s="2"/>
      <c r="F94" s="2"/>
      <c r="G94" s="2"/>
      <c r="H94" s="2"/>
      <c r="J94" s="9">
        <v>1987</v>
      </c>
      <c r="K94" s="2"/>
      <c r="L94" s="2"/>
      <c r="M94" s="2"/>
      <c r="N94" s="2"/>
      <c r="Z94" s="9">
        <v>1987</v>
      </c>
      <c r="AA94" s="2">
        <f t="shared" si="76"/>
        <v>344754</v>
      </c>
      <c r="AB94" s="2">
        <f t="shared" si="76"/>
        <v>23891</v>
      </c>
      <c r="AC94" s="1">
        <f t="shared" si="76"/>
        <v>3389</v>
      </c>
      <c r="AD94" s="1">
        <f t="shared" si="76"/>
        <v>622810</v>
      </c>
      <c r="AE94" s="1">
        <f t="shared" si="76"/>
        <v>73055</v>
      </c>
      <c r="AF94" s="1"/>
      <c r="AG94" s="2">
        <f t="shared" si="76"/>
        <v>1067899</v>
      </c>
      <c r="AJ94" s="9">
        <v>1987</v>
      </c>
      <c r="AK94" s="1">
        <f t="shared" si="77"/>
        <v>0</v>
      </c>
      <c r="AL94" s="1">
        <f t="shared" si="71"/>
        <v>0</v>
      </c>
      <c r="AM94" s="1">
        <f t="shared" si="72"/>
        <v>0</v>
      </c>
      <c r="AN94" s="1">
        <f t="shared" si="73"/>
        <v>0</v>
      </c>
      <c r="AO94" s="1">
        <f t="shared" si="74"/>
        <v>0</v>
      </c>
      <c r="AP94" s="1"/>
      <c r="AQ94" s="1">
        <f t="shared" si="75"/>
        <v>0</v>
      </c>
      <c r="AR94" s="1">
        <f t="shared" si="78"/>
        <v>0</v>
      </c>
    </row>
    <row r="95" spans="1:44" ht="12.75">
      <c r="A95" s="9">
        <v>1988</v>
      </c>
      <c r="B95" s="2"/>
      <c r="E95" s="2"/>
      <c r="F95" s="2"/>
      <c r="G95" s="2"/>
      <c r="H95" s="2"/>
      <c r="J95" s="9">
        <v>1988</v>
      </c>
      <c r="K95" s="2"/>
      <c r="L95" s="2"/>
      <c r="M95" s="2"/>
      <c r="N95" s="2"/>
      <c r="Z95" s="9">
        <v>1988</v>
      </c>
      <c r="AA95" s="2">
        <f t="shared" si="76"/>
        <v>345703</v>
      </c>
      <c r="AB95" s="2">
        <f t="shared" si="76"/>
        <v>24634</v>
      </c>
      <c r="AC95" s="1">
        <f t="shared" si="76"/>
        <v>3587</v>
      </c>
      <c r="AD95" s="1">
        <f t="shared" si="76"/>
        <v>630010</v>
      </c>
      <c r="AE95" s="1">
        <f t="shared" si="76"/>
        <v>75889</v>
      </c>
      <c r="AF95" s="1"/>
      <c r="AG95" s="2">
        <f t="shared" si="76"/>
        <v>1079823</v>
      </c>
      <c r="AJ95" s="9">
        <v>1988</v>
      </c>
      <c r="AK95" s="1">
        <f t="shared" si="77"/>
        <v>0</v>
      </c>
      <c r="AL95" s="1">
        <f t="shared" si="71"/>
        <v>0</v>
      </c>
      <c r="AM95" s="1">
        <f t="shared" si="72"/>
        <v>0</v>
      </c>
      <c r="AN95" s="1">
        <f t="shared" si="73"/>
        <v>0</v>
      </c>
      <c r="AO95" s="1">
        <f t="shared" si="74"/>
        <v>0</v>
      </c>
      <c r="AP95" s="1"/>
      <c r="AQ95" s="1">
        <f t="shared" si="75"/>
        <v>0</v>
      </c>
      <c r="AR95" s="1">
        <f t="shared" si="78"/>
        <v>0</v>
      </c>
    </row>
    <row r="96" spans="1:44" ht="12.75">
      <c r="A96" s="9">
        <v>1989</v>
      </c>
      <c r="B96" s="2"/>
      <c r="E96" s="2"/>
      <c r="F96" s="2"/>
      <c r="G96" s="2"/>
      <c r="H96" s="2"/>
      <c r="J96" s="9">
        <v>1989</v>
      </c>
      <c r="K96" s="2"/>
      <c r="L96" s="2"/>
      <c r="M96" s="2"/>
      <c r="N96" s="2"/>
      <c r="Z96" s="9">
        <v>1989</v>
      </c>
      <c r="AA96" s="2">
        <f t="shared" si="76"/>
        <v>347218</v>
      </c>
      <c r="AB96" s="2">
        <f t="shared" si="76"/>
        <v>25425</v>
      </c>
      <c r="AC96" s="1">
        <f t="shared" si="76"/>
        <v>3812</v>
      </c>
      <c r="AD96" s="1">
        <f t="shared" si="76"/>
        <v>639242</v>
      </c>
      <c r="AE96" s="1">
        <f t="shared" si="76"/>
        <v>78887</v>
      </c>
      <c r="AF96" s="1"/>
      <c r="AG96" s="2">
        <f t="shared" si="76"/>
        <v>1094584</v>
      </c>
      <c r="AJ96" s="9">
        <v>1989</v>
      </c>
      <c r="AK96" s="1">
        <f t="shared" si="77"/>
        <v>0</v>
      </c>
      <c r="AL96" s="1">
        <f t="shared" si="71"/>
        <v>0</v>
      </c>
      <c r="AM96" s="1">
        <f t="shared" si="72"/>
        <v>0</v>
      </c>
      <c r="AN96" s="1">
        <f t="shared" si="73"/>
        <v>0</v>
      </c>
      <c r="AO96" s="1">
        <f t="shared" si="74"/>
        <v>0</v>
      </c>
      <c r="AP96" s="1"/>
      <c r="AQ96" s="1">
        <f t="shared" si="75"/>
        <v>0</v>
      </c>
      <c r="AR96" s="1">
        <f t="shared" si="78"/>
        <v>0</v>
      </c>
    </row>
    <row r="97" spans="1:44" ht="12.75">
      <c r="A97" s="9">
        <v>1990</v>
      </c>
      <c r="B97" s="2"/>
      <c r="E97" s="2"/>
      <c r="F97" s="2"/>
      <c r="G97" s="2"/>
      <c r="H97" s="2"/>
      <c r="J97" s="9">
        <v>1990</v>
      </c>
      <c r="K97" s="2"/>
      <c r="L97" s="2"/>
      <c r="M97" s="2"/>
      <c r="N97" s="2"/>
      <c r="Z97" s="9">
        <v>1990</v>
      </c>
      <c r="AA97" s="2">
        <f t="shared" si="76"/>
        <v>347378</v>
      </c>
      <c r="AB97" s="2">
        <f t="shared" si="76"/>
        <v>25898</v>
      </c>
      <c r="AC97" s="1">
        <f t="shared" si="76"/>
        <v>4002</v>
      </c>
      <c r="AD97" s="1">
        <f t="shared" si="76"/>
        <v>654000</v>
      </c>
      <c r="AE97" s="1">
        <f t="shared" si="76"/>
        <v>81425</v>
      </c>
      <c r="AF97" s="1"/>
      <c r="AG97" s="2">
        <f t="shared" si="76"/>
        <v>1112703</v>
      </c>
      <c r="AJ97" s="9">
        <v>1990</v>
      </c>
      <c r="AK97" s="1">
        <f t="shared" si="77"/>
        <v>0</v>
      </c>
      <c r="AL97" s="1">
        <f t="shared" si="71"/>
        <v>0</v>
      </c>
      <c r="AM97" s="1">
        <f t="shared" si="72"/>
        <v>0</v>
      </c>
      <c r="AN97" s="1">
        <f t="shared" si="73"/>
        <v>0</v>
      </c>
      <c r="AO97" s="1">
        <f t="shared" si="74"/>
        <v>0</v>
      </c>
      <c r="AP97" s="1"/>
      <c r="AQ97" s="1">
        <f t="shared" si="75"/>
        <v>0</v>
      </c>
      <c r="AR97" s="1">
        <f t="shared" si="78"/>
        <v>0</v>
      </c>
    </row>
    <row r="98" spans="1:44" ht="12.75">
      <c r="A98" s="9">
        <v>1991</v>
      </c>
      <c r="B98" s="2"/>
      <c r="E98" s="2"/>
      <c r="F98" s="2"/>
      <c r="G98" s="2"/>
      <c r="H98" s="2"/>
      <c r="J98" s="9">
        <v>1991</v>
      </c>
      <c r="K98" s="2"/>
      <c r="L98" s="2"/>
      <c r="M98" s="2"/>
      <c r="N98" s="2"/>
      <c r="Z98" s="9">
        <v>1991</v>
      </c>
      <c r="AA98" s="2">
        <f t="shared" si="76"/>
        <v>351134</v>
      </c>
      <c r="AB98" s="2">
        <f t="shared" si="76"/>
        <v>27412</v>
      </c>
      <c r="AC98" s="1">
        <f t="shared" si="76"/>
        <v>4121</v>
      </c>
      <c r="AD98" s="1">
        <f t="shared" si="76"/>
        <v>664310</v>
      </c>
      <c r="AE98" s="1">
        <f t="shared" si="76"/>
        <v>84435</v>
      </c>
      <c r="AF98" s="1"/>
      <c r="AG98" s="2">
        <f t="shared" si="76"/>
        <v>1131412</v>
      </c>
      <c r="AJ98" s="9">
        <v>1991</v>
      </c>
      <c r="AK98" s="1">
        <f t="shared" si="77"/>
        <v>0</v>
      </c>
      <c r="AL98" s="1">
        <f t="shared" si="71"/>
        <v>0</v>
      </c>
      <c r="AM98" s="1">
        <f t="shared" si="72"/>
        <v>0</v>
      </c>
      <c r="AN98" s="1">
        <f t="shared" si="73"/>
        <v>0</v>
      </c>
      <c r="AO98" s="1">
        <f t="shared" si="74"/>
        <v>0</v>
      </c>
      <c r="AP98" s="1"/>
      <c r="AQ98" s="1">
        <f t="shared" si="75"/>
        <v>0</v>
      </c>
      <c r="AR98" s="1">
        <f t="shared" si="78"/>
        <v>0</v>
      </c>
    </row>
    <row r="99" spans="1:44" ht="12.75">
      <c r="A99" s="9">
        <v>1992</v>
      </c>
      <c r="B99" s="2"/>
      <c r="D99" s="2"/>
      <c r="E99" s="2"/>
      <c r="F99" s="2"/>
      <c r="G99" s="2"/>
      <c r="H99" s="2"/>
      <c r="J99" s="9">
        <v>1992</v>
      </c>
      <c r="K99" s="2"/>
      <c r="L99" s="2"/>
      <c r="M99" s="2"/>
      <c r="N99" s="2"/>
      <c r="Z99" s="9">
        <v>1992</v>
      </c>
      <c r="AA99" s="2">
        <f t="shared" si="76"/>
        <v>354561</v>
      </c>
      <c r="AB99" s="2">
        <f t="shared" si="76"/>
        <v>30183</v>
      </c>
      <c r="AC99" s="1">
        <f t="shared" si="76"/>
        <v>4289</v>
      </c>
      <c r="AD99" s="1">
        <f t="shared" si="76"/>
        <v>674061</v>
      </c>
      <c r="AE99" s="1">
        <f t="shared" si="76"/>
        <v>86832</v>
      </c>
      <c r="AF99" s="1"/>
      <c r="AG99" s="2">
        <f t="shared" si="76"/>
        <v>1149926</v>
      </c>
      <c r="AJ99" s="9">
        <v>1992</v>
      </c>
      <c r="AK99" s="1">
        <f t="shared" si="77"/>
        <v>0</v>
      </c>
      <c r="AL99" s="1">
        <f t="shared" si="71"/>
        <v>0</v>
      </c>
      <c r="AM99" s="1">
        <f t="shared" si="72"/>
        <v>0</v>
      </c>
      <c r="AN99" s="1">
        <f t="shared" si="73"/>
        <v>0</v>
      </c>
      <c r="AO99" s="1">
        <f t="shared" si="74"/>
        <v>0</v>
      </c>
      <c r="AP99" s="1"/>
      <c r="AQ99" s="1">
        <f t="shared" si="75"/>
        <v>0</v>
      </c>
      <c r="AR99" s="1">
        <f t="shared" si="78"/>
        <v>0</v>
      </c>
    </row>
    <row r="100" spans="1:44" ht="12.75">
      <c r="A100" s="9">
        <v>1993</v>
      </c>
      <c r="B100" s="2"/>
      <c r="C100" s="2"/>
      <c r="D100" s="2"/>
      <c r="E100" s="2"/>
      <c r="F100" s="2"/>
      <c r="G100" s="2"/>
      <c r="H100" s="2"/>
      <c r="J100" s="9">
        <v>1993</v>
      </c>
      <c r="K100" s="2"/>
      <c r="L100" s="2"/>
      <c r="M100" s="2"/>
      <c r="N100" s="2"/>
      <c r="Z100" s="9">
        <v>1993</v>
      </c>
      <c r="AA100" s="2">
        <f t="shared" si="76"/>
        <v>353920</v>
      </c>
      <c r="AB100" s="2">
        <f t="shared" si="76"/>
        <v>30375</v>
      </c>
      <c r="AC100" s="1">
        <f t="shared" si="76"/>
        <v>4434</v>
      </c>
      <c r="AD100" s="1">
        <f t="shared" si="76"/>
        <v>684699</v>
      </c>
      <c r="AE100" s="1">
        <f t="shared" si="76"/>
        <v>88080</v>
      </c>
      <c r="AF100" s="1"/>
      <c r="AG100" s="2">
        <f t="shared" si="76"/>
        <v>1161508</v>
      </c>
      <c r="AJ100" s="9">
        <v>1993</v>
      </c>
      <c r="AK100" s="1">
        <f t="shared" si="77"/>
        <v>0</v>
      </c>
      <c r="AL100" s="1">
        <f t="shared" si="71"/>
        <v>0</v>
      </c>
      <c r="AM100" s="1">
        <f t="shared" si="72"/>
        <v>0</v>
      </c>
      <c r="AN100" s="1">
        <f t="shared" si="73"/>
        <v>0</v>
      </c>
      <c r="AO100" s="1">
        <f t="shared" si="74"/>
        <v>0</v>
      </c>
      <c r="AP100" s="1"/>
      <c r="AQ100" s="1">
        <f t="shared" si="75"/>
        <v>0</v>
      </c>
      <c r="AR100" s="1">
        <f t="shared" si="78"/>
        <v>0</v>
      </c>
    </row>
    <row r="101" spans="1:44" ht="12.75">
      <c r="A101" s="9">
        <v>1994</v>
      </c>
      <c r="B101" s="2"/>
      <c r="C101" s="2"/>
      <c r="E101" s="2"/>
      <c r="F101" s="2"/>
      <c r="G101" s="2"/>
      <c r="H101" s="2"/>
      <c r="J101" s="9">
        <v>1994</v>
      </c>
      <c r="K101" s="2"/>
      <c r="L101" s="2"/>
      <c r="M101" s="2"/>
      <c r="N101" s="2"/>
      <c r="Z101" s="9">
        <v>1994</v>
      </c>
      <c r="AA101" s="2">
        <f t="shared" si="76"/>
        <v>354117</v>
      </c>
      <c r="AB101" s="2">
        <f t="shared" si="76"/>
        <v>31420</v>
      </c>
      <c r="AC101" s="1">
        <f t="shared" si="76"/>
        <v>4443</v>
      </c>
      <c r="AD101" s="1">
        <f t="shared" si="76"/>
        <v>694255</v>
      </c>
      <c r="AE101" s="1">
        <f t="shared" si="76"/>
        <v>89668</v>
      </c>
      <c r="AF101" s="1"/>
      <c r="AG101" s="2">
        <f t="shared" si="76"/>
        <v>1173903</v>
      </c>
      <c r="AJ101" s="9">
        <v>1994</v>
      </c>
      <c r="AK101" s="1">
        <f t="shared" si="77"/>
        <v>0</v>
      </c>
      <c r="AL101" s="1">
        <f t="shared" si="71"/>
        <v>0</v>
      </c>
      <c r="AM101" s="1">
        <f t="shared" si="72"/>
        <v>0</v>
      </c>
      <c r="AN101" s="1">
        <f t="shared" si="73"/>
        <v>0</v>
      </c>
      <c r="AO101" s="1">
        <f t="shared" si="74"/>
        <v>0</v>
      </c>
      <c r="AP101" s="1"/>
      <c r="AQ101" s="1">
        <f t="shared" si="75"/>
        <v>0</v>
      </c>
      <c r="AR101" s="1">
        <f t="shared" si="78"/>
        <v>0</v>
      </c>
    </row>
    <row r="102" spans="1:44" ht="12.75">
      <c r="A102" s="9">
        <v>1995</v>
      </c>
      <c r="B102" s="2"/>
      <c r="C102" s="2"/>
      <c r="D102" s="2"/>
      <c r="E102" s="2"/>
      <c r="F102" s="2"/>
      <c r="G102" s="2"/>
      <c r="H102" s="2"/>
      <c r="J102" s="9">
        <v>1995</v>
      </c>
      <c r="K102" s="2"/>
      <c r="L102" s="2"/>
      <c r="M102" s="2"/>
      <c r="N102" s="2"/>
      <c r="Z102" s="9">
        <v>1995</v>
      </c>
      <c r="AA102" s="2">
        <f t="shared" si="76"/>
        <v>352372</v>
      </c>
      <c r="AB102" s="2">
        <f t="shared" si="76"/>
        <v>31710</v>
      </c>
      <c r="AC102" s="1">
        <f t="shared" si="76"/>
        <v>4516</v>
      </c>
      <c r="AD102" s="1">
        <f t="shared" si="76"/>
        <v>701136</v>
      </c>
      <c r="AE102" s="1">
        <f t="shared" si="76"/>
        <v>90756</v>
      </c>
      <c r="AF102" s="1"/>
      <c r="AG102" s="2">
        <f t="shared" si="76"/>
        <v>1180490</v>
      </c>
      <c r="AJ102" s="9">
        <v>1995</v>
      </c>
      <c r="AK102" s="1">
        <f t="shared" si="77"/>
        <v>0</v>
      </c>
      <c r="AL102" s="1">
        <f t="shared" si="71"/>
        <v>0</v>
      </c>
      <c r="AM102" s="1">
        <f t="shared" si="72"/>
        <v>0</v>
      </c>
      <c r="AN102" s="1">
        <f t="shared" si="73"/>
        <v>0</v>
      </c>
      <c r="AO102" s="1">
        <f t="shared" si="74"/>
        <v>0</v>
      </c>
      <c r="AP102" s="1"/>
      <c r="AQ102" s="1">
        <f t="shared" si="75"/>
        <v>0</v>
      </c>
      <c r="AR102" s="1">
        <f t="shared" si="78"/>
        <v>0</v>
      </c>
    </row>
    <row r="103" spans="1:44" ht="12.75">
      <c r="A103" s="9">
        <v>1996</v>
      </c>
      <c r="B103" s="2"/>
      <c r="C103" s="2"/>
      <c r="D103" s="2"/>
      <c r="E103" s="2"/>
      <c r="F103" s="2"/>
      <c r="G103" s="2"/>
      <c r="H103" s="2"/>
      <c r="J103" s="9">
        <v>1996</v>
      </c>
      <c r="K103" s="2"/>
      <c r="L103" s="2"/>
      <c r="M103" s="2"/>
      <c r="N103" s="2"/>
      <c r="Z103" s="9">
        <v>1996</v>
      </c>
      <c r="AA103" s="2">
        <f t="shared" si="76"/>
        <v>349021</v>
      </c>
      <c r="AB103" s="2">
        <f t="shared" si="76"/>
        <v>31520</v>
      </c>
      <c r="AC103" s="1">
        <f t="shared" si="76"/>
        <v>4551</v>
      </c>
      <c r="AD103" s="1">
        <f t="shared" si="76"/>
        <v>706714</v>
      </c>
      <c r="AE103" s="1">
        <f t="shared" si="76"/>
        <v>92628</v>
      </c>
      <c r="AF103" s="1"/>
      <c r="AG103" s="2">
        <f t="shared" si="76"/>
        <v>1184434</v>
      </c>
      <c r="AJ103" s="9">
        <v>1996</v>
      </c>
      <c r="AK103" s="1">
        <f t="shared" si="77"/>
        <v>0</v>
      </c>
      <c r="AL103" s="1">
        <f t="shared" si="71"/>
        <v>0</v>
      </c>
      <c r="AM103" s="1">
        <f t="shared" si="72"/>
        <v>0</v>
      </c>
      <c r="AN103" s="1">
        <f t="shared" si="73"/>
        <v>0</v>
      </c>
      <c r="AO103" s="1">
        <f t="shared" si="74"/>
        <v>0</v>
      </c>
      <c r="AP103" s="1"/>
      <c r="AQ103" s="1">
        <f t="shared" si="75"/>
        <v>0</v>
      </c>
      <c r="AR103" s="1">
        <f t="shared" si="78"/>
        <v>0</v>
      </c>
    </row>
    <row r="104" spans="1:44" ht="12.75">
      <c r="A104" s="9">
        <v>1997</v>
      </c>
      <c r="B104" s="2"/>
      <c r="C104" s="2"/>
      <c r="D104" s="2"/>
      <c r="E104" s="2"/>
      <c r="F104" s="2"/>
      <c r="G104" s="2"/>
      <c r="H104" s="2"/>
      <c r="J104" s="9">
        <v>1997</v>
      </c>
      <c r="K104" s="2"/>
      <c r="L104" s="2"/>
      <c r="M104" s="2"/>
      <c r="N104" s="2"/>
      <c r="Z104" s="9">
        <v>1997</v>
      </c>
      <c r="AA104" s="2">
        <f t="shared" si="76"/>
        <v>346027</v>
      </c>
      <c r="AB104" s="2">
        <f t="shared" si="76"/>
        <v>31406</v>
      </c>
      <c r="AC104" s="1">
        <f t="shared" si="76"/>
        <v>4673</v>
      </c>
      <c r="AD104" s="1">
        <f t="shared" si="76"/>
        <v>712290</v>
      </c>
      <c r="AE104" s="1">
        <f t="shared" si="76"/>
        <v>94926</v>
      </c>
      <c r="AF104" s="1"/>
      <c r="AG104" s="2">
        <f t="shared" si="76"/>
        <v>1189322</v>
      </c>
      <c r="AJ104" s="9">
        <v>1997</v>
      </c>
      <c r="AK104" s="1">
        <f t="shared" si="77"/>
        <v>0</v>
      </c>
      <c r="AL104" s="1">
        <f t="shared" si="71"/>
        <v>0</v>
      </c>
      <c r="AM104" s="1">
        <f t="shared" si="72"/>
        <v>0</v>
      </c>
      <c r="AN104" s="1">
        <f t="shared" si="73"/>
        <v>0</v>
      </c>
      <c r="AO104" s="1">
        <f t="shared" si="74"/>
        <v>0</v>
      </c>
      <c r="AP104" s="1"/>
      <c r="AQ104" s="1">
        <f t="shared" si="75"/>
        <v>0</v>
      </c>
      <c r="AR104" s="1">
        <f t="shared" si="78"/>
        <v>0</v>
      </c>
    </row>
    <row r="105" spans="1:44" ht="12.75">
      <c r="A105" s="9">
        <v>1998</v>
      </c>
      <c r="B105" s="2"/>
      <c r="C105" s="2"/>
      <c r="D105" s="2"/>
      <c r="E105" s="2"/>
      <c r="F105" s="2"/>
      <c r="G105" s="2"/>
      <c r="H105" s="2"/>
      <c r="J105" s="9">
        <v>1998</v>
      </c>
      <c r="K105" s="2"/>
      <c r="L105" s="2"/>
      <c r="M105" s="2"/>
      <c r="N105" s="2"/>
      <c r="Z105" s="9">
        <v>1998</v>
      </c>
      <c r="AA105" s="2">
        <f t="shared" si="76"/>
        <v>343458</v>
      </c>
      <c r="AB105" s="2">
        <f t="shared" si="76"/>
        <v>31293</v>
      </c>
      <c r="AC105" s="1">
        <f t="shared" si="76"/>
        <v>4682</v>
      </c>
      <c r="AD105" s="1">
        <f t="shared" si="76"/>
        <v>715258</v>
      </c>
      <c r="AE105" s="1">
        <f t="shared" si="76"/>
        <v>95781</v>
      </c>
      <c r="AF105" s="1"/>
      <c r="AG105" s="2">
        <f t="shared" si="76"/>
        <v>1190472</v>
      </c>
      <c r="AJ105" s="9">
        <v>1998</v>
      </c>
      <c r="AK105" s="1">
        <f t="shared" si="77"/>
        <v>0</v>
      </c>
      <c r="AL105" s="1">
        <f t="shared" si="71"/>
        <v>0</v>
      </c>
      <c r="AM105" s="1">
        <f t="shared" si="72"/>
        <v>0</v>
      </c>
      <c r="AN105" s="1">
        <f t="shared" si="73"/>
        <v>0</v>
      </c>
      <c r="AO105" s="1">
        <f t="shared" si="74"/>
        <v>0</v>
      </c>
      <c r="AP105" s="1"/>
      <c r="AQ105" s="1">
        <f t="shared" si="75"/>
        <v>0</v>
      </c>
      <c r="AR105" s="1">
        <f t="shared" si="78"/>
        <v>0</v>
      </c>
    </row>
    <row r="106" spans="1:44" ht="12.75">
      <c r="A106" s="9">
        <v>1999</v>
      </c>
      <c r="B106" s="2"/>
      <c r="C106" s="2"/>
      <c r="D106" s="2"/>
      <c r="E106" s="2"/>
      <c r="F106" s="2"/>
      <c r="G106" s="2"/>
      <c r="H106" s="2"/>
      <c r="J106" s="9">
        <v>1999</v>
      </c>
      <c r="K106" s="2"/>
      <c r="L106" s="2"/>
      <c r="M106" s="2"/>
      <c r="N106" s="2"/>
      <c r="Z106" s="9">
        <v>1999</v>
      </c>
      <c r="AA106" s="2">
        <f t="shared" si="76"/>
        <v>340086</v>
      </c>
      <c r="AB106" s="2">
        <f t="shared" si="76"/>
        <v>30160</v>
      </c>
      <c r="AC106" s="1">
        <f t="shared" si="76"/>
        <v>4702</v>
      </c>
      <c r="AD106" s="1">
        <f t="shared" si="76"/>
        <v>715093</v>
      </c>
      <c r="AE106" s="1">
        <f t="shared" si="76"/>
        <v>95456</v>
      </c>
      <c r="AF106" s="1"/>
      <c r="AG106" s="2">
        <f t="shared" si="76"/>
        <v>1185497</v>
      </c>
      <c r="AJ106" s="9">
        <v>1999</v>
      </c>
      <c r="AK106" s="1">
        <f t="shared" si="77"/>
        <v>0</v>
      </c>
      <c r="AL106" s="1">
        <f>(C106/AB106)*100000</f>
        <v>0</v>
      </c>
      <c r="AM106" s="1">
        <f>(D106/AC106)*100000</f>
        <v>0</v>
      </c>
      <c r="AN106" s="1">
        <f>(E106/AD106)*100000</f>
        <v>0</v>
      </c>
      <c r="AO106" s="1">
        <f>(F106/AE106)*100000</f>
        <v>0</v>
      </c>
      <c r="AP106" s="1"/>
      <c r="AQ106" s="1">
        <f t="shared" si="75"/>
        <v>0</v>
      </c>
      <c r="AR106" s="1">
        <f t="shared" si="78"/>
        <v>0</v>
      </c>
    </row>
    <row r="107" spans="1:14" s="4" customFormat="1" ht="12.75">
      <c r="A107" s="13" t="s">
        <v>31</v>
      </c>
      <c r="B107" s="21">
        <f aca="true" t="shared" si="79" ref="B107:G107">SUM(B90:B106)</f>
        <v>66</v>
      </c>
      <c r="C107" s="21">
        <f t="shared" si="79"/>
        <v>7</v>
      </c>
      <c r="D107" s="4">
        <f t="shared" si="79"/>
        <v>1</v>
      </c>
      <c r="E107" s="4">
        <f t="shared" si="79"/>
        <v>135</v>
      </c>
      <c r="F107" s="4">
        <f t="shared" si="79"/>
        <v>0</v>
      </c>
      <c r="G107" s="4">
        <f t="shared" si="79"/>
        <v>0</v>
      </c>
      <c r="H107" s="21">
        <f>SUM(B107:G107)</f>
        <v>209</v>
      </c>
      <c r="J107" s="13" t="s">
        <v>31</v>
      </c>
      <c r="K107" s="21">
        <f>B107</f>
        <v>66</v>
      </c>
      <c r="L107" s="21">
        <f>C107</f>
        <v>7</v>
      </c>
      <c r="M107" s="21">
        <f>N107-K107-L107</f>
        <v>136</v>
      </c>
      <c r="N107" s="21">
        <f>H107</f>
        <v>209</v>
      </c>
    </row>
    <row r="109" spans="26:33" ht="12.75">
      <c r="Z109" s="30" t="str">
        <f>CONCATENATE("Percent of Total Population, By Race: ",$A$1)</f>
        <v>Percent of Total Population, By Race: HAWAII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43</v>
      </c>
      <c r="AA110" s="19" t="s">
        <v>29</v>
      </c>
      <c r="AB110" s="19" t="s">
        <v>30</v>
      </c>
      <c r="AC110" s="19" t="s">
        <v>46</v>
      </c>
      <c r="AD110" s="19" t="s">
        <v>47</v>
      </c>
      <c r="AE110" s="19" t="s">
        <v>44</v>
      </c>
      <c r="AF110" s="19" t="s">
        <v>48</v>
      </c>
      <c r="AG110" s="19" t="s">
        <v>51</v>
      </c>
    </row>
    <row r="111" spans="26:33" ht="12.75">
      <c r="Z111" s="9">
        <v>1983</v>
      </c>
      <c r="AA111" s="2">
        <f aca="true" t="shared" si="80" ref="AA111:AE120">(AA90/$AG90)*100</f>
        <v>32.79613159451259</v>
      </c>
      <c r="AB111" s="2">
        <f t="shared" si="80"/>
        <v>1.9910794427268428</v>
      </c>
      <c r="AC111" s="1">
        <f t="shared" si="80"/>
        <v>0.26680701518785604</v>
      </c>
      <c r="AD111" s="1">
        <f t="shared" si="80"/>
        <v>58.69240863933359</v>
      </c>
      <c r="AE111" s="1">
        <f t="shared" si="80"/>
        <v>6.2535733082391225</v>
      </c>
      <c r="AF111" s="1">
        <f>100-AA111-AB111</f>
        <v>65.21278896276057</v>
      </c>
      <c r="AG111" s="26">
        <f>AB111/AA111</f>
        <v>0.06071080172943287</v>
      </c>
    </row>
    <row r="112" spans="26:33" ht="12.75">
      <c r="Z112" s="9">
        <v>1984</v>
      </c>
      <c r="AA112" s="2">
        <f t="shared" si="80"/>
        <v>32.724504586888216</v>
      </c>
      <c r="AB112" s="2">
        <f t="shared" si="80"/>
        <v>2.0634673567266253</v>
      </c>
      <c r="AC112" s="1">
        <f t="shared" si="80"/>
        <v>0.27861819384588443</v>
      </c>
      <c r="AD112" s="1">
        <f t="shared" si="80"/>
        <v>58.547080054089285</v>
      </c>
      <c r="AE112" s="1">
        <f t="shared" si="80"/>
        <v>6.386329808449992</v>
      </c>
      <c r="AF112" s="1">
        <f aca="true" t="shared" si="81" ref="AF112:AF127">100-AA112-AB112</f>
        <v>65.21202805638517</v>
      </c>
      <c r="AG112" s="26">
        <f aca="true" t="shared" si="82" ref="AG112:AG127">AB112/AA112</f>
        <v>0.06305572483909805</v>
      </c>
    </row>
    <row r="113" spans="26:33" ht="12.75">
      <c r="Z113" s="9">
        <v>1985</v>
      </c>
      <c r="AA113" s="2">
        <f t="shared" si="80"/>
        <v>32.60246250503764</v>
      </c>
      <c r="AB113" s="2">
        <f t="shared" si="80"/>
        <v>2.1267263841611737</v>
      </c>
      <c r="AC113" s="1">
        <f t="shared" si="80"/>
        <v>0.2902835795485696</v>
      </c>
      <c r="AD113" s="1">
        <f t="shared" si="80"/>
        <v>58.45761119121108</v>
      </c>
      <c r="AE113" s="1">
        <f t="shared" si="80"/>
        <v>6.522916340041532</v>
      </c>
      <c r="AF113" s="1">
        <f t="shared" si="81"/>
        <v>65.27081111080119</v>
      </c>
      <c r="AG113" s="26">
        <f t="shared" si="82"/>
        <v>0.06523207821594941</v>
      </c>
    </row>
    <row r="114" spans="26:33" ht="12.75">
      <c r="Z114" s="9">
        <v>1986</v>
      </c>
      <c r="AA114" s="2">
        <f t="shared" si="80"/>
        <v>32.46052988129252</v>
      </c>
      <c r="AB114" s="2">
        <f t="shared" si="80"/>
        <v>2.185891066750971</v>
      </c>
      <c r="AC114" s="1">
        <f t="shared" si="80"/>
        <v>0.3029251386980685</v>
      </c>
      <c r="AD114" s="1">
        <f t="shared" si="80"/>
        <v>58.37755349443069</v>
      </c>
      <c r="AE114" s="1">
        <f t="shared" si="80"/>
        <v>6.673100418827757</v>
      </c>
      <c r="AF114" s="1">
        <f t="shared" si="81"/>
        <v>65.3535790519565</v>
      </c>
      <c r="AG114" s="26">
        <f t="shared" si="82"/>
        <v>0.06733996871723069</v>
      </c>
    </row>
    <row r="115" spans="26:33" ht="12.75">
      <c r="Z115" s="9">
        <v>1987</v>
      </c>
      <c r="AA115" s="2">
        <f t="shared" si="80"/>
        <v>32.28339009587985</v>
      </c>
      <c r="AB115" s="2">
        <f t="shared" si="80"/>
        <v>2.2371965888159835</v>
      </c>
      <c r="AC115" s="1">
        <f t="shared" si="80"/>
        <v>0.3173521091414076</v>
      </c>
      <c r="AD115" s="1">
        <f t="shared" si="80"/>
        <v>58.32105845215699</v>
      </c>
      <c r="AE115" s="1">
        <f t="shared" si="80"/>
        <v>6.841002754005762</v>
      </c>
      <c r="AF115" s="1">
        <f t="shared" si="81"/>
        <v>65.47941331530416</v>
      </c>
      <c r="AG115" s="26">
        <f t="shared" si="82"/>
        <v>0.06929868834009177</v>
      </c>
    </row>
    <row r="116" spans="26:33" ht="12.75">
      <c r="Z116" s="9">
        <v>1988</v>
      </c>
      <c r="AA116" s="2">
        <f t="shared" si="80"/>
        <v>32.014783904399145</v>
      </c>
      <c r="AB116" s="2">
        <f t="shared" si="80"/>
        <v>2.2812998056162908</v>
      </c>
      <c r="AC116" s="1">
        <f t="shared" si="80"/>
        <v>0.33218407090791735</v>
      </c>
      <c r="AD116" s="1">
        <f t="shared" si="80"/>
        <v>58.34382116328324</v>
      </c>
      <c r="AE116" s="1">
        <f t="shared" si="80"/>
        <v>7.027911055793404</v>
      </c>
      <c r="AF116" s="1">
        <f t="shared" si="81"/>
        <v>65.70391628998458</v>
      </c>
      <c r="AG116" s="26">
        <f t="shared" si="82"/>
        <v>0.07125769808187954</v>
      </c>
    </row>
    <row r="117" spans="26:33" ht="12.75">
      <c r="Z117" s="9">
        <v>1989</v>
      </c>
      <c r="AA117" s="2">
        <f t="shared" si="80"/>
        <v>31.721457649664163</v>
      </c>
      <c r="AB117" s="2">
        <f t="shared" si="80"/>
        <v>2.322800260190173</v>
      </c>
      <c r="AC117" s="1">
        <f t="shared" si="80"/>
        <v>0.34826016093785406</v>
      </c>
      <c r="AD117" s="1">
        <f t="shared" si="80"/>
        <v>58.400451678445876</v>
      </c>
      <c r="AE117" s="1">
        <f t="shared" si="80"/>
        <v>7.2070302507619335</v>
      </c>
      <c r="AF117" s="1">
        <f t="shared" si="81"/>
        <v>65.95574209014566</v>
      </c>
      <c r="AG117" s="26">
        <f t="shared" si="82"/>
        <v>0.07322489041466745</v>
      </c>
    </row>
    <row r="118" spans="26:33" ht="12.75">
      <c r="Z118" s="9">
        <v>1990</v>
      </c>
      <c r="AA118" s="2">
        <f t="shared" si="80"/>
        <v>31.21929212017942</v>
      </c>
      <c r="AB118" s="2">
        <f t="shared" si="80"/>
        <v>2.327485411650728</v>
      </c>
      <c r="AC118" s="1">
        <f t="shared" si="80"/>
        <v>0.35966470837231496</v>
      </c>
      <c r="AD118" s="1">
        <f t="shared" si="80"/>
        <v>58.77579192291205</v>
      </c>
      <c r="AE118" s="1">
        <f t="shared" si="80"/>
        <v>7.317765836885494</v>
      </c>
      <c r="AF118" s="1">
        <f t="shared" si="81"/>
        <v>66.45322246816986</v>
      </c>
      <c r="AG118" s="26">
        <f t="shared" si="82"/>
        <v>0.07455279263511218</v>
      </c>
    </row>
    <row r="119" spans="26:33" ht="12.75">
      <c r="Z119" s="9">
        <v>1991</v>
      </c>
      <c r="AA119" s="2">
        <f t="shared" si="80"/>
        <v>31.035025260470988</v>
      </c>
      <c r="AB119" s="2">
        <f t="shared" si="80"/>
        <v>2.4228132634265855</v>
      </c>
      <c r="AC119" s="1">
        <f t="shared" si="80"/>
        <v>0.3642351327367926</v>
      </c>
      <c r="AD119" s="1">
        <f t="shared" si="80"/>
        <v>58.71512764580895</v>
      </c>
      <c r="AE119" s="1">
        <f t="shared" si="80"/>
        <v>7.462798697556681</v>
      </c>
      <c r="AF119" s="1">
        <f t="shared" si="81"/>
        <v>66.54216147610242</v>
      </c>
      <c r="AG119" s="26">
        <f t="shared" si="82"/>
        <v>0.07806706271679757</v>
      </c>
    </row>
    <row r="120" spans="26:33" ht="12.75">
      <c r="Z120" s="9">
        <v>1992</v>
      </c>
      <c r="AA120" s="2">
        <f t="shared" si="80"/>
        <v>30.833375365023493</v>
      </c>
      <c r="AB120" s="2">
        <f t="shared" si="80"/>
        <v>2.624777594384334</v>
      </c>
      <c r="AC120" s="1">
        <f t="shared" si="80"/>
        <v>0.3729805222249084</v>
      </c>
      <c r="AD120" s="1">
        <f t="shared" si="80"/>
        <v>58.617771926193505</v>
      </c>
      <c r="AE120" s="1">
        <f t="shared" si="80"/>
        <v>7.551094592173757</v>
      </c>
      <c r="AF120" s="1">
        <f t="shared" si="81"/>
        <v>66.54184704059216</v>
      </c>
      <c r="AG120" s="26">
        <f t="shared" si="82"/>
        <v>0.08512780593466285</v>
      </c>
    </row>
    <row r="121" spans="26:33" ht="12.75">
      <c r="Z121" s="9">
        <v>1993</v>
      </c>
      <c r="AA121" s="2">
        <f aca="true" t="shared" si="83" ref="AA121:AE127">(AA100/$AG100)*100</f>
        <v>30.470732874848906</v>
      </c>
      <c r="AB121" s="2">
        <f t="shared" si="83"/>
        <v>2.615134807508859</v>
      </c>
      <c r="AC121" s="1">
        <f t="shared" si="83"/>
        <v>0.3817451106664784</v>
      </c>
      <c r="AD121" s="1">
        <f t="shared" si="83"/>
        <v>58.94914197749822</v>
      </c>
      <c r="AE121" s="1">
        <f t="shared" si="83"/>
        <v>7.583245229477541</v>
      </c>
      <c r="AF121" s="1">
        <f t="shared" si="81"/>
        <v>66.91413231764224</v>
      </c>
      <c r="AG121" s="26">
        <f t="shared" si="82"/>
        <v>0.0858244801084991</v>
      </c>
    </row>
    <row r="122" spans="26:33" ht="12.75">
      <c r="Z122" s="9">
        <v>1994</v>
      </c>
      <c r="AA122" s="2">
        <f t="shared" si="83"/>
        <v>30.165780307231515</v>
      </c>
      <c r="AB122" s="2">
        <f t="shared" si="83"/>
        <v>2.6765414178173152</v>
      </c>
      <c r="AC122" s="1">
        <f t="shared" si="83"/>
        <v>0.378481015893136</v>
      </c>
      <c r="AD122" s="1">
        <f t="shared" si="83"/>
        <v>59.14074672268492</v>
      </c>
      <c r="AE122" s="1">
        <f t="shared" si="83"/>
        <v>7.6384505363731074</v>
      </c>
      <c r="AF122" s="1">
        <f t="shared" si="81"/>
        <v>67.15767827495117</v>
      </c>
      <c r="AG122" s="26">
        <f t="shared" si="82"/>
        <v>0.08872773687792453</v>
      </c>
    </row>
    <row r="123" spans="26:33" ht="12.75">
      <c r="Z123" s="9">
        <v>1995</v>
      </c>
      <c r="AA123" s="2">
        <f t="shared" si="83"/>
        <v>29.849638709349506</v>
      </c>
      <c r="AB123" s="2">
        <f t="shared" si="83"/>
        <v>2.6861726910011945</v>
      </c>
      <c r="AC123" s="1">
        <f t="shared" si="83"/>
        <v>0.38255300764936595</v>
      </c>
      <c r="AD123" s="1">
        <f t="shared" si="83"/>
        <v>59.39364162339368</v>
      </c>
      <c r="AE123" s="1">
        <f t="shared" si="83"/>
        <v>7.687993968606256</v>
      </c>
      <c r="AF123" s="1">
        <f t="shared" si="81"/>
        <v>67.4641885996493</v>
      </c>
      <c r="AG123" s="26">
        <f t="shared" si="82"/>
        <v>0.08999012407342241</v>
      </c>
    </row>
    <row r="124" spans="26:33" ht="12.75">
      <c r="Z124" s="9">
        <v>1996</v>
      </c>
      <c r="AA124" s="2">
        <f t="shared" si="83"/>
        <v>29.46732363306018</v>
      </c>
      <c r="AB124" s="2">
        <f t="shared" si="83"/>
        <v>2.6611866933911053</v>
      </c>
      <c r="AC124" s="1">
        <f t="shared" si="83"/>
        <v>0.38423415741189465</v>
      </c>
      <c r="AD124" s="1">
        <f t="shared" si="83"/>
        <v>59.6668113208503</v>
      </c>
      <c r="AE124" s="1">
        <f t="shared" si="83"/>
        <v>7.820444195286525</v>
      </c>
      <c r="AF124" s="1">
        <f t="shared" si="81"/>
        <v>67.87148967354872</v>
      </c>
      <c r="AG124" s="26">
        <f t="shared" si="82"/>
        <v>0.09030975213525835</v>
      </c>
    </row>
    <row r="125" spans="26:33" ht="12.75">
      <c r="Z125" s="9">
        <v>1997</v>
      </c>
      <c r="AA125" s="2">
        <f t="shared" si="83"/>
        <v>29.094475676057453</v>
      </c>
      <c r="AB125" s="2">
        <f t="shared" si="83"/>
        <v>2.640664176732626</v>
      </c>
      <c r="AC125" s="1">
        <f t="shared" si="83"/>
        <v>0.3929129369506324</v>
      </c>
      <c r="AD125" s="1">
        <f t="shared" si="83"/>
        <v>59.890424964811885</v>
      </c>
      <c r="AE125" s="1">
        <f t="shared" si="83"/>
        <v>7.981522245447406</v>
      </c>
      <c r="AF125" s="1">
        <f t="shared" si="81"/>
        <v>68.26486014720992</v>
      </c>
      <c r="AG125" s="26">
        <f t="shared" si="82"/>
        <v>0.09076170356648469</v>
      </c>
    </row>
    <row r="126" spans="26:33" ht="12.75">
      <c r="Z126" s="9">
        <v>1998</v>
      </c>
      <c r="AA126" s="2">
        <f t="shared" si="83"/>
        <v>28.85057355401891</v>
      </c>
      <c r="AB126" s="2">
        <f t="shared" si="83"/>
        <v>2.6286212527468096</v>
      </c>
      <c r="AC126" s="1">
        <f t="shared" si="83"/>
        <v>0.39328938437863303</v>
      </c>
      <c r="AD126" s="1">
        <f t="shared" si="83"/>
        <v>60.081883488229884</v>
      </c>
      <c r="AE126" s="1">
        <f t="shared" si="83"/>
        <v>8.045632320625769</v>
      </c>
      <c r="AF126" s="1">
        <f t="shared" si="81"/>
        <v>68.52080519323428</v>
      </c>
      <c r="AG126" s="26">
        <f t="shared" si="82"/>
        <v>0.09111157696137519</v>
      </c>
    </row>
    <row r="127" spans="26:33" ht="12.75">
      <c r="Z127" s="9">
        <v>1999</v>
      </c>
      <c r="AA127" s="2">
        <f t="shared" si="83"/>
        <v>28.687208824653286</v>
      </c>
      <c r="AB127" s="2">
        <f t="shared" si="83"/>
        <v>2.5440806682766803</v>
      </c>
      <c r="AC127" s="1">
        <f t="shared" si="83"/>
        <v>0.39662689994154354</v>
      </c>
      <c r="AD127" s="1">
        <f t="shared" si="83"/>
        <v>60.320102033155706</v>
      </c>
      <c r="AE127" s="1">
        <f t="shared" si="83"/>
        <v>8.051981573972773</v>
      </c>
      <c r="AF127" s="1">
        <f t="shared" si="81"/>
        <v>68.76871050707004</v>
      </c>
      <c r="AG127" s="26">
        <f t="shared" si="82"/>
        <v>0.08868345065659862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70" zoomScaleNormal="70" workbookViewId="0" topLeftCell="A1">
      <selection activeCell="B107" sqref="B107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58</v>
      </c>
    </row>
    <row r="2" spans="1:14" ht="28.5" customHeight="1">
      <c r="A2" s="31" t="str">
        <f>CONCATENATE("New Admissions for Violent Offenses, BW Only: ",$A$1)</f>
        <v>New Admissions for Violent Offenses, BW Only: HAWAII</v>
      </c>
      <c r="B2" s="31"/>
      <c r="C2" s="31"/>
      <c r="D2" s="31"/>
      <c r="F2" s="31" t="str">
        <f>CONCATENATE("Total Population, BW Only: ",$A$1)</f>
        <v>Total Population, BW Only: HAWAII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HAWAII</v>
      </c>
      <c r="L2" s="31"/>
      <c r="M2" s="31"/>
      <c r="N2" s="31"/>
    </row>
    <row r="3" spans="1:14" ht="12.75">
      <c r="A3" s="24" t="s">
        <v>43</v>
      </c>
      <c r="B3" s="25" t="s">
        <v>29</v>
      </c>
      <c r="C3" s="25" t="s">
        <v>30</v>
      </c>
      <c r="D3" s="25" t="s">
        <v>31</v>
      </c>
      <c r="F3" s="24" t="s">
        <v>43</v>
      </c>
      <c r="G3" s="25" t="s">
        <v>29</v>
      </c>
      <c r="H3" s="25" t="s">
        <v>30</v>
      </c>
      <c r="I3" s="25" t="s">
        <v>31</v>
      </c>
      <c r="K3" s="24" t="s">
        <v>43</v>
      </c>
      <c r="L3" s="25" t="s">
        <v>29</v>
      </c>
      <c r="M3" s="25" t="s">
        <v>30</v>
      </c>
      <c r="N3" s="25" t="s">
        <v>31</v>
      </c>
    </row>
    <row r="4" spans="1:19" ht="12.75">
      <c r="A4" s="9">
        <v>1983</v>
      </c>
      <c r="B4" s="2"/>
      <c r="C4" s="2"/>
      <c r="D4" s="2"/>
      <c r="F4" s="9">
        <v>1983</v>
      </c>
      <c r="G4">
        <v>332132</v>
      </c>
      <c r="H4" s="2">
        <v>20164</v>
      </c>
      <c r="I4" s="1">
        <f>G4+H4</f>
        <v>352296</v>
      </c>
      <c r="J4" s="1"/>
      <c r="K4" s="9">
        <f>F4</f>
        <v>1983</v>
      </c>
      <c r="L4" s="1">
        <f>(B4/G4)*100000</f>
        <v>0</v>
      </c>
      <c r="M4" s="1">
        <f aca="true" t="shared" si="0" ref="M4:N19">(C4/H4)*100000</f>
        <v>0</v>
      </c>
      <c r="N4" s="1">
        <f t="shared" si="0"/>
        <v>0</v>
      </c>
      <c r="P4" s="6"/>
      <c r="Q4" s="6"/>
      <c r="R4" s="6"/>
      <c r="S4" s="6"/>
    </row>
    <row r="5" spans="1:19" ht="12.75">
      <c r="A5" s="9">
        <v>1984</v>
      </c>
      <c r="B5" s="2"/>
      <c r="C5" s="2"/>
      <c r="D5" s="2"/>
      <c r="F5" s="9">
        <v>1984</v>
      </c>
      <c r="G5">
        <v>336385</v>
      </c>
      <c r="H5">
        <v>21211</v>
      </c>
      <c r="I5" s="1">
        <f aca="true" t="shared" si="1" ref="I5:I20">G5+H5</f>
        <v>357596</v>
      </c>
      <c r="K5" s="9">
        <f aca="true" t="shared" si="2" ref="K5:K20">F5</f>
        <v>1984</v>
      </c>
      <c r="L5" s="1">
        <f aca="true" t="shared" si="3" ref="L5:L20">(B5/G5)*100000</f>
        <v>0</v>
      </c>
      <c r="M5" s="1">
        <f t="shared" si="0"/>
        <v>0</v>
      </c>
      <c r="N5" s="1">
        <f t="shared" si="0"/>
        <v>0</v>
      </c>
      <c r="P5" s="6"/>
      <c r="Q5" s="6"/>
      <c r="R5" s="6"/>
      <c r="S5" s="6"/>
    </row>
    <row r="6" spans="1:19" ht="12.75">
      <c r="A6" s="9">
        <v>1985</v>
      </c>
      <c r="B6">
        <v>16</v>
      </c>
      <c r="C6">
        <v>3</v>
      </c>
      <c r="D6">
        <v>19</v>
      </c>
      <c r="F6" s="9">
        <v>1985</v>
      </c>
      <c r="G6">
        <v>338959</v>
      </c>
      <c r="H6" s="2">
        <v>22111</v>
      </c>
      <c r="I6" s="1">
        <f t="shared" si="1"/>
        <v>361070</v>
      </c>
      <c r="K6" s="9">
        <f t="shared" si="2"/>
        <v>1985</v>
      </c>
      <c r="L6" s="1">
        <f t="shared" si="3"/>
        <v>4.720334907761705</v>
      </c>
      <c r="M6" s="1">
        <f t="shared" si="0"/>
        <v>13.567907376418976</v>
      </c>
      <c r="N6" s="1">
        <f t="shared" si="0"/>
        <v>5.262137535657906</v>
      </c>
      <c r="P6" s="6"/>
      <c r="Q6" s="6"/>
      <c r="R6" s="6"/>
      <c r="S6" s="6"/>
    </row>
    <row r="7" spans="1:19" ht="12.75">
      <c r="A7" s="9">
        <v>1986</v>
      </c>
      <c r="B7">
        <v>19</v>
      </c>
      <c r="C7">
        <v>6</v>
      </c>
      <c r="D7">
        <v>25</v>
      </c>
      <c r="F7" s="9">
        <v>1986</v>
      </c>
      <c r="G7">
        <v>341402</v>
      </c>
      <c r="H7">
        <v>22990</v>
      </c>
      <c r="I7" s="1">
        <f t="shared" si="1"/>
        <v>364392</v>
      </c>
      <c r="K7" s="9">
        <f t="shared" si="2"/>
        <v>1986</v>
      </c>
      <c r="L7" s="1">
        <f t="shared" si="3"/>
        <v>5.565286670845514</v>
      </c>
      <c r="M7" s="1">
        <f t="shared" si="0"/>
        <v>26.098303610265333</v>
      </c>
      <c r="N7" s="1">
        <f t="shared" si="0"/>
        <v>6.860743375266196</v>
      </c>
      <c r="P7" s="6"/>
      <c r="Q7" s="6"/>
      <c r="R7" s="6"/>
      <c r="S7" s="6"/>
    </row>
    <row r="8" spans="1:19" ht="12.75">
      <c r="A8" s="9">
        <v>1987</v>
      </c>
      <c r="B8">
        <v>18</v>
      </c>
      <c r="C8">
        <v>1</v>
      </c>
      <c r="D8">
        <v>19</v>
      </c>
      <c r="F8" s="9">
        <v>1987</v>
      </c>
      <c r="G8">
        <v>344754</v>
      </c>
      <c r="H8">
        <v>23891</v>
      </c>
      <c r="I8" s="1">
        <f t="shared" si="1"/>
        <v>368645</v>
      </c>
      <c r="K8" s="9">
        <f t="shared" si="2"/>
        <v>1987</v>
      </c>
      <c r="L8" s="1">
        <f t="shared" si="3"/>
        <v>5.2211141857672425</v>
      </c>
      <c r="M8" s="1">
        <f t="shared" si="0"/>
        <v>4.185676614624754</v>
      </c>
      <c r="N8" s="1">
        <f t="shared" si="0"/>
        <v>5.154009955377124</v>
      </c>
      <c r="P8" s="6"/>
      <c r="Q8" s="6"/>
      <c r="R8" s="6"/>
      <c r="S8" s="6"/>
    </row>
    <row r="9" spans="1:19" ht="12.75">
      <c r="A9" s="9">
        <v>1988</v>
      </c>
      <c r="B9">
        <v>8</v>
      </c>
      <c r="C9">
        <v>3</v>
      </c>
      <c r="D9">
        <v>11</v>
      </c>
      <c r="F9" s="9">
        <v>1988</v>
      </c>
      <c r="G9">
        <v>345703</v>
      </c>
      <c r="H9">
        <v>24634</v>
      </c>
      <c r="I9" s="1">
        <f t="shared" si="1"/>
        <v>370337</v>
      </c>
      <c r="K9" s="9">
        <f t="shared" si="2"/>
        <v>1988</v>
      </c>
      <c r="L9" s="1">
        <f t="shared" si="3"/>
        <v>2.314125130531121</v>
      </c>
      <c r="M9" s="1">
        <f t="shared" si="0"/>
        <v>12.178290168060405</v>
      </c>
      <c r="N9" s="1">
        <f t="shared" si="0"/>
        <v>2.970267621112662</v>
      </c>
      <c r="P9" s="6"/>
      <c r="Q9" s="6"/>
      <c r="R9" s="6"/>
      <c r="S9" s="6"/>
    </row>
    <row r="10" spans="1:19" ht="12.75">
      <c r="A10" s="9">
        <v>1989</v>
      </c>
      <c r="B10">
        <v>28</v>
      </c>
      <c r="C10">
        <v>8</v>
      </c>
      <c r="D10">
        <v>36</v>
      </c>
      <c r="F10" s="9">
        <v>1989</v>
      </c>
      <c r="G10">
        <v>347218</v>
      </c>
      <c r="H10">
        <v>25425</v>
      </c>
      <c r="I10" s="1">
        <f t="shared" si="1"/>
        <v>372643</v>
      </c>
      <c r="K10" s="9">
        <f t="shared" si="2"/>
        <v>1989</v>
      </c>
      <c r="L10" s="1">
        <f t="shared" si="3"/>
        <v>8.064098059432403</v>
      </c>
      <c r="M10" s="1">
        <f t="shared" si="0"/>
        <v>31.465093411996065</v>
      </c>
      <c r="N10" s="1">
        <f t="shared" si="0"/>
        <v>9.660720850787483</v>
      </c>
      <c r="P10" s="6"/>
      <c r="Q10" s="6"/>
      <c r="R10" s="6"/>
      <c r="S10" s="6"/>
    </row>
    <row r="11" spans="1:19" ht="12.75">
      <c r="A11" s="9">
        <v>1990</v>
      </c>
      <c r="B11">
        <v>25</v>
      </c>
      <c r="C11">
        <v>4</v>
      </c>
      <c r="D11">
        <v>29</v>
      </c>
      <c r="F11" s="9">
        <v>1990</v>
      </c>
      <c r="G11">
        <v>347378</v>
      </c>
      <c r="H11">
        <v>25898</v>
      </c>
      <c r="I11" s="1">
        <f t="shared" si="1"/>
        <v>373276</v>
      </c>
      <c r="K11" s="9">
        <f t="shared" si="2"/>
        <v>1990</v>
      </c>
      <c r="L11" s="1">
        <f t="shared" si="3"/>
        <v>7.19677124055064</v>
      </c>
      <c r="M11" s="1">
        <f t="shared" si="0"/>
        <v>15.445208124179473</v>
      </c>
      <c r="N11" s="1">
        <f t="shared" si="0"/>
        <v>7.769050247002219</v>
      </c>
      <c r="P11" s="6"/>
      <c r="Q11" s="6"/>
      <c r="R11" s="6"/>
      <c r="S11" s="6"/>
    </row>
    <row r="12" spans="1:19" ht="12.75">
      <c r="A12" s="9">
        <v>1991</v>
      </c>
      <c r="B12">
        <v>16</v>
      </c>
      <c r="C12">
        <v>4</v>
      </c>
      <c r="D12">
        <v>20</v>
      </c>
      <c r="F12" s="9">
        <v>1991</v>
      </c>
      <c r="G12">
        <v>351134</v>
      </c>
      <c r="H12">
        <v>27412</v>
      </c>
      <c r="I12" s="1">
        <f t="shared" si="1"/>
        <v>378546</v>
      </c>
      <c r="K12" s="9">
        <f t="shared" si="2"/>
        <v>1991</v>
      </c>
      <c r="L12" s="1">
        <f t="shared" si="3"/>
        <v>4.556664976903405</v>
      </c>
      <c r="M12" s="1">
        <f t="shared" si="0"/>
        <v>14.592149423610097</v>
      </c>
      <c r="N12" s="1">
        <f t="shared" si="0"/>
        <v>5.28337375114253</v>
      </c>
      <c r="P12" s="6"/>
      <c r="Q12" s="6"/>
      <c r="R12" s="6"/>
      <c r="S12" s="6"/>
    </row>
    <row r="13" spans="1:19" ht="12.75">
      <c r="A13" s="9">
        <v>1992</v>
      </c>
      <c r="B13">
        <v>18</v>
      </c>
      <c r="C13">
        <v>4</v>
      </c>
      <c r="D13">
        <v>22</v>
      </c>
      <c r="F13" s="9">
        <v>1992</v>
      </c>
      <c r="G13">
        <v>354561</v>
      </c>
      <c r="H13" s="2">
        <v>30183</v>
      </c>
      <c r="I13" s="1">
        <f t="shared" si="1"/>
        <v>384744</v>
      </c>
      <c r="K13" s="9">
        <f t="shared" si="2"/>
        <v>1992</v>
      </c>
      <c r="L13" s="1">
        <f t="shared" si="3"/>
        <v>5.0767004831326625</v>
      </c>
      <c r="M13" s="1">
        <f t="shared" si="0"/>
        <v>13.252493125269192</v>
      </c>
      <c r="N13" s="1">
        <f t="shared" si="0"/>
        <v>5.718087871415799</v>
      </c>
      <c r="P13" s="6"/>
      <c r="Q13" s="6"/>
      <c r="R13" s="6"/>
      <c r="S13" s="6"/>
    </row>
    <row r="14" spans="1:19" ht="12.75">
      <c r="A14" s="9">
        <v>1993</v>
      </c>
      <c r="B14">
        <v>38</v>
      </c>
      <c r="C14">
        <v>12</v>
      </c>
      <c r="D14">
        <v>50</v>
      </c>
      <c r="F14" s="9">
        <v>1993</v>
      </c>
      <c r="G14" s="2">
        <v>353920</v>
      </c>
      <c r="H14" s="2">
        <v>30375</v>
      </c>
      <c r="I14" s="1">
        <f t="shared" si="1"/>
        <v>384295</v>
      </c>
      <c r="K14" s="9">
        <f t="shared" si="2"/>
        <v>1993</v>
      </c>
      <c r="L14" s="1">
        <f t="shared" si="3"/>
        <v>10.736889692585894</v>
      </c>
      <c r="M14" s="1">
        <f t="shared" si="0"/>
        <v>39.50617283950617</v>
      </c>
      <c r="N14" s="1">
        <f t="shared" si="0"/>
        <v>13.010838028077389</v>
      </c>
      <c r="P14" s="6"/>
      <c r="Q14" s="6"/>
      <c r="R14" s="6"/>
      <c r="S14" s="6"/>
    </row>
    <row r="15" spans="1:19" ht="12.75">
      <c r="A15" s="9">
        <v>1994</v>
      </c>
      <c r="B15">
        <v>49</v>
      </c>
      <c r="C15">
        <v>10</v>
      </c>
      <c r="D15">
        <v>59</v>
      </c>
      <c r="F15" s="9">
        <v>1994</v>
      </c>
      <c r="G15" s="2">
        <v>354117</v>
      </c>
      <c r="H15">
        <v>31420</v>
      </c>
      <c r="I15" s="1">
        <f t="shared" si="1"/>
        <v>385537</v>
      </c>
      <c r="K15" s="9">
        <f t="shared" si="2"/>
        <v>1994</v>
      </c>
      <c r="L15" s="1">
        <f t="shared" si="3"/>
        <v>13.837234586309044</v>
      </c>
      <c r="M15" s="1">
        <f t="shared" si="0"/>
        <v>31.826861871419474</v>
      </c>
      <c r="N15" s="1">
        <f t="shared" si="0"/>
        <v>15.303330160269962</v>
      </c>
      <c r="P15" s="6"/>
      <c r="Q15" s="6"/>
      <c r="R15" s="6"/>
      <c r="S15" s="6"/>
    </row>
    <row r="16" spans="1:19" ht="12.75">
      <c r="A16" s="9">
        <v>1995</v>
      </c>
      <c r="B16">
        <v>28</v>
      </c>
      <c r="C16">
        <v>5</v>
      </c>
      <c r="D16">
        <v>33</v>
      </c>
      <c r="F16" s="9">
        <v>1995</v>
      </c>
      <c r="G16" s="2">
        <v>352372</v>
      </c>
      <c r="H16" s="2">
        <v>31710</v>
      </c>
      <c r="I16" s="1">
        <f t="shared" si="1"/>
        <v>384082</v>
      </c>
      <c r="K16" s="9">
        <f t="shared" si="2"/>
        <v>1995</v>
      </c>
      <c r="L16" s="1">
        <f t="shared" si="3"/>
        <v>7.946147821052751</v>
      </c>
      <c r="M16" s="1">
        <f t="shared" si="0"/>
        <v>15.76789656259855</v>
      </c>
      <c r="N16" s="1">
        <f t="shared" si="0"/>
        <v>8.591915268093793</v>
      </c>
      <c r="P16" s="6"/>
      <c r="Q16" s="6"/>
      <c r="R16" s="6"/>
      <c r="S16" s="6"/>
    </row>
    <row r="17" spans="1:19" ht="12.75">
      <c r="A17" s="9">
        <v>1996</v>
      </c>
      <c r="B17">
        <v>37</v>
      </c>
      <c r="C17">
        <v>6</v>
      </c>
      <c r="D17">
        <v>43</v>
      </c>
      <c r="F17" s="9">
        <v>1996</v>
      </c>
      <c r="G17" s="2">
        <v>349021</v>
      </c>
      <c r="H17" s="2">
        <v>31520</v>
      </c>
      <c r="I17" s="1">
        <f t="shared" si="1"/>
        <v>380541</v>
      </c>
      <c r="K17" s="9">
        <f t="shared" si="2"/>
        <v>1996</v>
      </c>
      <c r="L17" s="1">
        <f t="shared" si="3"/>
        <v>10.60108131029365</v>
      </c>
      <c r="M17" s="1">
        <f t="shared" si="0"/>
        <v>19.03553299492386</v>
      </c>
      <c r="N17" s="1">
        <f t="shared" si="0"/>
        <v>11.29970226598448</v>
      </c>
      <c r="P17" s="6"/>
      <c r="Q17" s="6"/>
      <c r="R17" s="6"/>
      <c r="S17" s="6"/>
    </row>
    <row r="18" spans="1:19" ht="12.75">
      <c r="A18" s="9">
        <v>1997</v>
      </c>
      <c r="B18">
        <v>33</v>
      </c>
      <c r="C18">
        <v>8</v>
      </c>
      <c r="D18">
        <v>41</v>
      </c>
      <c r="F18" s="9">
        <v>1997</v>
      </c>
      <c r="G18" s="2">
        <v>346027</v>
      </c>
      <c r="H18" s="2">
        <v>31406</v>
      </c>
      <c r="I18" s="1">
        <f t="shared" si="1"/>
        <v>377433</v>
      </c>
      <c r="K18" s="9">
        <f t="shared" si="2"/>
        <v>1997</v>
      </c>
      <c r="L18" s="1">
        <f t="shared" si="3"/>
        <v>9.53682805099024</v>
      </c>
      <c r="M18" s="1">
        <f t="shared" si="0"/>
        <v>25.472839584792716</v>
      </c>
      <c r="N18" s="1">
        <f t="shared" si="0"/>
        <v>10.86285512925473</v>
      </c>
      <c r="P18" s="6"/>
      <c r="Q18" s="6"/>
      <c r="R18" s="6"/>
      <c r="S18" s="6"/>
    </row>
    <row r="19" spans="1:19" ht="12.75">
      <c r="A19" s="9">
        <v>1998</v>
      </c>
      <c r="B19">
        <v>64</v>
      </c>
      <c r="C19">
        <v>10</v>
      </c>
      <c r="D19">
        <v>74</v>
      </c>
      <c r="F19" s="9">
        <v>1998</v>
      </c>
      <c r="G19" s="2">
        <v>343458</v>
      </c>
      <c r="H19" s="2">
        <v>31293</v>
      </c>
      <c r="I19" s="1">
        <f t="shared" si="1"/>
        <v>374751</v>
      </c>
      <c r="K19" s="9">
        <f t="shared" si="2"/>
        <v>1998</v>
      </c>
      <c r="L19" s="1">
        <f t="shared" si="3"/>
        <v>18.63401056315474</v>
      </c>
      <c r="M19" s="1">
        <f t="shared" si="0"/>
        <v>31.956028504777425</v>
      </c>
      <c r="N19" s="1">
        <f t="shared" si="0"/>
        <v>19.74644497279527</v>
      </c>
      <c r="P19" s="6"/>
      <c r="Q19" s="6"/>
      <c r="R19" s="6"/>
      <c r="S19" s="6"/>
    </row>
    <row r="20" spans="1:14" ht="12.75">
      <c r="A20" s="9">
        <v>1999</v>
      </c>
      <c r="B20">
        <v>36</v>
      </c>
      <c r="C20">
        <v>9</v>
      </c>
      <c r="D20">
        <v>45</v>
      </c>
      <c r="F20" s="9">
        <v>1999</v>
      </c>
      <c r="G20" s="2">
        <v>340086</v>
      </c>
      <c r="H20" s="2">
        <v>30160</v>
      </c>
      <c r="I20" s="1">
        <f t="shared" si="1"/>
        <v>370246</v>
      </c>
      <c r="K20" s="9">
        <f t="shared" si="2"/>
        <v>1999</v>
      </c>
      <c r="L20" s="1">
        <f t="shared" si="3"/>
        <v>10.585557770681534</v>
      </c>
      <c r="M20" s="1">
        <f>(C20/H20)*100000</f>
        <v>29.840848806366047</v>
      </c>
      <c r="N20" s="1">
        <f>(D20/I20)*100000</f>
        <v>12.154081340514145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HAWAII</v>
      </c>
      <c r="B22" s="31"/>
      <c r="C22" s="31"/>
      <c r="D22" s="31"/>
      <c r="F22" s="31" t="str">
        <f>CONCATENATE("Total Population, BW Only: ",$A$1)</f>
        <v>Total Population, BW Only: HAWAII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HAWAII</v>
      </c>
      <c r="L22" s="31"/>
      <c r="M22" s="31"/>
      <c r="N22" s="31"/>
    </row>
    <row r="23" spans="1:14" ht="12.75">
      <c r="A23" s="24" t="s">
        <v>43</v>
      </c>
      <c r="B23" s="25" t="s">
        <v>29</v>
      </c>
      <c r="C23" s="25" t="s">
        <v>30</v>
      </c>
      <c r="D23" s="25" t="s">
        <v>31</v>
      </c>
      <c r="F23" s="24" t="s">
        <v>43</v>
      </c>
      <c r="G23" s="25" t="s">
        <v>29</v>
      </c>
      <c r="H23" s="25" t="s">
        <v>30</v>
      </c>
      <c r="I23" s="25" t="s">
        <v>31</v>
      </c>
      <c r="K23" s="24" t="s">
        <v>43</v>
      </c>
      <c r="L23" s="25" t="s">
        <v>29</v>
      </c>
      <c r="M23" s="25" t="s">
        <v>30</v>
      </c>
      <c r="N23" s="25" t="s">
        <v>31</v>
      </c>
    </row>
    <row r="24" spans="1:14" ht="12.75">
      <c r="A24" s="9">
        <v>1983</v>
      </c>
      <c r="B24" s="2"/>
      <c r="D24" s="2"/>
      <c r="F24" s="9">
        <f>F4</f>
        <v>1983</v>
      </c>
      <c r="G24" s="1">
        <f>G4</f>
        <v>332132</v>
      </c>
      <c r="H24" s="1">
        <f>H4</f>
        <v>20164</v>
      </c>
      <c r="I24" s="1">
        <f>I4</f>
        <v>352296</v>
      </c>
      <c r="K24" s="9">
        <f>F24</f>
        <v>1983</v>
      </c>
      <c r="L24" s="1">
        <f>(B24/G24)*100000</f>
        <v>0</v>
      </c>
      <c r="M24" s="1">
        <f aca="true" t="shared" si="4" ref="M24:M40">(C24/H24)*100000</f>
        <v>0</v>
      </c>
      <c r="N24" s="1">
        <f aca="true" t="shared" si="5" ref="N24:N40">(D24/I24)*100000</f>
        <v>0</v>
      </c>
    </row>
    <row r="25" spans="1:14" ht="12.75">
      <c r="A25" s="9">
        <v>1984</v>
      </c>
      <c r="B25" s="2"/>
      <c r="D25" s="2"/>
      <c r="F25" s="9">
        <f aca="true" t="shared" si="6" ref="F25:F40">F5</f>
        <v>1984</v>
      </c>
      <c r="G25" s="1">
        <f aca="true" t="shared" si="7" ref="G25:I40">G5</f>
        <v>336385</v>
      </c>
      <c r="H25" s="1">
        <f t="shared" si="7"/>
        <v>21211</v>
      </c>
      <c r="I25" s="1">
        <f t="shared" si="7"/>
        <v>357596</v>
      </c>
      <c r="K25" s="9">
        <f aca="true" t="shared" si="8" ref="K25:K40">F25</f>
        <v>1984</v>
      </c>
      <c r="L25" s="1">
        <f aca="true" t="shared" si="9" ref="L25:L40">(B25/G25)*100000</f>
        <v>0</v>
      </c>
      <c r="M25" s="1">
        <f t="shared" si="4"/>
        <v>0</v>
      </c>
      <c r="N25" s="1">
        <f t="shared" si="5"/>
        <v>0</v>
      </c>
    </row>
    <row r="26" spans="1:14" ht="12.75">
      <c r="A26" s="9">
        <v>1985</v>
      </c>
      <c r="B26">
        <v>27</v>
      </c>
      <c r="C26">
        <v>2</v>
      </c>
      <c r="D26">
        <v>29</v>
      </c>
      <c r="F26" s="9">
        <f t="shared" si="6"/>
        <v>1985</v>
      </c>
      <c r="G26" s="1">
        <f t="shared" si="7"/>
        <v>338959</v>
      </c>
      <c r="H26" s="1">
        <f t="shared" si="7"/>
        <v>22111</v>
      </c>
      <c r="I26" s="1">
        <f t="shared" si="7"/>
        <v>361070</v>
      </c>
      <c r="K26" s="9">
        <f t="shared" si="8"/>
        <v>1985</v>
      </c>
      <c r="L26" s="1">
        <f t="shared" si="9"/>
        <v>7.9655651568478785</v>
      </c>
      <c r="M26" s="1">
        <f t="shared" si="4"/>
        <v>9.045271584279318</v>
      </c>
      <c r="N26" s="1">
        <f t="shared" si="5"/>
        <v>8.031683607056804</v>
      </c>
    </row>
    <row r="27" spans="1:14" ht="12.75">
      <c r="A27" s="9">
        <v>1986</v>
      </c>
      <c r="B27">
        <v>28</v>
      </c>
      <c r="C27">
        <v>9</v>
      </c>
      <c r="D27">
        <v>37</v>
      </c>
      <c r="F27" s="9">
        <f t="shared" si="6"/>
        <v>1986</v>
      </c>
      <c r="G27" s="1">
        <f t="shared" si="7"/>
        <v>341402</v>
      </c>
      <c r="H27" s="1">
        <f t="shared" si="7"/>
        <v>22990</v>
      </c>
      <c r="I27" s="1">
        <f t="shared" si="7"/>
        <v>364392</v>
      </c>
      <c r="K27" s="9">
        <f t="shared" si="8"/>
        <v>1986</v>
      </c>
      <c r="L27" s="1">
        <f t="shared" si="9"/>
        <v>8.201475093877598</v>
      </c>
      <c r="M27" s="1">
        <f t="shared" si="4"/>
        <v>39.147455415398</v>
      </c>
      <c r="N27" s="1">
        <f t="shared" si="5"/>
        <v>10.153900195393971</v>
      </c>
    </row>
    <row r="28" spans="1:14" ht="12.75">
      <c r="A28" s="9">
        <v>1987</v>
      </c>
      <c r="B28">
        <v>28</v>
      </c>
      <c r="C28">
        <v>4</v>
      </c>
      <c r="D28">
        <v>32</v>
      </c>
      <c r="F28" s="9">
        <f t="shared" si="6"/>
        <v>1987</v>
      </c>
      <c r="G28" s="1">
        <f t="shared" si="7"/>
        <v>344754</v>
      </c>
      <c r="H28" s="1">
        <f t="shared" si="7"/>
        <v>23891</v>
      </c>
      <c r="I28" s="1">
        <f t="shared" si="7"/>
        <v>368645</v>
      </c>
      <c r="K28" s="9">
        <f t="shared" si="8"/>
        <v>1987</v>
      </c>
      <c r="L28" s="1">
        <f t="shared" si="9"/>
        <v>8.121733177860156</v>
      </c>
      <c r="M28" s="1">
        <f t="shared" si="4"/>
        <v>16.742706458499015</v>
      </c>
      <c r="N28" s="1">
        <f t="shared" si="5"/>
        <v>8.680437819582524</v>
      </c>
    </row>
    <row r="29" spans="1:14" ht="12.75">
      <c r="A29" s="9">
        <v>1988</v>
      </c>
      <c r="B29">
        <v>24</v>
      </c>
      <c r="C29">
        <v>4</v>
      </c>
      <c r="D29">
        <v>28</v>
      </c>
      <c r="F29" s="9">
        <f t="shared" si="6"/>
        <v>1988</v>
      </c>
      <c r="G29" s="1">
        <f t="shared" si="7"/>
        <v>345703</v>
      </c>
      <c r="H29" s="1">
        <f t="shared" si="7"/>
        <v>24634</v>
      </c>
      <c r="I29" s="1">
        <f t="shared" si="7"/>
        <v>370337</v>
      </c>
      <c r="K29" s="9">
        <f t="shared" si="8"/>
        <v>1988</v>
      </c>
      <c r="L29" s="1">
        <f t="shared" si="9"/>
        <v>6.9423753915933615</v>
      </c>
      <c r="M29" s="1">
        <f t="shared" si="4"/>
        <v>16.237720224080537</v>
      </c>
      <c r="N29" s="1">
        <f t="shared" si="5"/>
        <v>7.560681217377686</v>
      </c>
    </row>
    <row r="30" spans="1:14" ht="12.75">
      <c r="A30" s="9">
        <v>1989</v>
      </c>
      <c r="B30">
        <v>26</v>
      </c>
      <c r="C30">
        <v>7</v>
      </c>
      <c r="D30">
        <v>33</v>
      </c>
      <c r="F30" s="9">
        <f t="shared" si="6"/>
        <v>1989</v>
      </c>
      <c r="G30" s="1">
        <f t="shared" si="7"/>
        <v>347218</v>
      </c>
      <c r="H30" s="1">
        <f t="shared" si="7"/>
        <v>25425</v>
      </c>
      <c r="I30" s="1">
        <f t="shared" si="7"/>
        <v>372643</v>
      </c>
      <c r="K30" s="9">
        <f t="shared" si="8"/>
        <v>1989</v>
      </c>
      <c r="L30" s="1">
        <f t="shared" si="9"/>
        <v>7.488091055187231</v>
      </c>
      <c r="M30" s="1">
        <f t="shared" si="4"/>
        <v>27.531956735496557</v>
      </c>
      <c r="N30" s="1">
        <f t="shared" si="5"/>
        <v>8.855660779888526</v>
      </c>
    </row>
    <row r="31" spans="1:14" ht="12.75">
      <c r="A31" s="9">
        <v>1990</v>
      </c>
      <c r="B31">
        <v>20</v>
      </c>
      <c r="C31">
        <v>3</v>
      </c>
      <c r="D31">
        <v>23</v>
      </c>
      <c r="F31" s="9">
        <f t="shared" si="6"/>
        <v>1990</v>
      </c>
      <c r="G31" s="1">
        <f t="shared" si="7"/>
        <v>347378</v>
      </c>
      <c r="H31" s="1">
        <f t="shared" si="7"/>
        <v>25898</v>
      </c>
      <c r="I31" s="1">
        <f t="shared" si="7"/>
        <v>373276</v>
      </c>
      <c r="K31" s="9">
        <f t="shared" si="8"/>
        <v>1990</v>
      </c>
      <c r="L31" s="1">
        <f t="shared" si="9"/>
        <v>5.757416992440511</v>
      </c>
      <c r="M31" s="1">
        <f t="shared" si="4"/>
        <v>11.583906093134605</v>
      </c>
      <c r="N31" s="1">
        <f t="shared" si="5"/>
        <v>6.161660540725896</v>
      </c>
    </row>
    <row r="32" spans="1:14" ht="12.75">
      <c r="A32" s="9">
        <v>1991</v>
      </c>
      <c r="B32">
        <v>29</v>
      </c>
      <c r="C32">
        <v>5</v>
      </c>
      <c r="D32">
        <v>34</v>
      </c>
      <c r="F32" s="9">
        <f t="shared" si="6"/>
        <v>1991</v>
      </c>
      <c r="G32" s="1">
        <f t="shared" si="7"/>
        <v>351134</v>
      </c>
      <c r="H32" s="1">
        <f t="shared" si="7"/>
        <v>27412</v>
      </c>
      <c r="I32" s="1">
        <f t="shared" si="7"/>
        <v>378546</v>
      </c>
      <c r="K32" s="9">
        <f t="shared" si="8"/>
        <v>1991</v>
      </c>
      <c r="L32" s="1">
        <f t="shared" si="9"/>
        <v>8.25895527063742</v>
      </c>
      <c r="M32" s="1">
        <f t="shared" si="4"/>
        <v>18.240186779512623</v>
      </c>
      <c r="N32" s="1">
        <f t="shared" si="5"/>
        <v>8.9817353769423</v>
      </c>
    </row>
    <row r="33" spans="1:14" ht="12.75">
      <c r="A33" s="9">
        <v>1992</v>
      </c>
      <c r="B33">
        <v>25</v>
      </c>
      <c r="C33">
        <v>3</v>
      </c>
      <c r="D33">
        <v>28</v>
      </c>
      <c r="F33" s="9">
        <f t="shared" si="6"/>
        <v>1992</v>
      </c>
      <c r="G33" s="1">
        <f t="shared" si="7"/>
        <v>354561</v>
      </c>
      <c r="H33" s="1">
        <f t="shared" si="7"/>
        <v>30183</v>
      </c>
      <c r="I33" s="1">
        <f t="shared" si="7"/>
        <v>384744</v>
      </c>
      <c r="K33" s="9">
        <f t="shared" si="8"/>
        <v>1992</v>
      </c>
      <c r="L33" s="1">
        <f t="shared" si="9"/>
        <v>7.05097289323981</v>
      </c>
      <c r="M33" s="1">
        <f t="shared" si="4"/>
        <v>9.939369843951894</v>
      </c>
      <c r="N33" s="1">
        <f t="shared" si="5"/>
        <v>7.277566381801925</v>
      </c>
    </row>
    <row r="34" spans="1:14" ht="12.75">
      <c r="A34" s="9">
        <v>1993</v>
      </c>
      <c r="B34">
        <v>17</v>
      </c>
      <c r="C34">
        <v>7</v>
      </c>
      <c r="D34">
        <v>24</v>
      </c>
      <c r="F34" s="9">
        <f t="shared" si="6"/>
        <v>1993</v>
      </c>
      <c r="G34" s="1">
        <f t="shared" si="7"/>
        <v>353920</v>
      </c>
      <c r="H34" s="1">
        <f t="shared" si="7"/>
        <v>30375</v>
      </c>
      <c r="I34" s="1">
        <f t="shared" si="7"/>
        <v>384295</v>
      </c>
      <c r="K34" s="9">
        <f t="shared" si="8"/>
        <v>1993</v>
      </c>
      <c r="L34" s="1">
        <f t="shared" si="9"/>
        <v>4.8033453887884265</v>
      </c>
      <c r="M34" s="1">
        <f t="shared" si="4"/>
        <v>23.045267489711932</v>
      </c>
      <c r="N34" s="1">
        <f t="shared" si="5"/>
        <v>6.245202253477147</v>
      </c>
    </row>
    <row r="35" spans="1:14" ht="12.75">
      <c r="A35" s="9">
        <v>1994</v>
      </c>
      <c r="B35">
        <v>32</v>
      </c>
      <c r="C35">
        <v>5</v>
      </c>
      <c r="D35">
        <v>37</v>
      </c>
      <c r="F35" s="9">
        <f t="shared" si="6"/>
        <v>1994</v>
      </c>
      <c r="G35" s="1">
        <f t="shared" si="7"/>
        <v>354117</v>
      </c>
      <c r="H35" s="1">
        <f t="shared" si="7"/>
        <v>31420</v>
      </c>
      <c r="I35" s="1">
        <f t="shared" si="7"/>
        <v>385537</v>
      </c>
      <c r="K35" s="9">
        <f t="shared" si="8"/>
        <v>1994</v>
      </c>
      <c r="L35" s="1">
        <f t="shared" si="9"/>
        <v>9.03656136248754</v>
      </c>
      <c r="M35" s="1">
        <f t="shared" si="4"/>
        <v>15.913430935709737</v>
      </c>
      <c r="N35" s="1">
        <f t="shared" si="5"/>
        <v>9.597003659830314</v>
      </c>
    </row>
    <row r="36" spans="1:14" ht="12.75">
      <c r="A36" s="9">
        <v>1995</v>
      </c>
      <c r="B36">
        <v>22</v>
      </c>
      <c r="C36">
        <v>2</v>
      </c>
      <c r="D36">
        <v>24</v>
      </c>
      <c r="F36" s="9">
        <f t="shared" si="6"/>
        <v>1995</v>
      </c>
      <c r="G36" s="1">
        <f t="shared" si="7"/>
        <v>352372</v>
      </c>
      <c r="H36" s="1">
        <f t="shared" si="7"/>
        <v>31710</v>
      </c>
      <c r="I36" s="1">
        <f t="shared" si="7"/>
        <v>384082</v>
      </c>
      <c r="K36" s="9">
        <f t="shared" si="8"/>
        <v>1995</v>
      </c>
      <c r="L36" s="1">
        <f t="shared" si="9"/>
        <v>6.243401859398591</v>
      </c>
      <c r="M36" s="1">
        <f t="shared" si="4"/>
        <v>6.30715862503942</v>
      </c>
      <c r="N36" s="1">
        <f t="shared" si="5"/>
        <v>6.248665649522757</v>
      </c>
    </row>
    <row r="37" spans="1:14" ht="12.75">
      <c r="A37" s="9">
        <v>1996</v>
      </c>
      <c r="B37">
        <v>45</v>
      </c>
      <c r="C37">
        <v>2</v>
      </c>
      <c r="D37">
        <v>47</v>
      </c>
      <c r="F37" s="9">
        <f t="shared" si="6"/>
        <v>1996</v>
      </c>
      <c r="G37" s="1">
        <f t="shared" si="7"/>
        <v>349021</v>
      </c>
      <c r="H37" s="1">
        <f t="shared" si="7"/>
        <v>31520</v>
      </c>
      <c r="I37" s="1">
        <f t="shared" si="7"/>
        <v>380541</v>
      </c>
      <c r="K37" s="9">
        <f t="shared" si="8"/>
        <v>1996</v>
      </c>
      <c r="L37" s="1">
        <f t="shared" si="9"/>
        <v>12.893206999005791</v>
      </c>
      <c r="M37" s="1">
        <f t="shared" si="4"/>
        <v>6.34517766497462</v>
      </c>
      <c r="N37" s="1">
        <f t="shared" si="5"/>
        <v>12.350837360494664</v>
      </c>
    </row>
    <row r="38" spans="1:14" ht="12.75">
      <c r="A38" s="9">
        <v>1997</v>
      </c>
      <c r="B38">
        <v>27</v>
      </c>
      <c r="C38">
        <v>7</v>
      </c>
      <c r="D38">
        <v>34</v>
      </c>
      <c r="F38" s="9">
        <f t="shared" si="6"/>
        <v>1997</v>
      </c>
      <c r="G38" s="1">
        <f t="shared" si="7"/>
        <v>346027</v>
      </c>
      <c r="H38" s="1">
        <f t="shared" si="7"/>
        <v>31406</v>
      </c>
      <c r="I38" s="1">
        <f t="shared" si="7"/>
        <v>377433</v>
      </c>
      <c r="K38" s="9">
        <f t="shared" si="8"/>
        <v>1997</v>
      </c>
      <c r="L38" s="1">
        <f t="shared" si="9"/>
        <v>7.802859314446561</v>
      </c>
      <c r="M38" s="1">
        <f t="shared" si="4"/>
        <v>22.288734636693626</v>
      </c>
      <c r="N38" s="1">
        <f t="shared" si="5"/>
        <v>9.008221326699044</v>
      </c>
    </row>
    <row r="39" spans="1:14" ht="12.75">
      <c r="A39" s="9">
        <v>1998</v>
      </c>
      <c r="B39">
        <v>57</v>
      </c>
      <c r="C39">
        <v>11</v>
      </c>
      <c r="D39">
        <v>68</v>
      </c>
      <c r="F39" s="9">
        <f t="shared" si="6"/>
        <v>1998</v>
      </c>
      <c r="G39" s="1">
        <f t="shared" si="7"/>
        <v>343458</v>
      </c>
      <c r="H39" s="1">
        <f t="shared" si="7"/>
        <v>31293</v>
      </c>
      <c r="I39" s="1">
        <f t="shared" si="7"/>
        <v>374751</v>
      </c>
      <c r="K39" s="9">
        <f t="shared" si="8"/>
        <v>1998</v>
      </c>
      <c r="L39" s="1">
        <f t="shared" si="9"/>
        <v>16.59591565780969</v>
      </c>
      <c r="M39" s="1">
        <f t="shared" si="4"/>
        <v>35.15163135525517</v>
      </c>
      <c r="N39" s="1">
        <f t="shared" si="5"/>
        <v>18.14538186689295</v>
      </c>
    </row>
    <row r="40" spans="1:14" ht="12.75">
      <c r="A40" s="9">
        <v>1999</v>
      </c>
      <c r="B40">
        <v>52</v>
      </c>
      <c r="C40">
        <v>6</v>
      </c>
      <c r="D40">
        <v>58</v>
      </c>
      <c r="F40" s="9">
        <f t="shared" si="6"/>
        <v>1999</v>
      </c>
      <c r="G40" s="1">
        <f t="shared" si="7"/>
        <v>340086</v>
      </c>
      <c r="H40" s="1">
        <f t="shared" si="7"/>
        <v>30160</v>
      </c>
      <c r="I40" s="1">
        <f t="shared" si="7"/>
        <v>370246</v>
      </c>
      <c r="K40" s="9">
        <f t="shared" si="8"/>
        <v>1999</v>
      </c>
      <c r="L40" s="1">
        <f t="shared" si="9"/>
        <v>15.29025011320666</v>
      </c>
      <c r="M40" s="1">
        <f t="shared" si="4"/>
        <v>19.893899204244033</v>
      </c>
      <c r="N40" s="1">
        <f t="shared" si="5"/>
        <v>15.665260394440454</v>
      </c>
    </row>
    <row r="42" spans="1:14" ht="29.25" customHeight="1">
      <c r="A42" s="31" t="str">
        <f>CONCATENATE("New Admissions for Larceny / Theft Offenses, BW Only: ",$A$1)</f>
        <v>New Admissions for Larceny / Theft Offenses, BW Only: HAWAII</v>
      </c>
      <c r="B42" s="31"/>
      <c r="C42" s="31"/>
      <c r="D42" s="31"/>
      <c r="F42" s="31" t="str">
        <f>CONCATENATE("Total Population, BW Only: ",$A$1)</f>
        <v>Total Population, BW Only: HAWAII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HAWAII</v>
      </c>
      <c r="L42" s="31"/>
      <c r="M42" s="31"/>
      <c r="N42" s="31"/>
    </row>
    <row r="43" spans="1:14" ht="12.75">
      <c r="A43" s="24" t="s">
        <v>43</v>
      </c>
      <c r="B43" s="25" t="s">
        <v>29</v>
      </c>
      <c r="C43" s="25" t="s">
        <v>30</v>
      </c>
      <c r="D43" s="25" t="s">
        <v>31</v>
      </c>
      <c r="F43" s="24" t="s">
        <v>43</v>
      </c>
      <c r="G43" s="25" t="s">
        <v>29</v>
      </c>
      <c r="H43" s="25" t="s">
        <v>30</v>
      </c>
      <c r="I43" s="25" t="s">
        <v>31</v>
      </c>
      <c r="K43" s="24" t="s">
        <v>43</v>
      </c>
      <c r="L43" s="25" t="s">
        <v>29</v>
      </c>
      <c r="M43" s="25" t="s">
        <v>30</v>
      </c>
      <c r="N43" s="25" t="s">
        <v>31</v>
      </c>
    </row>
    <row r="44" spans="1:14" ht="12.75">
      <c r="A44" s="9">
        <v>1983</v>
      </c>
      <c r="B44" s="2"/>
      <c r="C44" s="2"/>
      <c r="D44" s="2"/>
      <c r="F44" s="9">
        <f>F4</f>
        <v>1983</v>
      </c>
      <c r="G44" s="1">
        <f>G4</f>
        <v>332132</v>
      </c>
      <c r="H44" s="1">
        <f>H4</f>
        <v>20164</v>
      </c>
      <c r="I44" s="1">
        <f>I4</f>
        <v>352296</v>
      </c>
      <c r="K44" s="9">
        <f>F44</f>
        <v>1983</v>
      </c>
      <c r="L44" s="1">
        <f>(B44/G44)*100000</f>
        <v>0</v>
      </c>
      <c r="M44" s="1">
        <f aca="true" t="shared" si="10" ref="M44:M60">(C44/H44)*100000</f>
        <v>0</v>
      </c>
      <c r="N44" s="1">
        <f aca="true" t="shared" si="11" ref="N44:N60">(D44/I44)*100000</f>
        <v>0</v>
      </c>
    </row>
    <row r="45" spans="1:14" ht="12.75">
      <c r="A45" s="9">
        <v>1984</v>
      </c>
      <c r="B45" s="2"/>
      <c r="C45" s="2"/>
      <c r="D45" s="2"/>
      <c r="F45" s="9">
        <f aca="true" t="shared" si="12" ref="F45:F60">F5</f>
        <v>1984</v>
      </c>
      <c r="G45" s="1">
        <f aca="true" t="shared" si="13" ref="G45:I60">G5</f>
        <v>336385</v>
      </c>
      <c r="H45" s="1">
        <f t="shared" si="13"/>
        <v>21211</v>
      </c>
      <c r="I45" s="1">
        <f t="shared" si="13"/>
        <v>357596</v>
      </c>
      <c r="K45" s="9">
        <f aca="true" t="shared" si="14" ref="K45:K60">F45</f>
        <v>1984</v>
      </c>
      <c r="L45" s="1">
        <f aca="true" t="shared" si="15" ref="L45:L60">(B45/G45)*100000</f>
        <v>0</v>
      </c>
      <c r="M45" s="1">
        <f t="shared" si="10"/>
        <v>0</v>
      </c>
      <c r="N45" s="1">
        <f t="shared" si="11"/>
        <v>0</v>
      </c>
    </row>
    <row r="46" spans="1:14" ht="12.75">
      <c r="A46" s="9">
        <v>1985</v>
      </c>
      <c r="B46">
        <v>16</v>
      </c>
      <c r="C46">
        <v>4</v>
      </c>
      <c r="D46">
        <v>20</v>
      </c>
      <c r="F46" s="9">
        <f t="shared" si="12"/>
        <v>1985</v>
      </c>
      <c r="G46" s="1">
        <f t="shared" si="13"/>
        <v>338959</v>
      </c>
      <c r="H46" s="1">
        <f t="shared" si="13"/>
        <v>22111</v>
      </c>
      <c r="I46" s="1">
        <f t="shared" si="13"/>
        <v>361070</v>
      </c>
      <c r="K46" s="9">
        <f t="shared" si="14"/>
        <v>1985</v>
      </c>
      <c r="L46" s="1">
        <f t="shared" si="15"/>
        <v>4.720334907761705</v>
      </c>
      <c r="M46" s="1">
        <f t="shared" si="10"/>
        <v>18.090543168558636</v>
      </c>
      <c r="N46" s="1">
        <f t="shared" si="11"/>
        <v>5.539092142797795</v>
      </c>
    </row>
    <row r="47" spans="1:14" ht="12.75">
      <c r="A47" s="9">
        <v>1986</v>
      </c>
      <c r="B47">
        <v>24</v>
      </c>
      <c r="C47">
        <v>4</v>
      </c>
      <c r="D47">
        <v>28</v>
      </c>
      <c r="F47" s="9">
        <f t="shared" si="12"/>
        <v>1986</v>
      </c>
      <c r="G47" s="1">
        <f t="shared" si="13"/>
        <v>341402</v>
      </c>
      <c r="H47" s="1">
        <f t="shared" si="13"/>
        <v>22990</v>
      </c>
      <c r="I47" s="1">
        <f t="shared" si="13"/>
        <v>364392</v>
      </c>
      <c r="K47" s="9">
        <f t="shared" si="14"/>
        <v>1986</v>
      </c>
      <c r="L47" s="1">
        <f t="shared" si="15"/>
        <v>7.029835794752227</v>
      </c>
      <c r="M47" s="1">
        <f t="shared" si="10"/>
        <v>17.398869073510223</v>
      </c>
      <c r="N47" s="1">
        <f t="shared" si="11"/>
        <v>7.6840325802981395</v>
      </c>
    </row>
    <row r="48" spans="1:14" ht="12.75">
      <c r="A48" s="9">
        <v>1987</v>
      </c>
      <c r="B48">
        <v>19</v>
      </c>
      <c r="C48">
        <v>7</v>
      </c>
      <c r="D48">
        <v>26</v>
      </c>
      <c r="F48" s="9">
        <f t="shared" si="12"/>
        <v>1987</v>
      </c>
      <c r="G48" s="1">
        <f t="shared" si="13"/>
        <v>344754</v>
      </c>
      <c r="H48" s="1">
        <f t="shared" si="13"/>
        <v>23891</v>
      </c>
      <c r="I48" s="1">
        <f t="shared" si="13"/>
        <v>368645</v>
      </c>
      <c r="K48" s="9">
        <f t="shared" si="14"/>
        <v>1987</v>
      </c>
      <c r="L48" s="1">
        <f t="shared" si="15"/>
        <v>5.511176084976534</v>
      </c>
      <c r="M48" s="1">
        <f t="shared" si="10"/>
        <v>29.29973630237328</v>
      </c>
      <c r="N48" s="1">
        <f t="shared" si="11"/>
        <v>7.052855728410802</v>
      </c>
    </row>
    <row r="49" spans="1:14" ht="12.75">
      <c r="A49" s="9">
        <v>1988</v>
      </c>
      <c r="B49">
        <v>9</v>
      </c>
      <c r="C49">
        <v>8</v>
      </c>
      <c r="D49">
        <v>17</v>
      </c>
      <c r="F49" s="9">
        <f t="shared" si="12"/>
        <v>1988</v>
      </c>
      <c r="G49" s="1">
        <f t="shared" si="13"/>
        <v>345703</v>
      </c>
      <c r="H49" s="1">
        <f t="shared" si="13"/>
        <v>24634</v>
      </c>
      <c r="I49" s="1">
        <f t="shared" si="13"/>
        <v>370337</v>
      </c>
      <c r="K49" s="9">
        <f t="shared" si="14"/>
        <v>1988</v>
      </c>
      <c r="L49" s="1">
        <f t="shared" si="15"/>
        <v>2.603390771847511</v>
      </c>
      <c r="M49" s="1">
        <f t="shared" si="10"/>
        <v>32.47544044816107</v>
      </c>
      <c r="N49" s="1">
        <f t="shared" si="11"/>
        <v>4.590413596265024</v>
      </c>
    </row>
    <row r="50" spans="1:14" ht="12.75">
      <c r="A50" s="9">
        <v>1989</v>
      </c>
      <c r="B50">
        <v>30</v>
      </c>
      <c r="C50">
        <v>5</v>
      </c>
      <c r="D50">
        <v>35</v>
      </c>
      <c r="F50" s="9">
        <f t="shared" si="12"/>
        <v>1989</v>
      </c>
      <c r="G50" s="1">
        <f t="shared" si="13"/>
        <v>347218</v>
      </c>
      <c r="H50" s="1">
        <f t="shared" si="13"/>
        <v>25425</v>
      </c>
      <c r="I50" s="1">
        <f t="shared" si="13"/>
        <v>372643</v>
      </c>
      <c r="K50" s="9">
        <f t="shared" si="14"/>
        <v>1989</v>
      </c>
      <c r="L50" s="1">
        <f t="shared" si="15"/>
        <v>8.640105063677574</v>
      </c>
      <c r="M50" s="1">
        <f t="shared" si="10"/>
        <v>19.66568338249754</v>
      </c>
      <c r="N50" s="1">
        <f t="shared" si="11"/>
        <v>9.392367493821164</v>
      </c>
    </row>
    <row r="51" spans="1:14" ht="12.75">
      <c r="A51" s="9">
        <v>1990</v>
      </c>
      <c r="B51">
        <v>16</v>
      </c>
      <c r="C51">
        <v>4</v>
      </c>
      <c r="D51">
        <v>20</v>
      </c>
      <c r="F51" s="9">
        <f t="shared" si="12"/>
        <v>1990</v>
      </c>
      <c r="G51" s="1">
        <f t="shared" si="13"/>
        <v>347378</v>
      </c>
      <c r="H51" s="1">
        <f t="shared" si="13"/>
        <v>25898</v>
      </c>
      <c r="I51" s="1">
        <f t="shared" si="13"/>
        <v>373276</v>
      </c>
      <c r="K51" s="9">
        <f t="shared" si="14"/>
        <v>1990</v>
      </c>
      <c r="L51" s="1">
        <f t="shared" si="15"/>
        <v>4.605933593952409</v>
      </c>
      <c r="M51" s="1">
        <f t="shared" si="10"/>
        <v>15.445208124179473</v>
      </c>
      <c r="N51" s="1">
        <f t="shared" si="11"/>
        <v>5.357965687587736</v>
      </c>
    </row>
    <row r="52" spans="1:14" ht="12.75">
      <c r="A52" s="9">
        <v>1991</v>
      </c>
      <c r="B52">
        <v>16</v>
      </c>
      <c r="C52">
        <v>1</v>
      </c>
      <c r="D52">
        <v>17</v>
      </c>
      <c r="F52" s="9">
        <f t="shared" si="12"/>
        <v>1991</v>
      </c>
      <c r="G52" s="1">
        <f t="shared" si="13"/>
        <v>351134</v>
      </c>
      <c r="H52" s="1">
        <f t="shared" si="13"/>
        <v>27412</v>
      </c>
      <c r="I52" s="1">
        <f t="shared" si="13"/>
        <v>378546</v>
      </c>
      <c r="K52" s="9">
        <f t="shared" si="14"/>
        <v>1991</v>
      </c>
      <c r="L52" s="1">
        <f t="shared" si="15"/>
        <v>4.556664976903405</v>
      </c>
      <c r="M52" s="1">
        <f t="shared" si="10"/>
        <v>3.6480373559025243</v>
      </c>
      <c r="N52" s="1">
        <f t="shared" si="11"/>
        <v>4.49086768847115</v>
      </c>
    </row>
    <row r="53" spans="1:14" ht="12.75">
      <c r="A53" s="9">
        <v>1992</v>
      </c>
      <c r="B53">
        <v>12</v>
      </c>
      <c r="C53">
        <v>3</v>
      </c>
      <c r="D53">
        <v>15</v>
      </c>
      <c r="F53" s="9">
        <f t="shared" si="12"/>
        <v>1992</v>
      </c>
      <c r="G53" s="1">
        <f t="shared" si="13"/>
        <v>354561</v>
      </c>
      <c r="H53" s="1">
        <f t="shared" si="13"/>
        <v>30183</v>
      </c>
      <c r="I53" s="1">
        <f t="shared" si="13"/>
        <v>384744</v>
      </c>
      <c r="K53" s="9">
        <f t="shared" si="14"/>
        <v>1992</v>
      </c>
      <c r="L53" s="1">
        <f t="shared" si="15"/>
        <v>3.3844669887551087</v>
      </c>
      <c r="M53" s="1">
        <f t="shared" si="10"/>
        <v>9.939369843951894</v>
      </c>
      <c r="N53" s="1">
        <f t="shared" si="11"/>
        <v>3.898696275965317</v>
      </c>
    </row>
    <row r="54" spans="1:14" ht="12.75">
      <c r="A54" s="9">
        <v>1993</v>
      </c>
      <c r="B54">
        <v>23</v>
      </c>
      <c r="C54">
        <v>6</v>
      </c>
      <c r="D54">
        <v>29</v>
      </c>
      <c r="F54" s="9">
        <f t="shared" si="12"/>
        <v>1993</v>
      </c>
      <c r="G54" s="1">
        <f t="shared" si="13"/>
        <v>353920</v>
      </c>
      <c r="H54" s="1">
        <f t="shared" si="13"/>
        <v>30375</v>
      </c>
      <c r="I54" s="1">
        <f t="shared" si="13"/>
        <v>384295</v>
      </c>
      <c r="K54" s="9">
        <f t="shared" si="14"/>
        <v>1993</v>
      </c>
      <c r="L54" s="1">
        <f t="shared" si="15"/>
        <v>6.49864376130199</v>
      </c>
      <c r="M54" s="1">
        <f t="shared" si="10"/>
        <v>19.753086419753085</v>
      </c>
      <c r="N54" s="1">
        <f t="shared" si="11"/>
        <v>7.546286056284885</v>
      </c>
    </row>
    <row r="55" spans="1:14" ht="12.75">
      <c r="A55" s="9">
        <v>1994</v>
      </c>
      <c r="B55">
        <v>23</v>
      </c>
      <c r="C55">
        <v>7</v>
      </c>
      <c r="D55">
        <v>30</v>
      </c>
      <c r="F55" s="9">
        <f t="shared" si="12"/>
        <v>1994</v>
      </c>
      <c r="G55" s="1">
        <f t="shared" si="13"/>
        <v>354117</v>
      </c>
      <c r="H55" s="1">
        <f t="shared" si="13"/>
        <v>31420</v>
      </c>
      <c r="I55" s="1">
        <f t="shared" si="13"/>
        <v>385537</v>
      </c>
      <c r="K55" s="9">
        <f t="shared" si="14"/>
        <v>1994</v>
      </c>
      <c r="L55" s="1">
        <f t="shared" si="15"/>
        <v>6.495028479287918</v>
      </c>
      <c r="M55" s="1">
        <f t="shared" si="10"/>
        <v>22.278803309993634</v>
      </c>
      <c r="N55" s="1">
        <f t="shared" si="11"/>
        <v>7.781354318781337</v>
      </c>
    </row>
    <row r="56" spans="1:14" ht="12.75">
      <c r="A56" s="9">
        <v>1995</v>
      </c>
      <c r="B56">
        <v>12</v>
      </c>
      <c r="C56">
        <v>4</v>
      </c>
      <c r="D56">
        <v>16</v>
      </c>
      <c r="F56" s="9">
        <f t="shared" si="12"/>
        <v>1995</v>
      </c>
      <c r="G56" s="1">
        <f t="shared" si="13"/>
        <v>352372</v>
      </c>
      <c r="H56" s="1">
        <f t="shared" si="13"/>
        <v>31710</v>
      </c>
      <c r="I56" s="1">
        <f t="shared" si="13"/>
        <v>384082</v>
      </c>
      <c r="K56" s="9">
        <f t="shared" si="14"/>
        <v>1995</v>
      </c>
      <c r="L56" s="1">
        <f t="shared" si="15"/>
        <v>3.405491923308322</v>
      </c>
      <c r="M56" s="1">
        <f t="shared" si="10"/>
        <v>12.61431725007884</v>
      </c>
      <c r="N56" s="1">
        <f t="shared" si="11"/>
        <v>4.165777099681839</v>
      </c>
    </row>
    <row r="57" spans="1:14" ht="12.75">
      <c r="A57" s="9">
        <v>1996</v>
      </c>
      <c r="B57">
        <v>33</v>
      </c>
      <c r="C57">
        <v>3</v>
      </c>
      <c r="D57">
        <v>36</v>
      </c>
      <c r="F57" s="9">
        <f t="shared" si="12"/>
        <v>1996</v>
      </c>
      <c r="G57" s="1">
        <f t="shared" si="13"/>
        <v>349021</v>
      </c>
      <c r="H57" s="1">
        <f t="shared" si="13"/>
        <v>31520</v>
      </c>
      <c r="I57" s="1">
        <f t="shared" si="13"/>
        <v>380541</v>
      </c>
      <c r="K57" s="9">
        <f t="shared" si="14"/>
        <v>1996</v>
      </c>
      <c r="L57" s="1">
        <f t="shared" si="15"/>
        <v>9.455018465937579</v>
      </c>
      <c r="M57" s="1">
        <f t="shared" si="10"/>
        <v>9.51776649746193</v>
      </c>
      <c r="N57" s="1">
        <f t="shared" si="11"/>
        <v>9.460215850591657</v>
      </c>
    </row>
    <row r="58" spans="1:14" ht="12.75">
      <c r="A58" s="9">
        <v>1997</v>
      </c>
      <c r="B58">
        <v>17</v>
      </c>
      <c r="C58">
        <v>7</v>
      </c>
      <c r="D58">
        <v>24</v>
      </c>
      <c r="F58" s="9">
        <f t="shared" si="12"/>
        <v>1997</v>
      </c>
      <c r="G58" s="1">
        <f t="shared" si="13"/>
        <v>346027</v>
      </c>
      <c r="H58" s="1">
        <f t="shared" si="13"/>
        <v>31406</v>
      </c>
      <c r="I58" s="1">
        <f t="shared" si="13"/>
        <v>377433</v>
      </c>
      <c r="K58" s="9">
        <f t="shared" si="14"/>
        <v>1997</v>
      </c>
      <c r="L58" s="1">
        <f t="shared" si="15"/>
        <v>4.912911420207094</v>
      </c>
      <c r="M58" s="1">
        <f t="shared" si="10"/>
        <v>22.288734636693626</v>
      </c>
      <c r="N58" s="1">
        <f t="shared" si="11"/>
        <v>6.358744465905207</v>
      </c>
    </row>
    <row r="59" spans="1:14" ht="12.75">
      <c r="A59" s="9">
        <v>1998</v>
      </c>
      <c r="B59">
        <v>68</v>
      </c>
      <c r="C59">
        <v>10</v>
      </c>
      <c r="D59">
        <v>78</v>
      </c>
      <c r="F59" s="9">
        <f t="shared" si="12"/>
        <v>1998</v>
      </c>
      <c r="G59" s="1">
        <f t="shared" si="13"/>
        <v>343458</v>
      </c>
      <c r="H59" s="1">
        <f t="shared" si="13"/>
        <v>31293</v>
      </c>
      <c r="I59" s="1">
        <f t="shared" si="13"/>
        <v>374751</v>
      </c>
      <c r="K59" s="9">
        <f t="shared" si="14"/>
        <v>1998</v>
      </c>
      <c r="L59" s="1">
        <f t="shared" si="15"/>
        <v>19.79863622335191</v>
      </c>
      <c r="M59" s="1">
        <f t="shared" si="10"/>
        <v>31.956028504777425</v>
      </c>
      <c r="N59" s="1">
        <f t="shared" si="11"/>
        <v>20.81382037673015</v>
      </c>
    </row>
    <row r="60" spans="1:14" ht="12.75">
      <c r="A60" s="9">
        <v>1999</v>
      </c>
      <c r="B60">
        <v>70</v>
      </c>
      <c r="C60">
        <v>3</v>
      </c>
      <c r="D60">
        <v>73</v>
      </c>
      <c r="F60" s="9">
        <f t="shared" si="12"/>
        <v>1999</v>
      </c>
      <c r="G60" s="1">
        <f t="shared" si="13"/>
        <v>340086</v>
      </c>
      <c r="H60" s="1">
        <f t="shared" si="13"/>
        <v>30160</v>
      </c>
      <c r="I60" s="1">
        <f t="shared" si="13"/>
        <v>370246</v>
      </c>
      <c r="K60" s="9">
        <f t="shared" si="14"/>
        <v>1999</v>
      </c>
      <c r="L60" s="1">
        <f t="shared" si="15"/>
        <v>20.583028998547427</v>
      </c>
      <c r="M60" s="1">
        <f t="shared" si="10"/>
        <v>9.946949602122016</v>
      </c>
      <c r="N60" s="1">
        <f t="shared" si="11"/>
        <v>19.716620841278502</v>
      </c>
    </row>
    <row r="63" spans="1:14" ht="30.75" customHeight="1">
      <c r="A63" s="31" t="str">
        <f>CONCATENATE("New Admissions for Drug Offenses, BW Only: ",$A$1)</f>
        <v>New Admissions for Drug Offenses, BW Only: HAWAII</v>
      </c>
      <c r="B63" s="31"/>
      <c r="C63" s="31"/>
      <c r="D63" s="31"/>
      <c r="F63" s="31" t="str">
        <f>CONCATENATE("Total Population, BW Only: ",$A$1)</f>
        <v>Total Population, BW Only: HAWAII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HAWAII</v>
      </c>
      <c r="L63" s="31"/>
      <c r="M63" s="31"/>
      <c r="N63" s="31"/>
    </row>
    <row r="64" spans="1:14" ht="12.75">
      <c r="A64" s="24" t="s">
        <v>43</v>
      </c>
      <c r="B64" s="25" t="s">
        <v>29</v>
      </c>
      <c r="C64" s="25" t="s">
        <v>30</v>
      </c>
      <c r="D64" s="25" t="s">
        <v>31</v>
      </c>
      <c r="F64" s="24" t="s">
        <v>43</v>
      </c>
      <c r="G64" s="25" t="s">
        <v>29</v>
      </c>
      <c r="H64" s="25" t="s">
        <v>30</v>
      </c>
      <c r="I64" s="25" t="s">
        <v>31</v>
      </c>
      <c r="K64" s="24" t="s">
        <v>43</v>
      </c>
      <c r="L64" s="25" t="s">
        <v>29</v>
      </c>
      <c r="M64" s="25" t="s">
        <v>30</v>
      </c>
      <c r="N64" s="25" t="s">
        <v>31</v>
      </c>
    </row>
    <row r="65" spans="1:14" ht="12.75">
      <c r="A65" s="9">
        <v>1983</v>
      </c>
      <c r="B65" s="2"/>
      <c r="C65" s="2"/>
      <c r="D65" s="2"/>
      <c r="F65" s="9">
        <f>F4</f>
        <v>1983</v>
      </c>
      <c r="G65" s="1">
        <f>G4</f>
        <v>332132</v>
      </c>
      <c r="H65" s="1">
        <f>H4</f>
        <v>20164</v>
      </c>
      <c r="I65" s="1">
        <f>I4</f>
        <v>352296</v>
      </c>
      <c r="K65" s="9">
        <f>F65</f>
        <v>1983</v>
      </c>
      <c r="L65" s="1">
        <f>(B65/G65)*100000</f>
        <v>0</v>
      </c>
      <c r="M65" s="1">
        <f aca="true" t="shared" si="16" ref="M65:M81">(C65/H65)*100000</f>
        <v>0</v>
      </c>
      <c r="N65" s="1">
        <f aca="true" t="shared" si="17" ref="N65:N81">(D65/I65)*100000</f>
        <v>0</v>
      </c>
    </row>
    <row r="66" spans="1:14" ht="12.75">
      <c r="A66" s="9">
        <v>1984</v>
      </c>
      <c r="B66" s="2"/>
      <c r="C66" s="2"/>
      <c r="D66" s="2"/>
      <c r="F66" s="9">
        <f aca="true" t="shared" si="18" ref="F66:I81">F5</f>
        <v>1984</v>
      </c>
      <c r="G66" s="1">
        <f t="shared" si="18"/>
        <v>336385</v>
      </c>
      <c r="H66" s="1">
        <f t="shared" si="18"/>
        <v>21211</v>
      </c>
      <c r="I66" s="1">
        <f t="shared" si="18"/>
        <v>357596</v>
      </c>
      <c r="K66" s="9">
        <f aca="true" t="shared" si="19" ref="K66:K81">F66</f>
        <v>1984</v>
      </c>
      <c r="L66" s="1">
        <f aca="true" t="shared" si="20" ref="L66:L81">(B66/G66)*100000</f>
        <v>0</v>
      </c>
      <c r="M66" s="1">
        <f t="shared" si="16"/>
        <v>0</v>
      </c>
      <c r="N66" s="1">
        <f t="shared" si="17"/>
        <v>0</v>
      </c>
    </row>
    <row r="67" spans="1:14" ht="12.75">
      <c r="A67" s="9">
        <v>1985</v>
      </c>
      <c r="B67">
        <v>14</v>
      </c>
      <c r="C67">
        <v>2</v>
      </c>
      <c r="D67">
        <v>16</v>
      </c>
      <c r="F67" s="9">
        <f t="shared" si="18"/>
        <v>1985</v>
      </c>
      <c r="G67" s="1">
        <f t="shared" si="18"/>
        <v>338959</v>
      </c>
      <c r="H67" s="1">
        <f t="shared" si="18"/>
        <v>22111</v>
      </c>
      <c r="I67" s="1">
        <f t="shared" si="18"/>
        <v>361070</v>
      </c>
      <c r="K67" s="9">
        <f t="shared" si="19"/>
        <v>1985</v>
      </c>
      <c r="L67" s="1">
        <f t="shared" si="20"/>
        <v>4.130293044291492</v>
      </c>
      <c r="M67" s="1">
        <f t="shared" si="16"/>
        <v>9.045271584279318</v>
      </c>
      <c r="N67" s="1">
        <f t="shared" si="17"/>
        <v>4.431273714238237</v>
      </c>
    </row>
    <row r="68" spans="1:14" ht="12.75">
      <c r="A68" s="9">
        <v>1986</v>
      </c>
      <c r="B68">
        <v>31</v>
      </c>
      <c r="C68">
        <v>4</v>
      </c>
      <c r="D68">
        <v>35</v>
      </c>
      <c r="F68" s="9">
        <f t="shared" si="18"/>
        <v>1986</v>
      </c>
      <c r="G68" s="1">
        <f t="shared" si="18"/>
        <v>341402</v>
      </c>
      <c r="H68" s="1">
        <f t="shared" si="18"/>
        <v>22990</v>
      </c>
      <c r="I68" s="1">
        <f t="shared" si="18"/>
        <v>364392</v>
      </c>
      <c r="K68" s="9">
        <f t="shared" si="19"/>
        <v>1986</v>
      </c>
      <c r="L68" s="1">
        <f t="shared" si="20"/>
        <v>9.080204568221626</v>
      </c>
      <c r="M68" s="1">
        <f t="shared" si="16"/>
        <v>17.398869073510223</v>
      </c>
      <c r="N68" s="1">
        <f t="shared" si="17"/>
        <v>9.605040725372676</v>
      </c>
    </row>
    <row r="69" spans="1:14" ht="12.75">
      <c r="A69" s="9">
        <v>1987</v>
      </c>
      <c r="B69">
        <v>21</v>
      </c>
      <c r="C69">
        <v>5</v>
      </c>
      <c r="D69">
        <v>26</v>
      </c>
      <c r="F69" s="9">
        <f t="shared" si="18"/>
        <v>1987</v>
      </c>
      <c r="G69" s="1">
        <f t="shared" si="18"/>
        <v>344754</v>
      </c>
      <c r="H69" s="1">
        <f t="shared" si="18"/>
        <v>23891</v>
      </c>
      <c r="I69" s="1">
        <f t="shared" si="18"/>
        <v>368645</v>
      </c>
      <c r="K69" s="9">
        <f t="shared" si="19"/>
        <v>1987</v>
      </c>
      <c r="L69" s="1">
        <f t="shared" si="20"/>
        <v>6.091299883395116</v>
      </c>
      <c r="M69" s="1">
        <f t="shared" si="16"/>
        <v>20.92838307312377</v>
      </c>
      <c r="N69" s="1">
        <f t="shared" si="17"/>
        <v>7.052855728410802</v>
      </c>
    </row>
    <row r="70" spans="1:14" ht="12.75">
      <c r="A70" s="9">
        <v>1988</v>
      </c>
      <c r="B70">
        <v>12</v>
      </c>
      <c r="C70">
        <v>5</v>
      </c>
      <c r="D70">
        <v>17</v>
      </c>
      <c r="F70" s="9">
        <f t="shared" si="18"/>
        <v>1988</v>
      </c>
      <c r="G70" s="1">
        <f t="shared" si="18"/>
        <v>345703</v>
      </c>
      <c r="H70" s="1">
        <f t="shared" si="18"/>
        <v>24634</v>
      </c>
      <c r="I70" s="1">
        <f t="shared" si="18"/>
        <v>370337</v>
      </c>
      <c r="K70" s="9">
        <f t="shared" si="19"/>
        <v>1988</v>
      </c>
      <c r="L70" s="1">
        <f t="shared" si="20"/>
        <v>3.4711876957966807</v>
      </c>
      <c r="M70" s="1">
        <f t="shared" si="16"/>
        <v>20.297150280100674</v>
      </c>
      <c r="N70" s="1">
        <f t="shared" si="17"/>
        <v>4.590413596265024</v>
      </c>
    </row>
    <row r="71" spans="1:14" ht="12.75">
      <c r="A71" s="9">
        <v>1989</v>
      </c>
      <c r="B71">
        <v>32</v>
      </c>
      <c r="C71">
        <v>3</v>
      </c>
      <c r="D71">
        <v>35</v>
      </c>
      <c r="F71" s="9">
        <f t="shared" si="18"/>
        <v>1989</v>
      </c>
      <c r="G71" s="1">
        <f t="shared" si="18"/>
        <v>347218</v>
      </c>
      <c r="H71" s="1">
        <f t="shared" si="18"/>
        <v>25425</v>
      </c>
      <c r="I71" s="1">
        <f t="shared" si="18"/>
        <v>372643</v>
      </c>
      <c r="K71" s="9">
        <f t="shared" si="19"/>
        <v>1989</v>
      </c>
      <c r="L71" s="1">
        <f t="shared" si="20"/>
        <v>9.216112067922746</v>
      </c>
      <c r="M71" s="1">
        <f t="shared" si="16"/>
        <v>11.799410029498526</v>
      </c>
      <c r="N71" s="1">
        <f t="shared" si="17"/>
        <v>9.392367493821164</v>
      </c>
    </row>
    <row r="72" spans="1:14" ht="12.75">
      <c r="A72" s="9">
        <v>1990</v>
      </c>
      <c r="B72">
        <v>24</v>
      </c>
      <c r="C72">
        <v>3</v>
      </c>
      <c r="D72">
        <v>27</v>
      </c>
      <c r="F72" s="9">
        <f t="shared" si="18"/>
        <v>1990</v>
      </c>
      <c r="G72" s="1">
        <f t="shared" si="18"/>
        <v>347378</v>
      </c>
      <c r="H72" s="1">
        <f t="shared" si="18"/>
        <v>25898</v>
      </c>
      <c r="I72" s="1">
        <f t="shared" si="18"/>
        <v>373276</v>
      </c>
      <c r="K72" s="9">
        <f t="shared" si="19"/>
        <v>1990</v>
      </c>
      <c r="L72" s="1">
        <f t="shared" si="20"/>
        <v>6.908900390928613</v>
      </c>
      <c r="M72" s="1">
        <f t="shared" si="16"/>
        <v>11.583906093134605</v>
      </c>
      <c r="N72" s="1">
        <f t="shared" si="17"/>
        <v>7.233253678243445</v>
      </c>
    </row>
    <row r="73" spans="1:14" ht="12.75">
      <c r="A73" s="9">
        <v>1991</v>
      </c>
      <c r="B73">
        <v>23</v>
      </c>
      <c r="C73">
        <v>7</v>
      </c>
      <c r="D73">
        <v>30</v>
      </c>
      <c r="F73" s="9">
        <f t="shared" si="18"/>
        <v>1991</v>
      </c>
      <c r="G73" s="1">
        <f t="shared" si="18"/>
        <v>351134</v>
      </c>
      <c r="H73" s="1">
        <f t="shared" si="18"/>
        <v>27412</v>
      </c>
      <c r="I73" s="1">
        <f t="shared" si="18"/>
        <v>378546</v>
      </c>
      <c r="K73" s="9">
        <f t="shared" si="19"/>
        <v>1991</v>
      </c>
      <c r="L73" s="1">
        <f t="shared" si="20"/>
        <v>6.550205904298644</v>
      </c>
      <c r="M73" s="1">
        <f t="shared" si="16"/>
        <v>25.53626149131767</v>
      </c>
      <c r="N73" s="1">
        <f t="shared" si="17"/>
        <v>7.925060626713795</v>
      </c>
    </row>
    <row r="74" spans="1:14" ht="12.75">
      <c r="A74" s="9">
        <v>1992</v>
      </c>
      <c r="B74">
        <v>39</v>
      </c>
      <c r="C74">
        <v>6</v>
      </c>
      <c r="D74">
        <v>45</v>
      </c>
      <c r="F74" s="9">
        <f t="shared" si="18"/>
        <v>1992</v>
      </c>
      <c r="G74" s="1">
        <f t="shared" si="18"/>
        <v>354561</v>
      </c>
      <c r="H74" s="1">
        <f t="shared" si="18"/>
        <v>30183</v>
      </c>
      <c r="I74" s="1">
        <f t="shared" si="18"/>
        <v>384744</v>
      </c>
      <c r="K74" s="9">
        <f t="shared" si="19"/>
        <v>1992</v>
      </c>
      <c r="L74" s="1">
        <f t="shared" si="20"/>
        <v>10.999517713454102</v>
      </c>
      <c r="M74" s="1">
        <f t="shared" si="16"/>
        <v>19.87873968790379</v>
      </c>
      <c r="N74" s="1">
        <f t="shared" si="17"/>
        <v>11.696088827895952</v>
      </c>
    </row>
    <row r="75" spans="1:14" ht="12.75">
      <c r="A75" s="9">
        <v>1993</v>
      </c>
      <c r="B75">
        <v>29</v>
      </c>
      <c r="C75">
        <v>10</v>
      </c>
      <c r="D75">
        <v>39</v>
      </c>
      <c r="F75" s="9">
        <f t="shared" si="18"/>
        <v>1993</v>
      </c>
      <c r="G75" s="1">
        <f t="shared" si="18"/>
        <v>353920</v>
      </c>
      <c r="H75" s="1">
        <f t="shared" si="18"/>
        <v>30375</v>
      </c>
      <c r="I75" s="1">
        <f t="shared" si="18"/>
        <v>384295</v>
      </c>
      <c r="K75" s="9">
        <f t="shared" si="19"/>
        <v>1993</v>
      </c>
      <c r="L75" s="1">
        <f t="shared" si="20"/>
        <v>8.193942133815552</v>
      </c>
      <c r="M75" s="1">
        <f t="shared" si="16"/>
        <v>32.92181069958848</v>
      </c>
      <c r="N75" s="1">
        <f t="shared" si="17"/>
        <v>10.148453661900364</v>
      </c>
    </row>
    <row r="76" spans="1:14" ht="12.75">
      <c r="A76" s="9">
        <v>1994</v>
      </c>
      <c r="B76">
        <v>18</v>
      </c>
      <c r="C76">
        <v>7</v>
      </c>
      <c r="D76">
        <v>25</v>
      </c>
      <c r="F76" s="9">
        <f t="shared" si="18"/>
        <v>1994</v>
      </c>
      <c r="G76" s="1">
        <f t="shared" si="18"/>
        <v>354117</v>
      </c>
      <c r="H76" s="1">
        <f t="shared" si="18"/>
        <v>31420</v>
      </c>
      <c r="I76" s="1">
        <f t="shared" si="18"/>
        <v>385537</v>
      </c>
      <c r="K76" s="9">
        <f t="shared" si="19"/>
        <v>1994</v>
      </c>
      <c r="L76" s="1">
        <f t="shared" si="20"/>
        <v>5.083065766399241</v>
      </c>
      <c r="M76" s="1">
        <f t="shared" si="16"/>
        <v>22.278803309993634</v>
      </c>
      <c r="N76" s="1">
        <f t="shared" si="17"/>
        <v>6.48446193231778</v>
      </c>
    </row>
    <row r="77" spans="1:14" ht="12.75">
      <c r="A77" s="9">
        <v>1995</v>
      </c>
      <c r="B77">
        <v>32</v>
      </c>
      <c r="C77">
        <v>8</v>
      </c>
      <c r="D77">
        <v>40</v>
      </c>
      <c r="F77" s="9">
        <f t="shared" si="18"/>
        <v>1995</v>
      </c>
      <c r="G77" s="1">
        <f t="shared" si="18"/>
        <v>352372</v>
      </c>
      <c r="H77" s="1">
        <f t="shared" si="18"/>
        <v>31710</v>
      </c>
      <c r="I77" s="1">
        <f t="shared" si="18"/>
        <v>384082</v>
      </c>
      <c r="K77" s="9">
        <f t="shared" si="19"/>
        <v>1995</v>
      </c>
      <c r="L77" s="1">
        <f t="shared" si="20"/>
        <v>9.081311795488858</v>
      </c>
      <c r="M77" s="1">
        <f t="shared" si="16"/>
        <v>25.22863450015768</v>
      </c>
      <c r="N77" s="1">
        <f t="shared" si="17"/>
        <v>10.414442749204596</v>
      </c>
    </row>
    <row r="78" spans="1:14" ht="12.75">
      <c r="A78" s="9">
        <v>1996</v>
      </c>
      <c r="B78">
        <v>24</v>
      </c>
      <c r="C78">
        <v>12</v>
      </c>
      <c r="D78">
        <v>36</v>
      </c>
      <c r="F78" s="9">
        <f t="shared" si="18"/>
        <v>1996</v>
      </c>
      <c r="G78" s="1">
        <f t="shared" si="18"/>
        <v>349021</v>
      </c>
      <c r="H78" s="1">
        <f t="shared" si="18"/>
        <v>31520</v>
      </c>
      <c r="I78" s="1">
        <f t="shared" si="18"/>
        <v>380541</v>
      </c>
      <c r="K78" s="9">
        <f t="shared" si="19"/>
        <v>1996</v>
      </c>
      <c r="L78" s="1">
        <f t="shared" si="20"/>
        <v>6.876377066136421</v>
      </c>
      <c r="M78" s="1">
        <f t="shared" si="16"/>
        <v>38.07106598984772</v>
      </c>
      <c r="N78" s="1">
        <f t="shared" si="17"/>
        <v>9.460215850591657</v>
      </c>
    </row>
    <row r="79" spans="1:14" ht="12.75">
      <c r="A79" s="9">
        <v>1997</v>
      </c>
      <c r="B79">
        <v>29</v>
      </c>
      <c r="C79">
        <v>10</v>
      </c>
      <c r="D79">
        <v>39</v>
      </c>
      <c r="F79" s="9">
        <f t="shared" si="18"/>
        <v>1997</v>
      </c>
      <c r="G79" s="1">
        <f t="shared" si="18"/>
        <v>346027</v>
      </c>
      <c r="H79" s="1">
        <f t="shared" si="18"/>
        <v>31406</v>
      </c>
      <c r="I79" s="1">
        <f t="shared" si="18"/>
        <v>377433</v>
      </c>
      <c r="K79" s="9">
        <f t="shared" si="19"/>
        <v>1997</v>
      </c>
      <c r="L79" s="1">
        <f t="shared" si="20"/>
        <v>8.380848893294454</v>
      </c>
      <c r="M79" s="1">
        <f t="shared" si="16"/>
        <v>31.841049480990897</v>
      </c>
      <c r="N79" s="1">
        <f t="shared" si="17"/>
        <v>10.332959757095962</v>
      </c>
    </row>
    <row r="80" spans="1:14" ht="12.75">
      <c r="A80" s="9">
        <v>1998</v>
      </c>
      <c r="B80">
        <v>93</v>
      </c>
      <c r="C80">
        <v>24</v>
      </c>
      <c r="D80">
        <v>117</v>
      </c>
      <c r="F80" s="9">
        <f t="shared" si="18"/>
        <v>1998</v>
      </c>
      <c r="G80" s="1">
        <f t="shared" si="18"/>
        <v>343458</v>
      </c>
      <c r="H80" s="1">
        <f t="shared" si="18"/>
        <v>31293</v>
      </c>
      <c r="I80" s="1">
        <f t="shared" si="18"/>
        <v>374751</v>
      </c>
      <c r="K80" s="9">
        <f t="shared" si="19"/>
        <v>1998</v>
      </c>
      <c r="L80" s="1">
        <f t="shared" si="20"/>
        <v>27.077546599584227</v>
      </c>
      <c r="M80" s="1">
        <f t="shared" si="16"/>
        <v>76.69446841146582</v>
      </c>
      <c r="N80" s="1">
        <f t="shared" si="17"/>
        <v>31.220730565095224</v>
      </c>
    </row>
    <row r="81" spans="1:14" ht="12.75">
      <c r="A81" s="9">
        <v>1999</v>
      </c>
      <c r="B81">
        <v>81</v>
      </c>
      <c r="C81">
        <v>19</v>
      </c>
      <c r="D81">
        <v>100</v>
      </c>
      <c r="F81" s="9">
        <f t="shared" si="18"/>
        <v>1999</v>
      </c>
      <c r="G81" s="1">
        <f t="shared" si="18"/>
        <v>340086</v>
      </c>
      <c r="H81" s="1">
        <f t="shared" si="18"/>
        <v>30160</v>
      </c>
      <c r="I81" s="1">
        <f t="shared" si="18"/>
        <v>370246</v>
      </c>
      <c r="K81" s="9">
        <f t="shared" si="19"/>
        <v>1999</v>
      </c>
      <c r="L81" s="1">
        <f t="shared" si="20"/>
        <v>23.81750498403345</v>
      </c>
      <c r="M81" s="1">
        <f t="shared" si="16"/>
        <v>62.9973474801061</v>
      </c>
      <c r="N81" s="1">
        <f t="shared" si="17"/>
        <v>27.009069645586987</v>
      </c>
    </row>
    <row r="83" spans="1:14" ht="27" customHeight="1">
      <c r="A83" s="31" t="str">
        <f>CONCATENATE("New Admissions for Other / Unknown Offenses, BW Only: ",$A$1)</f>
        <v>New Admissions for Other / Unknown Offenses, BW Only: HAWAII</v>
      </c>
      <c r="B83" s="31"/>
      <c r="C83" s="31"/>
      <c r="D83" s="31"/>
      <c r="F83" s="31" t="str">
        <f>CONCATENATE("Total Population, BW Only: ",$A$1)</f>
        <v>Total Population, BW Only: HAWAII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HAWAII</v>
      </c>
      <c r="L83" s="31"/>
      <c r="M83" s="31"/>
      <c r="N83" s="31"/>
    </row>
    <row r="84" spans="1:14" ht="12.75">
      <c r="A84" s="24" t="s">
        <v>43</v>
      </c>
      <c r="B84" s="25" t="s">
        <v>29</v>
      </c>
      <c r="C84" s="25" t="s">
        <v>30</v>
      </c>
      <c r="D84" s="25" t="s">
        <v>31</v>
      </c>
      <c r="F84" s="24" t="s">
        <v>43</v>
      </c>
      <c r="G84" s="25" t="s">
        <v>29</v>
      </c>
      <c r="H84" s="25" t="s">
        <v>30</v>
      </c>
      <c r="I84" s="25" t="s">
        <v>31</v>
      </c>
      <c r="K84" s="24" t="s">
        <v>43</v>
      </c>
      <c r="L84" s="25" t="s">
        <v>29</v>
      </c>
      <c r="M84" s="25" t="s">
        <v>30</v>
      </c>
      <c r="N84" s="25" t="s">
        <v>31</v>
      </c>
    </row>
    <row r="85" spans="1:14" ht="12.75">
      <c r="A85" s="9">
        <v>1983</v>
      </c>
      <c r="B85" s="2"/>
      <c r="C85" s="2"/>
      <c r="D85" s="2"/>
      <c r="F85" s="9">
        <f aca="true" t="shared" si="21" ref="F85:I99">F4</f>
        <v>1983</v>
      </c>
      <c r="G85" s="1">
        <f t="shared" si="21"/>
        <v>332132</v>
      </c>
      <c r="H85" s="1">
        <f t="shared" si="21"/>
        <v>20164</v>
      </c>
      <c r="I85" s="1">
        <f t="shared" si="21"/>
        <v>352296</v>
      </c>
      <c r="K85" s="9">
        <f>F85</f>
        <v>1983</v>
      </c>
      <c r="L85" s="1">
        <f>(B85/G85)*100000</f>
        <v>0</v>
      </c>
      <c r="M85" s="1">
        <f aca="true" t="shared" si="22" ref="M85:M101">(C85/H85)*100000</f>
        <v>0</v>
      </c>
      <c r="N85" s="1">
        <f aca="true" t="shared" si="23" ref="N85:N101">(D85/I85)*100000</f>
        <v>0</v>
      </c>
    </row>
    <row r="86" spans="1:14" ht="12.75">
      <c r="A86" s="9">
        <v>1984</v>
      </c>
      <c r="B86" s="2"/>
      <c r="C86" s="2"/>
      <c r="D86" s="2"/>
      <c r="F86" s="9">
        <f t="shared" si="21"/>
        <v>1984</v>
      </c>
      <c r="G86" s="1">
        <f t="shared" si="21"/>
        <v>336385</v>
      </c>
      <c r="H86" s="1">
        <f t="shared" si="21"/>
        <v>21211</v>
      </c>
      <c r="I86" s="1">
        <f t="shared" si="21"/>
        <v>357596</v>
      </c>
      <c r="K86" s="9">
        <f aca="true" t="shared" si="24" ref="K86:K101">F86</f>
        <v>1984</v>
      </c>
      <c r="L86" s="1">
        <f aca="true" t="shared" si="25" ref="L86:L101">(B86/G86)*100000</f>
        <v>0</v>
      </c>
      <c r="M86" s="1">
        <f t="shared" si="22"/>
        <v>0</v>
      </c>
      <c r="N86" s="1">
        <f t="shared" si="23"/>
        <v>0</v>
      </c>
    </row>
    <row r="87" spans="1:14" ht="12.75">
      <c r="A87" s="9">
        <v>1985</v>
      </c>
      <c r="B87">
        <v>24</v>
      </c>
      <c r="C87">
        <v>4</v>
      </c>
      <c r="D87">
        <v>28</v>
      </c>
      <c r="F87" s="9">
        <f t="shared" si="21"/>
        <v>1985</v>
      </c>
      <c r="G87" s="1">
        <f t="shared" si="21"/>
        <v>338959</v>
      </c>
      <c r="H87" s="1">
        <f t="shared" si="21"/>
        <v>22111</v>
      </c>
      <c r="I87" s="1">
        <f t="shared" si="21"/>
        <v>361070</v>
      </c>
      <c r="K87" s="9">
        <f t="shared" si="24"/>
        <v>1985</v>
      </c>
      <c r="L87" s="1">
        <f t="shared" si="25"/>
        <v>7.080502361642559</v>
      </c>
      <c r="M87" s="1">
        <f t="shared" si="22"/>
        <v>18.090543168558636</v>
      </c>
      <c r="N87" s="1">
        <f t="shared" si="23"/>
        <v>7.754728999916914</v>
      </c>
    </row>
    <row r="88" spans="1:14" ht="12.75">
      <c r="A88" s="9">
        <v>1986</v>
      </c>
      <c r="B88">
        <v>32</v>
      </c>
      <c r="C88">
        <v>2</v>
      </c>
      <c r="D88">
        <v>34</v>
      </c>
      <c r="F88" s="9">
        <f t="shared" si="21"/>
        <v>1986</v>
      </c>
      <c r="G88" s="1">
        <f t="shared" si="21"/>
        <v>341402</v>
      </c>
      <c r="H88" s="1">
        <f t="shared" si="21"/>
        <v>22990</v>
      </c>
      <c r="I88" s="1">
        <f t="shared" si="21"/>
        <v>364392</v>
      </c>
      <c r="K88" s="9">
        <f t="shared" si="24"/>
        <v>1986</v>
      </c>
      <c r="L88" s="1">
        <f t="shared" si="25"/>
        <v>9.37311439300297</v>
      </c>
      <c r="M88" s="1">
        <f t="shared" si="22"/>
        <v>8.699434536755112</v>
      </c>
      <c r="N88" s="1">
        <f t="shared" si="23"/>
        <v>9.330610990362027</v>
      </c>
    </row>
    <row r="89" spans="1:14" ht="12.75">
      <c r="A89" s="9">
        <v>1987</v>
      </c>
      <c r="B89">
        <v>42</v>
      </c>
      <c r="C89">
        <v>6</v>
      </c>
      <c r="D89">
        <v>48</v>
      </c>
      <c r="F89" s="9">
        <f t="shared" si="21"/>
        <v>1987</v>
      </c>
      <c r="G89" s="1">
        <f t="shared" si="21"/>
        <v>344754</v>
      </c>
      <c r="H89" s="1">
        <f t="shared" si="21"/>
        <v>23891</v>
      </c>
      <c r="I89" s="1">
        <f t="shared" si="21"/>
        <v>368645</v>
      </c>
      <c r="K89" s="9">
        <f t="shared" si="24"/>
        <v>1987</v>
      </c>
      <c r="L89" s="1">
        <f t="shared" si="25"/>
        <v>12.182599766790233</v>
      </c>
      <c r="M89" s="1">
        <f t="shared" si="22"/>
        <v>25.114059687748522</v>
      </c>
      <c r="N89" s="1">
        <f t="shared" si="23"/>
        <v>13.020656729373787</v>
      </c>
    </row>
    <row r="90" spans="1:14" ht="12.75">
      <c r="A90" s="9">
        <v>1988</v>
      </c>
      <c r="B90">
        <v>24</v>
      </c>
      <c r="C90">
        <v>2</v>
      </c>
      <c r="D90">
        <v>26</v>
      </c>
      <c r="F90" s="9">
        <f t="shared" si="21"/>
        <v>1988</v>
      </c>
      <c r="G90" s="1">
        <f t="shared" si="21"/>
        <v>345703</v>
      </c>
      <c r="H90" s="1">
        <f t="shared" si="21"/>
        <v>24634</v>
      </c>
      <c r="I90" s="1">
        <f t="shared" si="21"/>
        <v>370337</v>
      </c>
      <c r="K90" s="9">
        <f t="shared" si="24"/>
        <v>1988</v>
      </c>
      <c r="L90" s="1">
        <f t="shared" si="25"/>
        <v>6.9423753915933615</v>
      </c>
      <c r="M90" s="1">
        <f t="shared" si="22"/>
        <v>8.118860112040268</v>
      </c>
      <c r="N90" s="1">
        <f t="shared" si="23"/>
        <v>7.020632558993565</v>
      </c>
    </row>
    <row r="91" spans="1:14" ht="12.75">
      <c r="A91" s="9">
        <v>1989</v>
      </c>
      <c r="B91">
        <v>24</v>
      </c>
      <c r="C91">
        <v>4</v>
      </c>
      <c r="D91">
        <v>28</v>
      </c>
      <c r="F91" s="9">
        <f t="shared" si="21"/>
        <v>1989</v>
      </c>
      <c r="G91" s="1">
        <f t="shared" si="21"/>
        <v>347218</v>
      </c>
      <c r="H91" s="1">
        <f t="shared" si="21"/>
        <v>25425</v>
      </c>
      <c r="I91" s="1">
        <f t="shared" si="21"/>
        <v>372643</v>
      </c>
      <c r="K91" s="9">
        <f t="shared" si="24"/>
        <v>1989</v>
      </c>
      <c r="L91" s="1">
        <f t="shared" si="25"/>
        <v>6.91208405094206</v>
      </c>
      <c r="M91" s="1">
        <f t="shared" si="22"/>
        <v>15.732546705998033</v>
      </c>
      <c r="N91" s="1">
        <f t="shared" si="23"/>
        <v>7.513893995056931</v>
      </c>
    </row>
    <row r="92" spans="1:14" ht="12.75">
      <c r="A92" s="9">
        <v>1990</v>
      </c>
      <c r="B92">
        <v>45</v>
      </c>
      <c r="C92">
        <v>4</v>
      </c>
      <c r="D92">
        <v>49</v>
      </c>
      <c r="F92" s="9">
        <f t="shared" si="21"/>
        <v>1990</v>
      </c>
      <c r="G92" s="1">
        <f t="shared" si="21"/>
        <v>347378</v>
      </c>
      <c r="H92" s="1">
        <f t="shared" si="21"/>
        <v>25898</v>
      </c>
      <c r="I92" s="1">
        <f t="shared" si="21"/>
        <v>373276</v>
      </c>
      <c r="K92" s="9">
        <f t="shared" si="24"/>
        <v>1990</v>
      </c>
      <c r="L92" s="1">
        <f t="shared" si="25"/>
        <v>12.95418823299115</v>
      </c>
      <c r="M92" s="1">
        <f t="shared" si="22"/>
        <v>15.445208124179473</v>
      </c>
      <c r="N92" s="1">
        <f t="shared" si="23"/>
        <v>13.127015934589954</v>
      </c>
    </row>
    <row r="93" spans="1:14" ht="12.75">
      <c r="A93" s="9">
        <v>1991</v>
      </c>
      <c r="B93">
        <v>45</v>
      </c>
      <c r="C93">
        <v>5</v>
      </c>
      <c r="D93">
        <v>50</v>
      </c>
      <c r="F93" s="9">
        <f t="shared" si="21"/>
        <v>1991</v>
      </c>
      <c r="G93" s="1">
        <f t="shared" si="21"/>
        <v>351134</v>
      </c>
      <c r="H93" s="1">
        <f t="shared" si="21"/>
        <v>27412</v>
      </c>
      <c r="I93" s="1">
        <f t="shared" si="21"/>
        <v>378546</v>
      </c>
      <c r="K93" s="9">
        <f t="shared" si="24"/>
        <v>1991</v>
      </c>
      <c r="L93" s="1">
        <f t="shared" si="25"/>
        <v>12.815620247540824</v>
      </c>
      <c r="M93" s="1">
        <f t="shared" si="22"/>
        <v>18.240186779512623</v>
      </c>
      <c r="N93" s="1">
        <f t="shared" si="23"/>
        <v>13.208434377856324</v>
      </c>
    </row>
    <row r="94" spans="1:14" ht="12.75">
      <c r="A94" s="9">
        <v>1992</v>
      </c>
      <c r="B94">
        <v>41</v>
      </c>
      <c r="C94">
        <v>5</v>
      </c>
      <c r="D94">
        <v>46</v>
      </c>
      <c r="F94" s="9">
        <f t="shared" si="21"/>
        <v>1992</v>
      </c>
      <c r="G94" s="1">
        <f t="shared" si="21"/>
        <v>354561</v>
      </c>
      <c r="H94" s="1">
        <f t="shared" si="21"/>
        <v>30183</v>
      </c>
      <c r="I94" s="1">
        <f t="shared" si="21"/>
        <v>384744</v>
      </c>
      <c r="K94" s="9">
        <f t="shared" si="24"/>
        <v>1992</v>
      </c>
      <c r="L94" s="1">
        <f t="shared" si="25"/>
        <v>11.563595544913287</v>
      </c>
      <c r="M94" s="1">
        <f t="shared" si="22"/>
        <v>16.56561640658649</v>
      </c>
      <c r="N94" s="1">
        <f t="shared" si="23"/>
        <v>11.956001912960307</v>
      </c>
    </row>
    <row r="95" spans="1:14" ht="12.75">
      <c r="A95" s="9">
        <v>1993</v>
      </c>
      <c r="B95">
        <v>64</v>
      </c>
      <c r="C95">
        <v>13</v>
      </c>
      <c r="D95">
        <v>77</v>
      </c>
      <c r="F95" s="9">
        <f t="shared" si="21"/>
        <v>1993</v>
      </c>
      <c r="G95" s="1">
        <f t="shared" si="21"/>
        <v>353920</v>
      </c>
      <c r="H95" s="1">
        <f t="shared" si="21"/>
        <v>30375</v>
      </c>
      <c r="I95" s="1">
        <f t="shared" si="21"/>
        <v>384295</v>
      </c>
      <c r="K95" s="9">
        <f t="shared" si="24"/>
        <v>1993</v>
      </c>
      <c r="L95" s="1">
        <f t="shared" si="25"/>
        <v>18.083182640144667</v>
      </c>
      <c r="M95" s="1">
        <f t="shared" si="22"/>
        <v>42.79835390946502</v>
      </c>
      <c r="N95" s="1">
        <f t="shared" si="23"/>
        <v>20.036690563239176</v>
      </c>
    </row>
    <row r="96" spans="1:14" ht="12.75">
      <c r="A96" s="9">
        <v>1994</v>
      </c>
      <c r="B96">
        <v>42</v>
      </c>
      <c r="C96">
        <v>11</v>
      </c>
      <c r="D96">
        <v>53</v>
      </c>
      <c r="F96" s="9">
        <f t="shared" si="21"/>
        <v>1994</v>
      </c>
      <c r="G96" s="1">
        <f t="shared" si="21"/>
        <v>354117</v>
      </c>
      <c r="H96" s="1">
        <f t="shared" si="21"/>
        <v>31420</v>
      </c>
      <c r="I96" s="1">
        <f t="shared" si="21"/>
        <v>385537</v>
      </c>
      <c r="K96" s="9">
        <f t="shared" si="24"/>
        <v>1994</v>
      </c>
      <c r="L96" s="1">
        <f t="shared" si="25"/>
        <v>11.860486788264895</v>
      </c>
      <c r="M96" s="1">
        <f t="shared" si="22"/>
        <v>35.00954805856143</v>
      </c>
      <c r="N96" s="1">
        <f t="shared" si="23"/>
        <v>13.747059296513696</v>
      </c>
    </row>
    <row r="97" spans="1:14" ht="12.75">
      <c r="A97" s="9">
        <v>1995</v>
      </c>
      <c r="B97">
        <v>28</v>
      </c>
      <c r="C97">
        <v>7</v>
      </c>
      <c r="D97">
        <v>35</v>
      </c>
      <c r="F97" s="9">
        <f t="shared" si="21"/>
        <v>1995</v>
      </c>
      <c r="G97" s="1">
        <f t="shared" si="21"/>
        <v>352372</v>
      </c>
      <c r="H97" s="1">
        <f t="shared" si="21"/>
        <v>31710</v>
      </c>
      <c r="I97" s="1">
        <f t="shared" si="21"/>
        <v>384082</v>
      </c>
      <c r="K97" s="9">
        <f t="shared" si="24"/>
        <v>1995</v>
      </c>
      <c r="L97" s="1">
        <f t="shared" si="25"/>
        <v>7.946147821052751</v>
      </c>
      <c r="M97" s="1">
        <f t="shared" si="22"/>
        <v>22.075055187637968</v>
      </c>
      <c r="N97" s="1">
        <f t="shared" si="23"/>
        <v>9.112637405554022</v>
      </c>
    </row>
    <row r="98" spans="1:14" ht="12.75">
      <c r="A98" s="9">
        <v>1996</v>
      </c>
      <c r="B98">
        <v>43</v>
      </c>
      <c r="C98">
        <v>10</v>
      </c>
      <c r="D98">
        <v>53</v>
      </c>
      <c r="F98" s="9">
        <f t="shared" si="21"/>
        <v>1996</v>
      </c>
      <c r="G98" s="1">
        <f t="shared" si="21"/>
        <v>349021</v>
      </c>
      <c r="H98" s="1">
        <f t="shared" si="21"/>
        <v>31520</v>
      </c>
      <c r="I98" s="1">
        <f t="shared" si="21"/>
        <v>380541</v>
      </c>
      <c r="K98" s="9">
        <f t="shared" si="24"/>
        <v>1996</v>
      </c>
      <c r="L98" s="1">
        <f t="shared" si="25"/>
        <v>12.320175576827754</v>
      </c>
      <c r="M98" s="1">
        <f t="shared" si="22"/>
        <v>31.725888324873093</v>
      </c>
      <c r="N98" s="1">
        <f t="shared" si="23"/>
        <v>13.927540002259938</v>
      </c>
    </row>
    <row r="99" spans="1:14" ht="12.75">
      <c r="A99" s="9">
        <v>1997</v>
      </c>
      <c r="B99">
        <v>22</v>
      </c>
      <c r="C99">
        <v>3</v>
      </c>
      <c r="D99">
        <v>25</v>
      </c>
      <c r="F99" s="9">
        <f t="shared" si="21"/>
        <v>1997</v>
      </c>
      <c r="G99" s="1">
        <f t="shared" si="21"/>
        <v>346027</v>
      </c>
      <c r="H99" s="1">
        <f t="shared" si="21"/>
        <v>31406</v>
      </c>
      <c r="I99" s="1">
        <f t="shared" si="21"/>
        <v>377433</v>
      </c>
      <c r="K99" s="9">
        <f t="shared" si="24"/>
        <v>1997</v>
      </c>
      <c r="L99" s="1">
        <f t="shared" si="25"/>
        <v>6.357885367326827</v>
      </c>
      <c r="M99" s="1">
        <f t="shared" si="22"/>
        <v>9.552314844297268</v>
      </c>
      <c r="N99" s="1">
        <f t="shared" si="23"/>
        <v>6.623692151984591</v>
      </c>
    </row>
    <row r="100" spans="1:14" ht="12.75">
      <c r="A100" s="9">
        <v>1998</v>
      </c>
      <c r="B100">
        <v>82</v>
      </c>
      <c r="C100">
        <v>7</v>
      </c>
      <c r="D100">
        <v>89</v>
      </c>
      <c r="F100" s="9">
        <f aca="true" t="shared" si="26" ref="F100:I101">F19</f>
        <v>1998</v>
      </c>
      <c r="G100" s="1">
        <f t="shared" si="26"/>
        <v>343458</v>
      </c>
      <c r="H100" s="1">
        <f t="shared" si="26"/>
        <v>31293</v>
      </c>
      <c r="I100" s="1">
        <f t="shared" si="26"/>
        <v>374751</v>
      </c>
      <c r="K100" s="9">
        <f t="shared" si="24"/>
        <v>1998</v>
      </c>
      <c r="L100" s="1">
        <f t="shared" si="25"/>
        <v>23.87482603404201</v>
      </c>
      <c r="M100" s="1">
        <f t="shared" si="22"/>
        <v>22.3692199533442</v>
      </c>
      <c r="N100" s="1">
        <f t="shared" si="23"/>
        <v>23.749102737551066</v>
      </c>
    </row>
    <row r="101" spans="1:14" ht="12.75">
      <c r="A101" s="9">
        <v>1999</v>
      </c>
      <c r="B101">
        <v>56</v>
      </c>
      <c r="C101">
        <v>2</v>
      </c>
      <c r="D101">
        <v>58</v>
      </c>
      <c r="F101" s="9">
        <f t="shared" si="26"/>
        <v>1999</v>
      </c>
      <c r="G101" s="1">
        <f t="shared" si="26"/>
        <v>340086</v>
      </c>
      <c r="H101" s="1">
        <f t="shared" si="26"/>
        <v>30160</v>
      </c>
      <c r="I101" s="1">
        <f t="shared" si="26"/>
        <v>370246</v>
      </c>
      <c r="K101" s="9">
        <f t="shared" si="24"/>
        <v>1999</v>
      </c>
      <c r="L101" s="1">
        <f t="shared" si="25"/>
        <v>16.46642319883794</v>
      </c>
      <c r="M101" s="1">
        <f t="shared" si="22"/>
        <v>6.63129973474801</v>
      </c>
      <c r="N101" s="1">
        <f t="shared" si="23"/>
        <v>15.665260394440454</v>
      </c>
    </row>
    <row r="103" spans="1:14" ht="31.5" customHeight="1">
      <c r="A103" s="31" t="str">
        <f>CONCATENATE("New Admissions for All Offenses, BW Only: ",$A$1)</f>
        <v>New Admissions for All Offenses, BW Only: HAWAII</v>
      </c>
      <c r="B103" s="31"/>
      <c r="C103" s="31"/>
      <c r="D103" s="31"/>
      <c r="F103" s="31" t="str">
        <f>CONCATENATE("Total Population, BW Only: ",$A$1)</f>
        <v>Total Population, BW Only: HAWAII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HAWAII</v>
      </c>
      <c r="L103" s="31"/>
      <c r="M103" s="31"/>
      <c r="N103" s="31"/>
    </row>
    <row r="104" spans="1:14" ht="12.75">
      <c r="A104" s="24" t="s">
        <v>43</v>
      </c>
      <c r="B104" s="25" t="s">
        <v>29</v>
      </c>
      <c r="C104" s="25" t="s">
        <v>30</v>
      </c>
      <c r="D104" s="25" t="s">
        <v>31</v>
      </c>
      <c r="F104" s="24" t="s">
        <v>43</v>
      </c>
      <c r="G104" s="25" t="s">
        <v>29</v>
      </c>
      <c r="H104" s="25" t="s">
        <v>30</v>
      </c>
      <c r="I104" s="25" t="s">
        <v>31</v>
      </c>
      <c r="K104" s="24" t="s">
        <v>43</v>
      </c>
      <c r="L104" s="25" t="s">
        <v>29</v>
      </c>
      <c r="M104" s="25" t="s">
        <v>30</v>
      </c>
      <c r="N104" s="25" t="s">
        <v>31</v>
      </c>
    </row>
    <row r="105" spans="1:14" ht="12.75">
      <c r="A105" s="9">
        <v>1983</v>
      </c>
      <c r="B105" s="2"/>
      <c r="C105" s="2"/>
      <c r="D105" s="2"/>
      <c r="E105" s="2"/>
      <c r="F105" s="9">
        <f>F4</f>
        <v>1983</v>
      </c>
      <c r="G105" s="1">
        <f>G4</f>
        <v>332132</v>
      </c>
      <c r="H105" s="1">
        <f>H4</f>
        <v>20164</v>
      </c>
      <c r="I105" s="1">
        <f>I4</f>
        <v>352296</v>
      </c>
      <c r="K105" s="9">
        <f>F105</f>
        <v>1983</v>
      </c>
      <c r="L105" s="1">
        <f>(B105/G105)*100000</f>
        <v>0</v>
      </c>
      <c r="M105" s="1">
        <f aca="true" t="shared" si="27" ref="M105:M121">(C105/H105)*100000</f>
        <v>0</v>
      </c>
      <c r="N105" s="1">
        <f aca="true" t="shared" si="28" ref="N105:N121">(D105/I105)*100000</f>
        <v>0</v>
      </c>
    </row>
    <row r="106" spans="1:14" ht="12.75">
      <c r="A106" s="9">
        <v>1984</v>
      </c>
      <c r="B106" s="2"/>
      <c r="C106" s="2"/>
      <c r="D106" s="2"/>
      <c r="F106" s="9">
        <f aca="true" t="shared" si="29" ref="F106:I121">F5</f>
        <v>1984</v>
      </c>
      <c r="G106" s="1">
        <f t="shared" si="29"/>
        <v>336385</v>
      </c>
      <c r="H106" s="1">
        <f t="shared" si="29"/>
        <v>21211</v>
      </c>
      <c r="I106" s="1">
        <f t="shared" si="29"/>
        <v>357596</v>
      </c>
      <c r="K106" s="9">
        <f aca="true" t="shared" si="30" ref="K106:K121">F106</f>
        <v>1984</v>
      </c>
      <c r="L106" s="1">
        <f aca="true" t="shared" si="31" ref="L106:L121">(B106/G106)*100000</f>
        <v>0</v>
      </c>
      <c r="M106" s="1">
        <f t="shared" si="27"/>
        <v>0</v>
      </c>
      <c r="N106" s="1">
        <f t="shared" si="28"/>
        <v>0</v>
      </c>
    </row>
    <row r="107" spans="1:14" ht="12.75">
      <c r="A107" s="9">
        <v>1985</v>
      </c>
      <c r="B107">
        <v>97</v>
      </c>
      <c r="C107">
        <v>15</v>
      </c>
      <c r="D107">
        <v>112</v>
      </c>
      <c r="F107" s="9">
        <f t="shared" si="29"/>
        <v>1985</v>
      </c>
      <c r="G107" s="1">
        <f t="shared" si="29"/>
        <v>338959</v>
      </c>
      <c r="H107" s="1">
        <f t="shared" si="29"/>
        <v>22111</v>
      </c>
      <c r="I107" s="1">
        <f t="shared" si="29"/>
        <v>361070</v>
      </c>
      <c r="K107" s="9">
        <f t="shared" si="30"/>
        <v>1985</v>
      </c>
      <c r="L107" s="1">
        <f t="shared" si="31"/>
        <v>28.617030378305344</v>
      </c>
      <c r="M107" s="1">
        <f t="shared" si="27"/>
        <v>67.83953688209489</v>
      </c>
      <c r="N107" s="1">
        <f t="shared" si="28"/>
        <v>31.018915999667655</v>
      </c>
    </row>
    <row r="108" spans="1:14" ht="12.75">
      <c r="A108" s="9">
        <v>1986</v>
      </c>
      <c r="B108">
        <v>134</v>
      </c>
      <c r="C108">
        <v>25</v>
      </c>
      <c r="D108">
        <v>159</v>
      </c>
      <c r="F108" s="9">
        <f t="shared" si="29"/>
        <v>1986</v>
      </c>
      <c r="G108" s="1">
        <f t="shared" si="29"/>
        <v>341402</v>
      </c>
      <c r="H108" s="1">
        <f t="shared" si="29"/>
        <v>22990</v>
      </c>
      <c r="I108" s="1">
        <f t="shared" si="29"/>
        <v>364392</v>
      </c>
      <c r="K108" s="9">
        <f t="shared" si="30"/>
        <v>1986</v>
      </c>
      <c r="L108" s="1">
        <f t="shared" si="31"/>
        <v>39.24991652069994</v>
      </c>
      <c r="M108" s="1">
        <f t="shared" si="27"/>
        <v>108.74293170943889</v>
      </c>
      <c r="N108" s="1">
        <f t="shared" si="28"/>
        <v>43.63432786669301</v>
      </c>
    </row>
    <row r="109" spans="1:14" ht="12.75">
      <c r="A109" s="9">
        <v>1987</v>
      </c>
      <c r="B109">
        <v>128</v>
      </c>
      <c r="C109">
        <v>23</v>
      </c>
      <c r="D109">
        <v>151</v>
      </c>
      <c r="F109" s="9">
        <f t="shared" si="29"/>
        <v>1987</v>
      </c>
      <c r="G109" s="1">
        <f t="shared" si="29"/>
        <v>344754</v>
      </c>
      <c r="H109" s="1">
        <f t="shared" si="29"/>
        <v>23891</v>
      </c>
      <c r="I109" s="1">
        <f t="shared" si="29"/>
        <v>368645</v>
      </c>
      <c r="K109" s="9">
        <f t="shared" si="30"/>
        <v>1987</v>
      </c>
      <c r="L109" s="1">
        <f t="shared" si="31"/>
        <v>37.12792309878928</v>
      </c>
      <c r="M109" s="1">
        <f t="shared" si="27"/>
        <v>96.27056213636935</v>
      </c>
      <c r="N109" s="1">
        <f t="shared" si="28"/>
        <v>40.96081596115504</v>
      </c>
    </row>
    <row r="110" spans="1:14" ht="12.75">
      <c r="A110" s="9">
        <v>1988</v>
      </c>
      <c r="B110">
        <v>77</v>
      </c>
      <c r="C110">
        <v>22</v>
      </c>
      <c r="D110">
        <v>99</v>
      </c>
      <c r="F110" s="9">
        <f t="shared" si="29"/>
        <v>1988</v>
      </c>
      <c r="G110" s="1">
        <f t="shared" si="29"/>
        <v>345703</v>
      </c>
      <c r="H110" s="1">
        <f t="shared" si="29"/>
        <v>24634</v>
      </c>
      <c r="I110" s="1">
        <f t="shared" si="29"/>
        <v>370337</v>
      </c>
      <c r="K110" s="9">
        <f t="shared" si="30"/>
        <v>1988</v>
      </c>
      <c r="L110" s="1">
        <f t="shared" si="31"/>
        <v>22.273454381362036</v>
      </c>
      <c r="M110" s="1">
        <f t="shared" si="27"/>
        <v>89.30746123244296</v>
      </c>
      <c r="N110" s="1">
        <f t="shared" si="28"/>
        <v>26.732408590013957</v>
      </c>
    </row>
    <row r="111" spans="1:14" ht="12.75">
      <c r="A111" s="9">
        <v>1989</v>
      </c>
      <c r="B111">
        <v>140</v>
      </c>
      <c r="C111">
        <v>27</v>
      </c>
      <c r="D111">
        <v>167</v>
      </c>
      <c r="F111" s="9">
        <f t="shared" si="29"/>
        <v>1989</v>
      </c>
      <c r="G111" s="1">
        <f t="shared" si="29"/>
        <v>347218</v>
      </c>
      <c r="H111" s="1">
        <f t="shared" si="29"/>
        <v>25425</v>
      </c>
      <c r="I111" s="1">
        <f t="shared" si="29"/>
        <v>372643</v>
      </c>
      <c r="K111" s="9">
        <f t="shared" si="30"/>
        <v>1989</v>
      </c>
      <c r="L111" s="1">
        <f t="shared" si="31"/>
        <v>40.32049029716202</v>
      </c>
      <c r="M111" s="1">
        <f t="shared" si="27"/>
        <v>106.19469026548673</v>
      </c>
      <c r="N111" s="1">
        <f t="shared" si="28"/>
        <v>44.81501061337527</v>
      </c>
    </row>
    <row r="112" spans="1:14" ht="12.75">
      <c r="A112" s="9">
        <v>1990</v>
      </c>
      <c r="B112">
        <v>130</v>
      </c>
      <c r="C112">
        <v>18</v>
      </c>
      <c r="D112">
        <v>148</v>
      </c>
      <c r="F112" s="9">
        <f t="shared" si="29"/>
        <v>1990</v>
      </c>
      <c r="G112" s="1">
        <f t="shared" si="29"/>
        <v>347378</v>
      </c>
      <c r="H112" s="1">
        <f t="shared" si="29"/>
        <v>25898</v>
      </c>
      <c r="I112" s="1">
        <f t="shared" si="29"/>
        <v>373276</v>
      </c>
      <c r="K112" s="9">
        <f t="shared" si="30"/>
        <v>1990</v>
      </c>
      <c r="L112" s="1">
        <f t="shared" si="31"/>
        <v>37.42321045086332</v>
      </c>
      <c r="M112" s="1">
        <f t="shared" si="27"/>
        <v>69.50343655880762</v>
      </c>
      <c r="N112" s="1">
        <f t="shared" si="28"/>
        <v>39.64894608814925</v>
      </c>
    </row>
    <row r="113" spans="1:14" ht="12.75">
      <c r="A113" s="9">
        <v>1991</v>
      </c>
      <c r="B113">
        <v>129</v>
      </c>
      <c r="C113">
        <v>22</v>
      </c>
      <c r="D113">
        <v>151</v>
      </c>
      <c r="F113" s="9">
        <f t="shared" si="29"/>
        <v>1991</v>
      </c>
      <c r="G113" s="1">
        <f t="shared" si="29"/>
        <v>351134</v>
      </c>
      <c r="H113" s="1">
        <f t="shared" si="29"/>
        <v>27412</v>
      </c>
      <c r="I113" s="1">
        <f t="shared" si="29"/>
        <v>378546</v>
      </c>
      <c r="K113" s="9">
        <f t="shared" si="30"/>
        <v>1991</v>
      </c>
      <c r="L113" s="1">
        <f t="shared" si="31"/>
        <v>36.7381113762837</v>
      </c>
      <c r="M113" s="1">
        <f t="shared" si="27"/>
        <v>80.25682182985554</v>
      </c>
      <c r="N113" s="1">
        <f t="shared" si="28"/>
        <v>39.8894718211261</v>
      </c>
    </row>
    <row r="114" spans="1:14" ht="12.75">
      <c r="A114" s="9">
        <v>1992</v>
      </c>
      <c r="B114">
        <v>135</v>
      </c>
      <c r="C114">
        <v>21</v>
      </c>
      <c r="D114">
        <v>156</v>
      </c>
      <c r="F114" s="9">
        <f t="shared" si="29"/>
        <v>1992</v>
      </c>
      <c r="G114" s="1">
        <f t="shared" si="29"/>
        <v>354561</v>
      </c>
      <c r="H114" s="1">
        <f t="shared" si="29"/>
        <v>30183</v>
      </c>
      <c r="I114" s="1">
        <f t="shared" si="29"/>
        <v>384744</v>
      </c>
      <c r="K114" s="9">
        <f t="shared" si="30"/>
        <v>1992</v>
      </c>
      <c r="L114" s="1">
        <f t="shared" si="31"/>
        <v>38.07525362349497</v>
      </c>
      <c r="M114" s="1">
        <f t="shared" si="27"/>
        <v>69.57558890766326</v>
      </c>
      <c r="N114" s="1">
        <f t="shared" si="28"/>
        <v>40.546441270039296</v>
      </c>
    </row>
    <row r="115" spans="1:14" ht="12.75">
      <c r="A115" s="9">
        <v>1993</v>
      </c>
      <c r="B115">
        <v>171</v>
      </c>
      <c r="C115">
        <v>48</v>
      </c>
      <c r="D115">
        <v>219</v>
      </c>
      <c r="F115" s="9">
        <f t="shared" si="29"/>
        <v>1993</v>
      </c>
      <c r="G115" s="1">
        <f t="shared" si="29"/>
        <v>353920</v>
      </c>
      <c r="H115" s="1">
        <f t="shared" si="29"/>
        <v>30375</v>
      </c>
      <c r="I115" s="1">
        <f t="shared" si="29"/>
        <v>384295</v>
      </c>
      <c r="K115" s="9">
        <f t="shared" si="30"/>
        <v>1993</v>
      </c>
      <c r="L115" s="1">
        <f t="shared" si="31"/>
        <v>48.31600361663653</v>
      </c>
      <c r="M115" s="1">
        <f t="shared" si="27"/>
        <v>158.02469135802468</v>
      </c>
      <c r="N115" s="1">
        <f t="shared" si="28"/>
        <v>56.987470562978956</v>
      </c>
    </row>
    <row r="116" spans="1:14" ht="12.75">
      <c r="A116" s="9">
        <v>1994</v>
      </c>
      <c r="B116">
        <v>164</v>
      </c>
      <c r="C116">
        <v>40</v>
      </c>
      <c r="D116">
        <v>204</v>
      </c>
      <c r="F116" s="9">
        <f t="shared" si="29"/>
        <v>1994</v>
      </c>
      <c r="G116" s="1">
        <f t="shared" si="29"/>
        <v>354117</v>
      </c>
      <c r="H116" s="1">
        <f t="shared" si="29"/>
        <v>31420</v>
      </c>
      <c r="I116" s="1">
        <f t="shared" si="29"/>
        <v>385537</v>
      </c>
      <c r="K116" s="9">
        <f t="shared" si="30"/>
        <v>1994</v>
      </c>
      <c r="L116" s="1">
        <f t="shared" si="31"/>
        <v>46.31237698274864</v>
      </c>
      <c r="M116" s="1">
        <f t="shared" si="27"/>
        <v>127.3074474856779</v>
      </c>
      <c r="N116" s="1">
        <f t="shared" si="28"/>
        <v>52.91320936771308</v>
      </c>
    </row>
    <row r="117" spans="1:14" ht="12.75">
      <c r="A117" s="9">
        <v>1995</v>
      </c>
      <c r="B117">
        <v>122</v>
      </c>
      <c r="C117">
        <v>26</v>
      </c>
      <c r="D117">
        <v>148</v>
      </c>
      <c r="F117" s="9">
        <f t="shared" si="29"/>
        <v>1995</v>
      </c>
      <c r="G117" s="1">
        <f t="shared" si="29"/>
        <v>352372</v>
      </c>
      <c r="H117" s="1">
        <f t="shared" si="29"/>
        <v>31710</v>
      </c>
      <c r="I117" s="1">
        <f t="shared" si="29"/>
        <v>384082</v>
      </c>
      <c r="K117" s="9">
        <f t="shared" si="30"/>
        <v>1995</v>
      </c>
      <c r="L117" s="1">
        <f t="shared" si="31"/>
        <v>34.622501220301274</v>
      </c>
      <c r="M117" s="1">
        <f t="shared" si="27"/>
        <v>81.99306212551245</v>
      </c>
      <c r="N117" s="1">
        <f t="shared" si="28"/>
        <v>38.533438172057004</v>
      </c>
    </row>
    <row r="118" spans="1:14" ht="12.75">
      <c r="A118" s="9">
        <v>1996</v>
      </c>
      <c r="B118">
        <v>182</v>
      </c>
      <c r="C118">
        <v>33</v>
      </c>
      <c r="D118">
        <v>215</v>
      </c>
      <c r="F118" s="9">
        <f t="shared" si="29"/>
        <v>1996</v>
      </c>
      <c r="G118" s="1">
        <f t="shared" si="29"/>
        <v>349021</v>
      </c>
      <c r="H118" s="1">
        <f t="shared" si="29"/>
        <v>31520</v>
      </c>
      <c r="I118" s="1">
        <f t="shared" si="29"/>
        <v>380541</v>
      </c>
      <c r="K118" s="9">
        <f t="shared" si="30"/>
        <v>1996</v>
      </c>
      <c r="L118" s="1">
        <f t="shared" si="31"/>
        <v>52.1458594182012</v>
      </c>
      <c r="M118" s="1">
        <f t="shared" si="27"/>
        <v>104.69543147208122</v>
      </c>
      <c r="N118" s="1">
        <f t="shared" si="28"/>
        <v>56.4985113299224</v>
      </c>
    </row>
    <row r="119" spans="1:14" ht="12.75">
      <c r="A119" s="9">
        <v>1997</v>
      </c>
      <c r="B119">
        <v>128</v>
      </c>
      <c r="C119">
        <v>35</v>
      </c>
      <c r="D119">
        <v>163</v>
      </c>
      <c r="F119" s="9">
        <f t="shared" si="29"/>
        <v>1997</v>
      </c>
      <c r="G119" s="1">
        <f t="shared" si="29"/>
        <v>346027</v>
      </c>
      <c r="H119" s="1">
        <f t="shared" si="29"/>
        <v>31406</v>
      </c>
      <c r="I119" s="1">
        <f t="shared" si="29"/>
        <v>377433</v>
      </c>
      <c r="K119" s="9">
        <f t="shared" si="30"/>
        <v>1997</v>
      </c>
      <c r="L119" s="1">
        <f t="shared" si="31"/>
        <v>36.991333046265176</v>
      </c>
      <c r="M119" s="1">
        <f t="shared" si="27"/>
        <v>111.44367318346814</v>
      </c>
      <c r="N119" s="1">
        <f t="shared" si="28"/>
        <v>43.186472830939536</v>
      </c>
    </row>
    <row r="120" spans="1:14" ht="12.75">
      <c r="A120" s="9">
        <v>1998</v>
      </c>
      <c r="B120">
        <v>364</v>
      </c>
      <c r="C120">
        <v>62</v>
      </c>
      <c r="D120">
        <v>426</v>
      </c>
      <c r="F120" s="9">
        <f t="shared" si="29"/>
        <v>1998</v>
      </c>
      <c r="G120" s="1">
        <f t="shared" si="29"/>
        <v>343458</v>
      </c>
      <c r="H120" s="1">
        <f t="shared" si="29"/>
        <v>31293</v>
      </c>
      <c r="I120" s="1">
        <f t="shared" si="29"/>
        <v>374751</v>
      </c>
      <c r="K120" s="9">
        <f t="shared" si="30"/>
        <v>1998</v>
      </c>
      <c r="L120" s="1">
        <f t="shared" si="31"/>
        <v>105.98093507794258</v>
      </c>
      <c r="M120" s="1">
        <f t="shared" si="27"/>
        <v>198.12737672962004</v>
      </c>
      <c r="N120" s="1">
        <f t="shared" si="28"/>
        <v>113.67548051906466</v>
      </c>
    </row>
    <row r="121" spans="1:14" ht="12.75">
      <c r="A121" s="9">
        <v>1999</v>
      </c>
      <c r="B121">
        <v>295</v>
      </c>
      <c r="C121">
        <v>39</v>
      </c>
      <c r="D121">
        <v>334</v>
      </c>
      <c r="F121" s="9">
        <f t="shared" si="29"/>
        <v>1999</v>
      </c>
      <c r="G121" s="1">
        <f t="shared" si="29"/>
        <v>340086</v>
      </c>
      <c r="H121" s="1">
        <f t="shared" si="29"/>
        <v>30160</v>
      </c>
      <c r="I121" s="1">
        <f t="shared" si="29"/>
        <v>370246</v>
      </c>
      <c r="K121" s="9">
        <f t="shared" si="30"/>
        <v>1999</v>
      </c>
      <c r="L121" s="1">
        <f t="shared" si="31"/>
        <v>86.74276506530701</v>
      </c>
      <c r="M121" s="1">
        <f t="shared" si="27"/>
        <v>129.3103448275862</v>
      </c>
      <c r="N121" s="1">
        <f t="shared" si="28"/>
        <v>90.21029261626053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E94">
      <selection activeCell="AP130" sqref="AP130:AU147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58</v>
      </c>
      <c r="B1" s="30" t="s">
        <v>21</v>
      </c>
      <c r="C1" s="30"/>
      <c r="D1" s="30"/>
      <c r="E1" s="30"/>
      <c r="F1" s="30"/>
      <c r="G1" s="30"/>
      <c r="J1" s="30" t="s">
        <v>21</v>
      </c>
      <c r="K1" s="30"/>
      <c r="L1" s="30"/>
      <c r="M1" s="30"/>
      <c r="N1" s="30"/>
      <c r="O1" s="30"/>
      <c r="R1" s="30" t="s">
        <v>21</v>
      </c>
      <c r="S1" s="30"/>
      <c r="T1" s="30"/>
      <c r="U1" s="30"/>
      <c r="V1" s="30"/>
      <c r="W1" s="30"/>
      <c r="Z1" s="30" t="s">
        <v>21</v>
      </c>
      <c r="AA1" s="30"/>
      <c r="AB1" s="30"/>
      <c r="AC1" s="30"/>
      <c r="AD1" s="30"/>
      <c r="AE1" s="30"/>
      <c r="AH1" s="30" t="s">
        <v>21</v>
      </c>
      <c r="AI1" s="30"/>
      <c r="AJ1" s="30"/>
      <c r="AK1" s="30"/>
      <c r="AL1" s="30"/>
      <c r="AM1" s="30"/>
      <c r="AP1" s="30" t="s">
        <v>21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HAWAII</v>
      </c>
      <c r="C2" s="30"/>
      <c r="D2" s="30"/>
      <c r="E2" s="30"/>
      <c r="F2" s="30"/>
      <c r="G2" s="30"/>
      <c r="J2" s="30" t="str">
        <f>CONCATENATE("Black, Non-Hispanics:  ",$A$1)</f>
        <v>Black, Non-Hispanics:  HAWAII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HAWAII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HAWAII</v>
      </c>
      <c r="AA2" s="30"/>
      <c r="AB2" s="30"/>
      <c r="AC2" s="30"/>
      <c r="AD2" s="30"/>
      <c r="AE2" s="30"/>
      <c r="AH2" s="30" t="str">
        <f>CONCATENATE("Hispanics:  ",$A$1)</f>
        <v>Hispanics:  HAWAII</v>
      </c>
      <c r="AI2" s="30"/>
      <c r="AJ2" s="30"/>
      <c r="AK2" s="30"/>
      <c r="AL2" s="30"/>
      <c r="AM2" s="30"/>
      <c r="AP2" s="30" t="str">
        <f>CONCATENATE("Other Race / Not Known:  ",$A$1)</f>
        <v>Other Race / Not Known:  HAWAII</v>
      </c>
      <c r="AQ2" s="30"/>
      <c r="AR2" s="30"/>
      <c r="AS2" s="30"/>
      <c r="AT2" s="30"/>
      <c r="AU2" s="30"/>
    </row>
    <row r="3" spans="1:47" ht="12.75">
      <c r="A3" s="4" t="s">
        <v>25</v>
      </c>
      <c r="B3" s="12" t="s">
        <v>18</v>
      </c>
      <c r="C3" s="12" t="s">
        <v>23</v>
      </c>
      <c r="D3" s="12" t="s">
        <v>24</v>
      </c>
      <c r="E3" s="12" t="s">
        <v>19</v>
      </c>
      <c r="F3" s="12" t="s">
        <v>22</v>
      </c>
      <c r="G3" s="12" t="s">
        <v>31</v>
      </c>
      <c r="I3" s="4" t="s">
        <v>42</v>
      </c>
      <c r="J3" s="12" t="s">
        <v>18</v>
      </c>
      <c r="K3" s="12" t="s">
        <v>23</v>
      </c>
      <c r="L3" s="12" t="s">
        <v>24</v>
      </c>
      <c r="M3" s="12" t="s">
        <v>19</v>
      </c>
      <c r="N3" s="12" t="s">
        <v>22</v>
      </c>
      <c r="O3" s="12" t="s">
        <v>31</v>
      </c>
      <c r="Q3" s="4" t="s">
        <v>42</v>
      </c>
      <c r="R3" s="12" t="s">
        <v>18</v>
      </c>
      <c r="S3" s="12" t="s">
        <v>23</v>
      </c>
      <c r="T3" s="12" t="s">
        <v>24</v>
      </c>
      <c r="U3" s="12" t="s">
        <v>19</v>
      </c>
      <c r="V3" s="12" t="s">
        <v>22</v>
      </c>
      <c r="W3" s="12" t="s">
        <v>31</v>
      </c>
      <c r="Y3" s="4" t="s">
        <v>42</v>
      </c>
      <c r="Z3" s="12" t="s">
        <v>18</v>
      </c>
      <c r="AA3" s="12" t="s">
        <v>23</v>
      </c>
      <c r="AB3" s="12" t="s">
        <v>24</v>
      </c>
      <c r="AC3" s="12" t="s">
        <v>19</v>
      </c>
      <c r="AD3" s="12" t="s">
        <v>22</v>
      </c>
      <c r="AE3" s="12" t="s">
        <v>31</v>
      </c>
      <c r="AG3" s="4" t="s">
        <v>42</v>
      </c>
      <c r="AH3" s="12" t="s">
        <v>18</v>
      </c>
      <c r="AI3" s="12" t="s">
        <v>23</v>
      </c>
      <c r="AJ3" s="12" t="s">
        <v>24</v>
      </c>
      <c r="AK3" s="12" t="s">
        <v>19</v>
      </c>
      <c r="AL3" s="12" t="s">
        <v>22</v>
      </c>
      <c r="AM3" s="12" t="s">
        <v>31</v>
      </c>
      <c r="AO3" s="4" t="s">
        <v>42</v>
      </c>
      <c r="AP3" s="12" t="s">
        <v>18</v>
      </c>
      <c r="AQ3" s="12" t="s">
        <v>23</v>
      </c>
      <c r="AR3" s="12" t="s">
        <v>24</v>
      </c>
      <c r="AS3" s="12" t="s">
        <v>19</v>
      </c>
      <c r="AT3" s="12" t="s">
        <v>22</v>
      </c>
      <c r="AU3" s="12" t="s">
        <v>31</v>
      </c>
    </row>
    <row r="4" spans="1:41" ht="12.75">
      <c r="A4" s="4">
        <v>1983</v>
      </c>
      <c r="I4" s="4">
        <v>1983</v>
      </c>
      <c r="O4">
        <f>SUM(J4:N4)</f>
        <v>0</v>
      </c>
      <c r="Q4" s="4">
        <v>1983</v>
      </c>
      <c r="W4">
        <f>SUM(R4:V4)</f>
        <v>0</v>
      </c>
      <c r="Y4" s="4">
        <v>1983</v>
      </c>
      <c r="AE4">
        <f>SUM(Z4:AD4)</f>
        <v>0</v>
      </c>
      <c r="AG4" s="4">
        <v>1983</v>
      </c>
      <c r="AM4">
        <f>SUM(AH4:AL4)</f>
        <v>0</v>
      </c>
      <c r="AO4" s="4">
        <v>1983</v>
      </c>
    </row>
    <row r="5" spans="1:41" ht="12.75">
      <c r="A5" s="4">
        <v>1984</v>
      </c>
      <c r="I5" s="4">
        <v>1984</v>
      </c>
      <c r="O5">
        <f aca="true" t="shared" si="0" ref="O5:O20">SUM(J5:N5)</f>
        <v>0</v>
      </c>
      <c r="Q5" s="4">
        <v>1984</v>
      </c>
      <c r="W5">
        <f aca="true" t="shared" si="1" ref="W5:W20">SUM(R5:V5)</f>
        <v>0</v>
      </c>
      <c r="Y5" s="4">
        <v>1984</v>
      </c>
      <c r="AE5">
        <f aca="true" t="shared" si="2" ref="AE5:AE20">SUM(Z5:AD5)</f>
        <v>0</v>
      </c>
      <c r="AG5" s="4">
        <v>1984</v>
      </c>
      <c r="AM5">
        <f aca="true" t="shared" si="3" ref="AM5:AM20">SUM(AH5:AL5)</f>
        <v>0</v>
      </c>
      <c r="AO5" s="4">
        <v>1984</v>
      </c>
    </row>
    <row r="6" spans="1:41" ht="12.75">
      <c r="A6" s="4">
        <v>1985</v>
      </c>
      <c r="B6">
        <v>16</v>
      </c>
      <c r="C6">
        <v>27</v>
      </c>
      <c r="D6">
        <v>16</v>
      </c>
      <c r="E6">
        <v>14</v>
      </c>
      <c r="F6">
        <v>24</v>
      </c>
      <c r="G6">
        <f aca="true" t="shared" si="4" ref="G6:G20">SUM(B6:F6)</f>
        <v>97</v>
      </c>
      <c r="I6" s="4">
        <v>1985</v>
      </c>
      <c r="J6">
        <v>3</v>
      </c>
      <c r="K6">
        <v>2</v>
      </c>
      <c r="L6">
        <v>4</v>
      </c>
      <c r="M6">
        <v>2</v>
      </c>
      <c r="N6">
        <v>4</v>
      </c>
      <c r="O6">
        <f t="shared" si="0"/>
        <v>15</v>
      </c>
      <c r="Q6" s="4">
        <v>1985</v>
      </c>
      <c r="W6">
        <f t="shared" si="1"/>
        <v>0</v>
      </c>
      <c r="Y6" s="4">
        <v>1985</v>
      </c>
      <c r="Z6">
        <v>46</v>
      </c>
      <c r="AA6">
        <v>51</v>
      </c>
      <c r="AB6">
        <v>17</v>
      </c>
      <c r="AC6">
        <v>14</v>
      </c>
      <c r="AD6">
        <v>39</v>
      </c>
      <c r="AE6">
        <f t="shared" si="2"/>
        <v>167</v>
      </c>
      <c r="AG6" s="4">
        <v>1985</v>
      </c>
      <c r="AM6">
        <f t="shared" si="3"/>
        <v>0</v>
      </c>
      <c r="AO6" s="4">
        <v>1985</v>
      </c>
    </row>
    <row r="7" spans="1:41" ht="12.75">
      <c r="A7" s="4">
        <v>1986</v>
      </c>
      <c r="B7">
        <v>19</v>
      </c>
      <c r="C7">
        <v>28</v>
      </c>
      <c r="D7">
        <v>24</v>
      </c>
      <c r="E7">
        <v>31</v>
      </c>
      <c r="F7">
        <v>32</v>
      </c>
      <c r="G7">
        <f t="shared" si="4"/>
        <v>134</v>
      </c>
      <c r="I7" s="4">
        <v>1986</v>
      </c>
      <c r="J7">
        <v>6</v>
      </c>
      <c r="K7">
        <v>9</v>
      </c>
      <c r="L7">
        <v>4</v>
      </c>
      <c r="M7">
        <v>4</v>
      </c>
      <c r="N7">
        <v>2</v>
      </c>
      <c r="O7">
        <f t="shared" si="0"/>
        <v>25</v>
      </c>
      <c r="Q7" s="4">
        <v>1986</v>
      </c>
      <c r="S7">
        <v>1</v>
      </c>
      <c r="T7">
        <v>1</v>
      </c>
      <c r="U7">
        <v>1</v>
      </c>
      <c r="W7">
        <f t="shared" si="1"/>
        <v>3</v>
      </c>
      <c r="Y7" s="4">
        <v>1986</v>
      </c>
      <c r="Z7">
        <v>48</v>
      </c>
      <c r="AA7">
        <v>60</v>
      </c>
      <c r="AB7">
        <v>23</v>
      </c>
      <c r="AC7">
        <v>27</v>
      </c>
      <c r="AD7">
        <v>53</v>
      </c>
      <c r="AE7">
        <f t="shared" si="2"/>
        <v>211</v>
      </c>
      <c r="AG7" s="4">
        <v>1986</v>
      </c>
      <c r="AM7">
        <f t="shared" si="3"/>
        <v>0</v>
      </c>
      <c r="AO7" s="4">
        <v>1986</v>
      </c>
    </row>
    <row r="8" spans="1:41" ht="12.75">
      <c r="A8" s="4">
        <v>1987</v>
      </c>
      <c r="B8">
        <v>18</v>
      </c>
      <c r="C8">
        <v>28</v>
      </c>
      <c r="D8">
        <v>19</v>
      </c>
      <c r="E8">
        <v>21</v>
      </c>
      <c r="F8">
        <v>42</v>
      </c>
      <c r="G8">
        <f t="shared" si="4"/>
        <v>128</v>
      </c>
      <c r="I8" s="4">
        <v>1987</v>
      </c>
      <c r="J8">
        <v>1</v>
      </c>
      <c r="K8">
        <v>4</v>
      </c>
      <c r="L8">
        <v>7</v>
      </c>
      <c r="M8">
        <v>5</v>
      </c>
      <c r="N8">
        <v>6</v>
      </c>
      <c r="O8">
        <f t="shared" si="0"/>
        <v>23</v>
      </c>
      <c r="Q8" s="4">
        <v>1987</v>
      </c>
      <c r="S8">
        <v>1</v>
      </c>
      <c r="U8">
        <v>2</v>
      </c>
      <c r="W8">
        <f t="shared" si="1"/>
        <v>3</v>
      </c>
      <c r="Y8" s="4">
        <v>1987</v>
      </c>
      <c r="Z8">
        <v>38</v>
      </c>
      <c r="AA8">
        <v>38</v>
      </c>
      <c r="AB8">
        <v>24</v>
      </c>
      <c r="AC8">
        <v>14</v>
      </c>
      <c r="AD8">
        <v>56</v>
      </c>
      <c r="AE8">
        <f t="shared" si="2"/>
        <v>170</v>
      </c>
      <c r="AG8" s="4">
        <v>1987</v>
      </c>
      <c r="AM8">
        <f t="shared" si="3"/>
        <v>0</v>
      </c>
      <c r="AO8" s="4">
        <v>1987</v>
      </c>
    </row>
    <row r="9" spans="1:41" ht="12.75">
      <c r="A9" s="4">
        <v>1988</v>
      </c>
      <c r="B9">
        <v>8</v>
      </c>
      <c r="C9">
        <v>24</v>
      </c>
      <c r="D9">
        <v>9</v>
      </c>
      <c r="E9">
        <v>12</v>
      </c>
      <c r="F9">
        <v>24</v>
      </c>
      <c r="G9">
        <f t="shared" si="4"/>
        <v>77</v>
      </c>
      <c r="I9" s="4">
        <v>1988</v>
      </c>
      <c r="J9">
        <v>3</v>
      </c>
      <c r="K9">
        <v>4</v>
      </c>
      <c r="L9">
        <v>8</v>
      </c>
      <c r="M9">
        <v>5</v>
      </c>
      <c r="N9">
        <v>2</v>
      </c>
      <c r="O9">
        <f t="shared" si="0"/>
        <v>22</v>
      </c>
      <c r="Q9" s="4">
        <v>1988</v>
      </c>
      <c r="R9">
        <v>1</v>
      </c>
      <c r="W9">
        <f t="shared" si="1"/>
        <v>1</v>
      </c>
      <c r="Y9" s="4">
        <v>1988</v>
      </c>
      <c r="Z9">
        <v>20</v>
      </c>
      <c r="AA9">
        <v>34</v>
      </c>
      <c r="AB9">
        <v>24</v>
      </c>
      <c r="AC9">
        <v>18</v>
      </c>
      <c r="AD9">
        <v>28</v>
      </c>
      <c r="AE9">
        <f t="shared" si="2"/>
        <v>124</v>
      </c>
      <c r="AG9" s="4">
        <v>1988</v>
      </c>
      <c r="AM9">
        <f t="shared" si="3"/>
        <v>0</v>
      </c>
      <c r="AO9" s="4">
        <v>1988</v>
      </c>
    </row>
    <row r="10" spans="1:41" ht="12.75">
      <c r="A10" s="4">
        <v>1989</v>
      </c>
      <c r="B10">
        <v>28</v>
      </c>
      <c r="C10">
        <v>26</v>
      </c>
      <c r="D10">
        <v>30</v>
      </c>
      <c r="E10">
        <v>32</v>
      </c>
      <c r="F10">
        <v>24</v>
      </c>
      <c r="G10">
        <f t="shared" si="4"/>
        <v>140</v>
      </c>
      <c r="I10" s="4">
        <v>1989</v>
      </c>
      <c r="J10">
        <v>8</v>
      </c>
      <c r="K10">
        <v>7</v>
      </c>
      <c r="L10">
        <v>5</v>
      </c>
      <c r="M10">
        <v>3</v>
      </c>
      <c r="N10">
        <v>4</v>
      </c>
      <c r="O10">
        <f t="shared" si="0"/>
        <v>27</v>
      </c>
      <c r="Q10" s="4">
        <v>1989</v>
      </c>
      <c r="S10">
        <v>1</v>
      </c>
      <c r="U10">
        <v>1</v>
      </c>
      <c r="W10">
        <f t="shared" si="1"/>
        <v>2</v>
      </c>
      <c r="Y10" s="4">
        <v>1989</v>
      </c>
      <c r="Z10">
        <v>66</v>
      </c>
      <c r="AA10">
        <v>74</v>
      </c>
      <c r="AB10">
        <v>36</v>
      </c>
      <c r="AC10">
        <v>44</v>
      </c>
      <c r="AD10">
        <v>45</v>
      </c>
      <c r="AE10">
        <f t="shared" si="2"/>
        <v>265</v>
      </c>
      <c r="AG10" s="4">
        <v>1989</v>
      </c>
      <c r="AM10">
        <f t="shared" si="3"/>
        <v>0</v>
      </c>
      <c r="AO10" s="4">
        <v>1989</v>
      </c>
    </row>
    <row r="11" spans="1:41" ht="12.75">
      <c r="A11" s="4">
        <v>1990</v>
      </c>
      <c r="B11">
        <v>25</v>
      </c>
      <c r="C11">
        <v>20</v>
      </c>
      <c r="D11">
        <v>16</v>
      </c>
      <c r="E11">
        <v>24</v>
      </c>
      <c r="F11">
        <v>45</v>
      </c>
      <c r="G11">
        <f t="shared" si="4"/>
        <v>130</v>
      </c>
      <c r="I11" s="4">
        <v>1990</v>
      </c>
      <c r="J11">
        <v>4</v>
      </c>
      <c r="K11">
        <v>3</v>
      </c>
      <c r="L11">
        <v>4</v>
      </c>
      <c r="M11">
        <v>3</v>
      </c>
      <c r="N11">
        <v>4</v>
      </c>
      <c r="O11">
        <f t="shared" si="0"/>
        <v>18</v>
      </c>
      <c r="Q11" s="4">
        <v>1990</v>
      </c>
      <c r="U11">
        <v>1</v>
      </c>
      <c r="W11">
        <f t="shared" si="1"/>
        <v>1</v>
      </c>
      <c r="Y11" s="4">
        <v>1990</v>
      </c>
      <c r="Z11">
        <v>46</v>
      </c>
      <c r="AA11">
        <v>41</v>
      </c>
      <c r="AB11">
        <v>32</v>
      </c>
      <c r="AC11">
        <v>51</v>
      </c>
      <c r="AD11">
        <v>95</v>
      </c>
      <c r="AE11">
        <f t="shared" si="2"/>
        <v>265</v>
      </c>
      <c r="AG11" s="4">
        <v>1990</v>
      </c>
      <c r="AM11">
        <f t="shared" si="3"/>
        <v>0</v>
      </c>
      <c r="AO11" s="4">
        <v>1990</v>
      </c>
    </row>
    <row r="12" spans="1:41" ht="12.75">
      <c r="A12" s="4">
        <v>1991</v>
      </c>
      <c r="B12">
        <v>16</v>
      </c>
      <c r="C12">
        <v>29</v>
      </c>
      <c r="D12">
        <v>16</v>
      </c>
      <c r="E12">
        <v>23</v>
      </c>
      <c r="F12">
        <v>45</v>
      </c>
      <c r="G12">
        <f t="shared" si="4"/>
        <v>129</v>
      </c>
      <c r="I12" s="4">
        <v>1991</v>
      </c>
      <c r="J12">
        <v>4</v>
      </c>
      <c r="K12">
        <v>5</v>
      </c>
      <c r="L12">
        <v>1</v>
      </c>
      <c r="M12">
        <v>7</v>
      </c>
      <c r="N12">
        <v>5</v>
      </c>
      <c r="O12">
        <f t="shared" si="0"/>
        <v>22</v>
      </c>
      <c r="Q12" s="4">
        <v>1991</v>
      </c>
      <c r="R12">
        <v>1</v>
      </c>
      <c r="V12">
        <v>2</v>
      </c>
      <c r="W12">
        <f t="shared" si="1"/>
        <v>3</v>
      </c>
      <c r="Y12" s="4">
        <v>1991</v>
      </c>
      <c r="Z12">
        <v>62</v>
      </c>
      <c r="AA12">
        <v>36</v>
      </c>
      <c r="AB12">
        <v>22</v>
      </c>
      <c r="AC12">
        <v>46</v>
      </c>
      <c r="AD12">
        <v>80</v>
      </c>
      <c r="AE12">
        <f t="shared" si="2"/>
        <v>246</v>
      </c>
      <c r="AG12" s="4">
        <v>1991</v>
      </c>
      <c r="AM12">
        <f t="shared" si="3"/>
        <v>0</v>
      </c>
      <c r="AO12" s="4">
        <v>1991</v>
      </c>
    </row>
    <row r="13" spans="1:41" ht="12.75">
      <c r="A13" s="4">
        <v>1992</v>
      </c>
      <c r="B13">
        <v>18</v>
      </c>
      <c r="C13">
        <v>25</v>
      </c>
      <c r="D13">
        <v>12</v>
      </c>
      <c r="E13">
        <v>39</v>
      </c>
      <c r="F13">
        <v>41</v>
      </c>
      <c r="G13">
        <f t="shared" si="4"/>
        <v>135</v>
      </c>
      <c r="I13" s="4">
        <v>1992</v>
      </c>
      <c r="J13">
        <v>4</v>
      </c>
      <c r="K13">
        <v>3</v>
      </c>
      <c r="L13">
        <v>3</v>
      </c>
      <c r="M13">
        <v>6</v>
      </c>
      <c r="N13">
        <v>5</v>
      </c>
      <c r="O13">
        <f t="shared" si="0"/>
        <v>21</v>
      </c>
      <c r="Q13" s="4">
        <v>1992</v>
      </c>
      <c r="R13">
        <v>1</v>
      </c>
      <c r="U13">
        <v>1</v>
      </c>
      <c r="W13">
        <f t="shared" si="1"/>
        <v>2</v>
      </c>
      <c r="Y13" s="4">
        <v>1992</v>
      </c>
      <c r="Z13">
        <v>59</v>
      </c>
      <c r="AA13">
        <v>49</v>
      </c>
      <c r="AB13">
        <v>35</v>
      </c>
      <c r="AC13">
        <v>58</v>
      </c>
      <c r="AD13">
        <v>136</v>
      </c>
      <c r="AE13">
        <f t="shared" si="2"/>
        <v>337</v>
      </c>
      <c r="AG13" s="4">
        <v>1992</v>
      </c>
      <c r="AM13">
        <f t="shared" si="3"/>
        <v>0</v>
      </c>
      <c r="AO13" s="4">
        <v>1992</v>
      </c>
    </row>
    <row r="14" spans="1:41" ht="12.75">
      <c r="A14" s="4">
        <v>1993</v>
      </c>
      <c r="B14">
        <v>38</v>
      </c>
      <c r="C14">
        <v>17</v>
      </c>
      <c r="D14">
        <v>23</v>
      </c>
      <c r="E14">
        <v>29</v>
      </c>
      <c r="F14">
        <v>64</v>
      </c>
      <c r="G14">
        <f t="shared" si="4"/>
        <v>171</v>
      </c>
      <c r="I14" s="4">
        <v>1993</v>
      </c>
      <c r="J14">
        <v>12</v>
      </c>
      <c r="K14">
        <v>7</v>
      </c>
      <c r="L14">
        <v>6</v>
      </c>
      <c r="M14">
        <v>10</v>
      </c>
      <c r="N14">
        <v>13</v>
      </c>
      <c r="O14">
        <f t="shared" si="0"/>
        <v>48</v>
      </c>
      <c r="Q14" s="4">
        <v>1993</v>
      </c>
      <c r="R14">
        <v>3</v>
      </c>
      <c r="V14">
        <v>1</v>
      </c>
      <c r="W14">
        <f t="shared" si="1"/>
        <v>4</v>
      </c>
      <c r="Y14" s="4">
        <v>1993</v>
      </c>
      <c r="Z14">
        <v>89</v>
      </c>
      <c r="AA14">
        <v>52</v>
      </c>
      <c r="AB14">
        <v>40</v>
      </c>
      <c r="AC14">
        <v>47</v>
      </c>
      <c r="AD14">
        <v>138</v>
      </c>
      <c r="AE14">
        <f t="shared" si="2"/>
        <v>366</v>
      </c>
      <c r="AG14" s="4">
        <v>1993</v>
      </c>
      <c r="AM14">
        <f t="shared" si="3"/>
        <v>0</v>
      </c>
      <c r="AO14" s="4">
        <v>1993</v>
      </c>
    </row>
    <row r="15" spans="1:41" ht="12.75">
      <c r="A15" s="4">
        <v>1994</v>
      </c>
      <c r="B15">
        <v>49</v>
      </c>
      <c r="C15">
        <v>32</v>
      </c>
      <c r="D15">
        <v>23</v>
      </c>
      <c r="E15">
        <v>18</v>
      </c>
      <c r="F15">
        <v>42</v>
      </c>
      <c r="G15">
        <f t="shared" si="4"/>
        <v>164</v>
      </c>
      <c r="I15" s="4">
        <v>1994</v>
      </c>
      <c r="J15">
        <v>10</v>
      </c>
      <c r="K15">
        <v>5</v>
      </c>
      <c r="L15">
        <v>7</v>
      </c>
      <c r="M15">
        <v>7</v>
      </c>
      <c r="N15">
        <v>11</v>
      </c>
      <c r="O15">
        <f t="shared" si="0"/>
        <v>40</v>
      </c>
      <c r="Q15" s="4">
        <v>1994</v>
      </c>
      <c r="S15">
        <v>1</v>
      </c>
      <c r="T15">
        <v>1</v>
      </c>
      <c r="V15">
        <v>1</v>
      </c>
      <c r="W15">
        <f t="shared" si="1"/>
        <v>3</v>
      </c>
      <c r="Y15" s="4">
        <v>1994</v>
      </c>
      <c r="Z15">
        <v>113</v>
      </c>
      <c r="AA15">
        <v>57</v>
      </c>
      <c r="AB15">
        <v>56</v>
      </c>
      <c r="AC15">
        <v>49</v>
      </c>
      <c r="AD15">
        <v>113</v>
      </c>
      <c r="AE15">
        <f t="shared" si="2"/>
        <v>388</v>
      </c>
      <c r="AG15" s="4">
        <v>1994</v>
      </c>
      <c r="AM15">
        <f t="shared" si="3"/>
        <v>0</v>
      </c>
      <c r="AO15" s="4">
        <v>1994</v>
      </c>
    </row>
    <row r="16" spans="1:41" ht="12.75">
      <c r="A16" s="4">
        <v>1995</v>
      </c>
      <c r="B16">
        <v>28</v>
      </c>
      <c r="C16">
        <v>22</v>
      </c>
      <c r="D16">
        <v>12</v>
      </c>
      <c r="E16">
        <v>32</v>
      </c>
      <c r="F16">
        <v>28</v>
      </c>
      <c r="G16">
        <f t="shared" si="4"/>
        <v>122</v>
      </c>
      <c r="I16" s="4">
        <v>1995</v>
      </c>
      <c r="J16">
        <v>5</v>
      </c>
      <c r="K16">
        <v>2</v>
      </c>
      <c r="L16">
        <v>4</v>
      </c>
      <c r="M16">
        <v>8</v>
      </c>
      <c r="N16">
        <v>7</v>
      </c>
      <c r="O16">
        <f t="shared" si="0"/>
        <v>26</v>
      </c>
      <c r="Q16" s="4">
        <v>1995</v>
      </c>
      <c r="R16">
        <v>1</v>
      </c>
      <c r="S16">
        <v>1</v>
      </c>
      <c r="W16">
        <f t="shared" si="1"/>
        <v>2</v>
      </c>
      <c r="Y16" s="4">
        <v>1995</v>
      </c>
      <c r="Z16">
        <v>55</v>
      </c>
      <c r="AA16">
        <v>37</v>
      </c>
      <c r="AB16">
        <v>30</v>
      </c>
      <c r="AC16">
        <v>57</v>
      </c>
      <c r="AD16">
        <v>96</v>
      </c>
      <c r="AE16">
        <f t="shared" si="2"/>
        <v>275</v>
      </c>
      <c r="AG16" s="4">
        <v>1995</v>
      </c>
      <c r="AM16">
        <f t="shared" si="3"/>
        <v>0</v>
      </c>
      <c r="AO16" s="4">
        <v>1995</v>
      </c>
    </row>
    <row r="17" spans="1:41" ht="12.75">
      <c r="A17" s="4">
        <v>1996</v>
      </c>
      <c r="B17">
        <v>37</v>
      </c>
      <c r="C17">
        <v>45</v>
      </c>
      <c r="D17">
        <v>33</v>
      </c>
      <c r="E17">
        <v>24</v>
      </c>
      <c r="F17">
        <v>43</v>
      </c>
      <c r="G17">
        <f t="shared" si="4"/>
        <v>182</v>
      </c>
      <c r="I17" s="4">
        <v>1996</v>
      </c>
      <c r="J17">
        <v>6</v>
      </c>
      <c r="K17">
        <v>2</v>
      </c>
      <c r="L17">
        <v>3</v>
      </c>
      <c r="M17">
        <v>12</v>
      </c>
      <c r="N17">
        <v>10</v>
      </c>
      <c r="O17">
        <f t="shared" si="0"/>
        <v>33</v>
      </c>
      <c r="Q17" s="4">
        <v>1996</v>
      </c>
      <c r="S17">
        <v>3</v>
      </c>
      <c r="W17">
        <f t="shared" si="1"/>
        <v>3</v>
      </c>
      <c r="Y17" s="4">
        <v>1996</v>
      </c>
      <c r="Z17">
        <v>86</v>
      </c>
      <c r="AA17">
        <v>68</v>
      </c>
      <c r="AB17">
        <v>54</v>
      </c>
      <c r="AC17">
        <v>59</v>
      </c>
      <c r="AD17">
        <v>98</v>
      </c>
      <c r="AE17">
        <f t="shared" si="2"/>
        <v>365</v>
      </c>
      <c r="AG17" s="4">
        <v>1996</v>
      </c>
      <c r="AM17">
        <f t="shared" si="3"/>
        <v>0</v>
      </c>
      <c r="AO17" s="4">
        <v>1996</v>
      </c>
    </row>
    <row r="18" spans="1:41" ht="12.75">
      <c r="A18" s="4">
        <v>1997</v>
      </c>
      <c r="B18">
        <v>33</v>
      </c>
      <c r="C18">
        <v>27</v>
      </c>
      <c r="D18">
        <v>17</v>
      </c>
      <c r="E18">
        <v>29</v>
      </c>
      <c r="F18">
        <v>22</v>
      </c>
      <c r="G18">
        <f t="shared" si="4"/>
        <v>128</v>
      </c>
      <c r="I18" s="4">
        <v>1997</v>
      </c>
      <c r="J18">
        <v>8</v>
      </c>
      <c r="K18">
        <v>7</v>
      </c>
      <c r="L18">
        <v>7</v>
      </c>
      <c r="M18">
        <v>10</v>
      </c>
      <c r="N18">
        <v>3</v>
      </c>
      <c r="O18">
        <f t="shared" si="0"/>
        <v>35</v>
      </c>
      <c r="Q18" s="4">
        <v>1997</v>
      </c>
      <c r="S18">
        <v>1</v>
      </c>
      <c r="V18">
        <v>1</v>
      </c>
      <c r="W18">
        <f t="shared" si="1"/>
        <v>2</v>
      </c>
      <c r="Y18" s="4">
        <v>1997</v>
      </c>
      <c r="Z18">
        <v>88</v>
      </c>
      <c r="AA18">
        <v>70</v>
      </c>
      <c r="AB18">
        <v>68</v>
      </c>
      <c r="AC18">
        <v>133</v>
      </c>
      <c r="AD18">
        <v>73</v>
      </c>
      <c r="AE18">
        <f t="shared" si="2"/>
        <v>432</v>
      </c>
      <c r="AG18" s="4">
        <v>1997</v>
      </c>
      <c r="AH18">
        <v>2</v>
      </c>
      <c r="AK18">
        <v>2</v>
      </c>
      <c r="AL18">
        <v>3</v>
      </c>
      <c r="AM18">
        <f t="shared" si="3"/>
        <v>7</v>
      </c>
      <c r="AO18" s="4">
        <v>1997</v>
      </c>
    </row>
    <row r="19" spans="1:41" ht="12.75">
      <c r="A19" s="4">
        <v>1998</v>
      </c>
      <c r="B19">
        <v>64</v>
      </c>
      <c r="C19">
        <v>57</v>
      </c>
      <c r="D19">
        <v>68</v>
      </c>
      <c r="E19">
        <v>93</v>
      </c>
      <c r="F19">
        <v>82</v>
      </c>
      <c r="G19">
        <f t="shared" si="4"/>
        <v>364</v>
      </c>
      <c r="I19" s="4">
        <v>1998</v>
      </c>
      <c r="J19">
        <v>10</v>
      </c>
      <c r="K19">
        <v>11</v>
      </c>
      <c r="L19">
        <v>10</v>
      </c>
      <c r="M19">
        <v>24</v>
      </c>
      <c r="N19">
        <v>7</v>
      </c>
      <c r="O19">
        <f t="shared" si="0"/>
        <v>62</v>
      </c>
      <c r="Q19" s="4">
        <v>1998</v>
      </c>
      <c r="V19">
        <v>3</v>
      </c>
      <c r="W19">
        <f t="shared" si="1"/>
        <v>3</v>
      </c>
      <c r="Y19" s="4">
        <v>1998</v>
      </c>
      <c r="Z19">
        <v>164</v>
      </c>
      <c r="AA19">
        <v>146</v>
      </c>
      <c r="AB19">
        <v>148</v>
      </c>
      <c r="AC19">
        <v>298</v>
      </c>
      <c r="AD19">
        <v>189</v>
      </c>
      <c r="AE19">
        <f t="shared" si="2"/>
        <v>945</v>
      </c>
      <c r="AG19" s="4">
        <v>1998</v>
      </c>
      <c r="AH19">
        <v>2</v>
      </c>
      <c r="AI19">
        <v>3</v>
      </c>
      <c r="AJ19">
        <v>1</v>
      </c>
      <c r="AK19">
        <v>14</v>
      </c>
      <c r="AL19">
        <v>3</v>
      </c>
      <c r="AM19">
        <f t="shared" si="3"/>
        <v>23</v>
      </c>
      <c r="AO19" s="4">
        <v>1998</v>
      </c>
    </row>
    <row r="20" spans="1:41" ht="12.75">
      <c r="A20" s="4">
        <v>1999</v>
      </c>
      <c r="B20">
        <v>36</v>
      </c>
      <c r="C20">
        <v>52</v>
      </c>
      <c r="D20">
        <v>70</v>
      </c>
      <c r="E20">
        <v>81</v>
      </c>
      <c r="F20">
        <v>56</v>
      </c>
      <c r="G20">
        <f t="shared" si="4"/>
        <v>295</v>
      </c>
      <c r="I20" s="4">
        <v>1999</v>
      </c>
      <c r="J20">
        <v>9</v>
      </c>
      <c r="K20">
        <v>6</v>
      </c>
      <c r="L20">
        <v>3</v>
      </c>
      <c r="M20">
        <v>19</v>
      </c>
      <c r="N20">
        <v>2</v>
      </c>
      <c r="O20">
        <f t="shared" si="0"/>
        <v>39</v>
      </c>
      <c r="Q20" s="4">
        <v>1999</v>
      </c>
      <c r="S20">
        <v>1</v>
      </c>
      <c r="T20">
        <v>1</v>
      </c>
      <c r="U20">
        <v>1</v>
      </c>
      <c r="W20">
        <f t="shared" si="1"/>
        <v>3</v>
      </c>
      <c r="Y20" s="4">
        <v>1999</v>
      </c>
      <c r="Z20">
        <v>157</v>
      </c>
      <c r="AA20">
        <v>116</v>
      </c>
      <c r="AB20">
        <v>139</v>
      </c>
      <c r="AC20">
        <v>204</v>
      </c>
      <c r="AD20">
        <v>164</v>
      </c>
      <c r="AE20">
        <f t="shared" si="2"/>
        <v>780</v>
      </c>
      <c r="AG20" s="4">
        <v>1999</v>
      </c>
      <c r="AH20">
        <v>6</v>
      </c>
      <c r="AI20">
        <v>3</v>
      </c>
      <c r="AJ20">
        <v>2</v>
      </c>
      <c r="AK20">
        <v>12</v>
      </c>
      <c r="AL20">
        <v>7</v>
      </c>
      <c r="AM20">
        <f t="shared" si="3"/>
        <v>30</v>
      </c>
      <c r="AO20" s="4">
        <v>1999</v>
      </c>
    </row>
    <row r="21" spans="1:46" ht="12.75">
      <c r="A21" s="4" t="s">
        <v>31</v>
      </c>
      <c r="B21" s="2">
        <f>SUM(B4:B20)</f>
        <v>433</v>
      </c>
      <c r="C21" s="2">
        <f>SUM(C4:C20)</f>
        <v>459</v>
      </c>
      <c r="D21" s="2">
        <f>SUM(D4:D20)</f>
        <v>388</v>
      </c>
      <c r="E21" s="2">
        <f>SUM(E4:E20)</f>
        <v>502</v>
      </c>
      <c r="F21" s="2">
        <f>SUM(F4:F20)</f>
        <v>614</v>
      </c>
      <c r="G21">
        <f>SUM(B21:F21)</f>
        <v>2396</v>
      </c>
      <c r="I21" s="4" t="s">
        <v>31</v>
      </c>
      <c r="J21" s="2">
        <f>SUM(J4:J20)</f>
        <v>93</v>
      </c>
      <c r="K21" s="2">
        <f>SUM(K4:K20)</f>
        <v>77</v>
      </c>
      <c r="L21" s="2">
        <f>SUM(L4:L20)</f>
        <v>76</v>
      </c>
      <c r="M21" s="2">
        <f>SUM(M4:M20)</f>
        <v>125</v>
      </c>
      <c r="N21" s="2">
        <f>SUM(N4:N20)</f>
        <v>85</v>
      </c>
      <c r="O21">
        <f>SUM(J21:N21)</f>
        <v>456</v>
      </c>
      <c r="Q21" s="4" t="s">
        <v>31</v>
      </c>
      <c r="R21" s="2">
        <f>SUM(R4:R20)</f>
        <v>7</v>
      </c>
      <c r="S21" s="2">
        <f>SUM(S4:S20)</f>
        <v>10</v>
      </c>
      <c r="T21" s="2">
        <f>SUM(T4:T20)</f>
        <v>3</v>
      </c>
      <c r="U21" s="2">
        <f>SUM(U4:U20)</f>
        <v>7</v>
      </c>
      <c r="V21" s="2">
        <f>SUM(V4:V20)</f>
        <v>8</v>
      </c>
      <c r="W21">
        <f>SUM(R21:V21)</f>
        <v>35</v>
      </c>
      <c r="Y21" s="4" t="s">
        <v>31</v>
      </c>
      <c r="Z21">
        <v>71</v>
      </c>
      <c r="AA21">
        <v>51</v>
      </c>
      <c r="AB21">
        <v>37</v>
      </c>
      <c r="AC21">
        <v>21</v>
      </c>
      <c r="AD21">
        <v>47</v>
      </c>
      <c r="AE21">
        <f>SUM(Z21:AD21)</f>
        <v>227</v>
      </c>
      <c r="AG21" s="4" t="s">
        <v>31</v>
      </c>
      <c r="AH21" s="2">
        <f>SUM(AH4:AH20)</f>
        <v>10</v>
      </c>
      <c r="AI21" s="2">
        <f>SUM(AI4:AI20)</f>
        <v>6</v>
      </c>
      <c r="AJ21" s="2">
        <f>SUM(AJ4:AJ20)</f>
        <v>3</v>
      </c>
      <c r="AK21" s="2">
        <f>SUM(AK4:AK20)</f>
        <v>28</v>
      </c>
      <c r="AL21" s="2">
        <f>SUM(AL4:AL20)</f>
        <v>13</v>
      </c>
      <c r="AM21">
        <f>SUM(AH21:AL21)</f>
        <v>60</v>
      </c>
      <c r="AO21" s="4" t="s">
        <v>31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29</v>
      </c>
      <c r="I23" s="4" t="s">
        <v>30</v>
      </c>
      <c r="Q23" s="4" t="s">
        <v>46</v>
      </c>
      <c r="Y23" s="4" t="s">
        <v>47</v>
      </c>
      <c r="AG23" s="4" t="s">
        <v>44</v>
      </c>
      <c r="AO23" s="4" t="s">
        <v>45</v>
      </c>
    </row>
    <row r="24" spans="1:47" ht="12.75">
      <c r="A24" s="4" t="s">
        <v>39</v>
      </c>
      <c r="B24" s="12" t="s">
        <v>18</v>
      </c>
      <c r="C24" s="12" t="s">
        <v>23</v>
      </c>
      <c r="D24" s="12" t="s">
        <v>24</v>
      </c>
      <c r="E24" s="12" t="s">
        <v>19</v>
      </c>
      <c r="F24" s="12" t="s">
        <v>22</v>
      </c>
      <c r="G24" s="12" t="s">
        <v>31</v>
      </c>
      <c r="I24" s="4" t="s">
        <v>39</v>
      </c>
      <c r="J24" s="12" t="s">
        <v>18</v>
      </c>
      <c r="K24" s="12" t="s">
        <v>23</v>
      </c>
      <c r="L24" s="12" t="s">
        <v>24</v>
      </c>
      <c r="M24" s="12" t="s">
        <v>19</v>
      </c>
      <c r="N24" s="12" t="s">
        <v>22</v>
      </c>
      <c r="O24" s="12" t="s">
        <v>31</v>
      </c>
      <c r="Q24" s="4" t="s">
        <v>39</v>
      </c>
      <c r="R24" s="12" t="s">
        <v>18</v>
      </c>
      <c r="S24" s="12" t="s">
        <v>23</v>
      </c>
      <c r="T24" s="12" t="s">
        <v>24</v>
      </c>
      <c r="U24" s="12" t="s">
        <v>19</v>
      </c>
      <c r="V24" s="12" t="s">
        <v>22</v>
      </c>
      <c r="W24" s="12" t="s">
        <v>31</v>
      </c>
      <c r="Y24" s="4" t="s">
        <v>39</v>
      </c>
      <c r="Z24" s="12" t="s">
        <v>18</v>
      </c>
      <c r="AA24" s="12" t="s">
        <v>23</v>
      </c>
      <c r="AB24" s="12" t="s">
        <v>24</v>
      </c>
      <c r="AC24" s="12" t="s">
        <v>19</v>
      </c>
      <c r="AD24" s="12" t="s">
        <v>22</v>
      </c>
      <c r="AE24" s="12" t="s">
        <v>31</v>
      </c>
      <c r="AG24" s="4" t="s">
        <v>39</v>
      </c>
      <c r="AH24" s="12" t="s">
        <v>18</v>
      </c>
      <c r="AI24" s="12" t="s">
        <v>23</v>
      </c>
      <c r="AJ24" s="12" t="s">
        <v>24</v>
      </c>
      <c r="AK24" s="12" t="s">
        <v>19</v>
      </c>
      <c r="AL24" s="12" t="s">
        <v>22</v>
      </c>
      <c r="AM24" s="12" t="s">
        <v>31</v>
      </c>
      <c r="AO24" s="4" t="s">
        <v>39</v>
      </c>
      <c r="AP24" s="12" t="s">
        <v>18</v>
      </c>
      <c r="AQ24" s="12" t="s">
        <v>23</v>
      </c>
      <c r="AR24" s="12" t="s">
        <v>24</v>
      </c>
      <c r="AS24" s="12" t="s">
        <v>19</v>
      </c>
      <c r="AT24" s="12" t="s">
        <v>22</v>
      </c>
      <c r="AU24" s="12" t="s">
        <v>31</v>
      </c>
    </row>
    <row r="25" spans="1:41" ht="12.75">
      <c r="A25" s="4">
        <v>1983</v>
      </c>
      <c r="G25">
        <f>SUM(B25:F25)</f>
        <v>0</v>
      </c>
      <c r="I25" s="4">
        <v>1983</v>
      </c>
      <c r="O25">
        <f>SUM(J25:N25)</f>
        <v>0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G26">
        <f aca="true" t="shared" si="5" ref="G26:G41">SUM(B26:F26)</f>
        <v>0</v>
      </c>
      <c r="I26" s="4">
        <v>1984</v>
      </c>
      <c r="O26">
        <f aca="true" t="shared" si="6" ref="O26:O41">SUM(J26:N26)</f>
        <v>0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G27">
        <f t="shared" si="5"/>
        <v>0</v>
      </c>
      <c r="I27" s="4">
        <v>1985</v>
      </c>
      <c r="O27">
        <f t="shared" si="6"/>
        <v>0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F28">
        <v>2</v>
      </c>
      <c r="G28">
        <f t="shared" si="5"/>
        <v>2</v>
      </c>
      <c r="I28" s="4">
        <v>1986</v>
      </c>
      <c r="O28">
        <f t="shared" si="6"/>
        <v>0</v>
      </c>
      <c r="Q28" s="4">
        <v>1986</v>
      </c>
      <c r="W28">
        <f t="shared" si="7"/>
        <v>0</v>
      </c>
      <c r="Y28" s="4">
        <v>1986</v>
      </c>
      <c r="AD28">
        <v>4</v>
      </c>
      <c r="AE28">
        <f t="shared" si="8"/>
        <v>4</v>
      </c>
      <c r="AG28" s="4">
        <v>1986</v>
      </c>
      <c r="AM28">
        <f t="shared" si="9"/>
        <v>0</v>
      </c>
      <c r="AO28" s="4">
        <v>1986</v>
      </c>
    </row>
    <row r="29" spans="1:41" ht="12.75">
      <c r="A29" s="4">
        <v>1987</v>
      </c>
      <c r="F29">
        <v>1</v>
      </c>
      <c r="G29">
        <f t="shared" si="5"/>
        <v>1</v>
      </c>
      <c r="I29" s="4">
        <v>1987</v>
      </c>
      <c r="N29">
        <v>1</v>
      </c>
      <c r="O29">
        <f t="shared" si="6"/>
        <v>1</v>
      </c>
      <c r="Q29" s="4">
        <v>1987</v>
      </c>
      <c r="W29">
        <f t="shared" si="7"/>
        <v>0</v>
      </c>
      <c r="Y29" s="4">
        <v>1987</v>
      </c>
      <c r="AD29">
        <v>8</v>
      </c>
      <c r="AE29">
        <f t="shared" si="8"/>
        <v>8</v>
      </c>
      <c r="AG29" s="4">
        <v>1987</v>
      </c>
      <c r="AM29">
        <f t="shared" si="9"/>
        <v>0</v>
      </c>
      <c r="AO29" s="4">
        <v>1987</v>
      </c>
    </row>
    <row r="30" spans="1:41" ht="12.75">
      <c r="A30" s="4">
        <v>1988</v>
      </c>
      <c r="F30">
        <v>10</v>
      </c>
      <c r="G30">
        <f t="shared" si="5"/>
        <v>10</v>
      </c>
      <c r="I30" s="4">
        <v>1988</v>
      </c>
      <c r="N30">
        <v>1</v>
      </c>
      <c r="O30">
        <f t="shared" si="6"/>
        <v>1</v>
      </c>
      <c r="Q30" s="4">
        <v>1988</v>
      </c>
      <c r="W30">
        <f t="shared" si="7"/>
        <v>0</v>
      </c>
      <c r="Y30" s="4">
        <v>1988</v>
      </c>
      <c r="AD30">
        <v>22</v>
      </c>
      <c r="AE30">
        <f t="shared" si="8"/>
        <v>22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F31">
        <v>9</v>
      </c>
      <c r="G31">
        <f t="shared" si="5"/>
        <v>9</v>
      </c>
      <c r="I31" s="4">
        <v>1989</v>
      </c>
      <c r="N31">
        <v>1</v>
      </c>
      <c r="O31">
        <f t="shared" si="6"/>
        <v>1</v>
      </c>
      <c r="Q31" s="4">
        <v>1989</v>
      </c>
      <c r="W31">
        <f t="shared" si="7"/>
        <v>0</v>
      </c>
      <c r="Y31" s="4">
        <v>1989</v>
      </c>
      <c r="AD31">
        <v>27</v>
      </c>
      <c r="AE31">
        <f t="shared" si="8"/>
        <v>27</v>
      </c>
      <c r="AG31" s="4">
        <v>1989</v>
      </c>
      <c r="AM31">
        <f t="shared" si="9"/>
        <v>0</v>
      </c>
      <c r="AO31" s="4">
        <v>1989</v>
      </c>
    </row>
    <row r="32" spans="1:41" ht="12.75">
      <c r="A32" s="4">
        <v>1990</v>
      </c>
      <c r="F32">
        <v>2</v>
      </c>
      <c r="G32">
        <f t="shared" si="5"/>
        <v>2</v>
      </c>
      <c r="I32" s="4">
        <v>1990</v>
      </c>
      <c r="N32">
        <v>1</v>
      </c>
      <c r="O32">
        <f t="shared" si="6"/>
        <v>1</v>
      </c>
      <c r="Q32" s="4">
        <v>1990</v>
      </c>
      <c r="W32">
        <f t="shared" si="7"/>
        <v>0</v>
      </c>
      <c r="Y32" s="4">
        <v>1990</v>
      </c>
      <c r="AD32">
        <v>2</v>
      </c>
      <c r="AE32">
        <f t="shared" si="8"/>
        <v>2</v>
      </c>
      <c r="AG32" s="4">
        <v>1990</v>
      </c>
      <c r="AM32">
        <f t="shared" si="9"/>
        <v>0</v>
      </c>
      <c r="AO32" s="4">
        <v>1990</v>
      </c>
    </row>
    <row r="33" spans="1:41" ht="12.75">
      <c r="A33" s="4">
        <v>1991</v>
      </c>
      <c r="F33">
        <v>1</v>
      </c>
      <c r="G33">
        <f t="shared" si="5"/>
        <v>1</v>
      </c>
      <c r="I33" s="4">
        <v>1991</v>
      </c>
      <c r="O33">
        <f t="shared" si="6"/>
        <v>0</v>
      </c>
      <c r="Q33" s="4">
        <v>1991</v>
      </c>
      <c r="W33">
        <f t="shared" si="7"/>
        <v>0</v>
      </c>
      <c r="Y33" s="4">
        <v>1991</v>
      </c>
      <c r="AD33">
        <v>1</v>
      </c>
      <c r="AE33">
        <f t="shared" si="8"/>
        <v>1</v>
      </c>
      <c r="AG33" s="4">
        <v>1991</v>
      </c>
      <c r="AM33">
        <f t="shared" si="9"/>
        <v>0</v>
      </c>
      <c r="AO33" s="4">
        <v>1991</v>
      </c>
    </row>
    <row r="34" spans="1:41" ht="12.75">
      <c r="A34" s="4">
        <v>1992</v>
      </c>
      <c r="F34">
        <v>8</v>
      </c>
      <c r="G34">
        <f t="shared" si="5"/>
        <v>8</v>
      </c>
      <c r="I34" s="4">
        <v>1992</v>
      </c>
      <c r="N34">
        <v>2</v>
      </c>
      <c r="O34">
        <f t="shared" si="6"/>
        <v>2</v>
      </c>
      <c r="Q34" s="4">
        <v>1992</v>
      </c>
      <c r="W34">
        <f t="shared" si="7"/>
        <v>0</v>
      </c>
      <c r="Y34" s="4">
        <v>1992</v>
      </c>
      <c r="AD34">
        <v>23</v>
      </c>
      <c r="AE34">
        <f t="shared" si="8"/>
        <v>23</v>
      </c>
      <c r="AG34" s="4">
        <v>1992</v>
      </c>
      <c r="AM34">
        <f t="shared" si="9"/>
        <v>0</v>
      </c>
      <c r="AO34" s="4">
        <v>1992</v>
      </c>
    </row>
    <row r="35" spans="1:41" ht="12.75">
      <c r="A35" s="4">
        <v>1993</v>
      </c>
      <c r="F35">
        <v>55</v>
      </c>
      <c r="G35">
        <f t="shared" si="5"/>
        <v>55</v>
      </c>
      <c r="I35" s="4">
        <v>1993</v>
      </c>
      <c r="N35">
        <v>11</v>
      </c>
      <c r="O35">
        <f t="shared" si="6"/>
        <v>11</v>
      </c>
      <c r="Q35" s="4">
        <v>1993</v>
      </c>
      <c r="W35">
        <f t="shared" si="7"/>
        <v>0</v>
      </c>
      <c r="Y35" s="4">
        <v>1993</v>
      </c>
      <c r="AD35">
        <v>172</v>
      </c>
      <c r="AE35">
        <f t="shared" si="8"/>
        <v>172</v>
      </c>
      <c r="AG35" s="4">
        <v>1993</v>
      </c>
      <c r="AM35">
        <f t="shared" si="9"/>
        <v>0</v>
      </c>
      <c r="AO35" s="4">
        <v>1993</v>
      </c>
    </row>
    <row r="36" spans="1:41" ht="12.75">
      <c r="A36" s="4">
        <v>1994</v>
      </c>
      <c r="F36">
        <v>67</v>
      </c>
      <c r="G36">
        <f t="shared" si="5"/>
        <v>67</v>
      </c>
      <c r="I36" s="4">
        <v>1994</v>
      </c>
      <c r="N36">
        <v>9</v>
      </c>
      <c r="O36">
        <f t="shared" si="6"/>
        <v>9</v>
      </c>
      <c r="Q36" s="4">
        <v>1994</v>
      </c>
      <c r="V36">
        <v>1</v>
      </c>
      <c r="W36">
        <f t="shared" si="7"/>
        <v>1</v>
      </c>
      <c r="Y36" s="4">
        <v>1994</v>
      </c>
      <c r="AD36">
        <v>188</v>
      </c>
      <c r="AE36">
        <f t="shared" si="8"/>
        <v>188</v>
      </c>
      <c r="AG36" s="4">
        <v>1994</v>
      </c>
      <c r="AM36">
        <f t="shared" si="9"/>
        <v>0</v>
      </c>
      <c r="AO36" s="4">
        <v>1994</v>
      </c>
    </row>
    <row r="37" spans="1:41" ht="12.75">
      <c r="A37" s="4">
        <v>1995</v>
      </c>
      <c r="F37">
        <v>57</v>
      </c>
      <c r="G37">
        <f t="shared" si="5"/>
        <v>57</v>
      </c>
      <c r="I37" s="4">
        <v>1995</v>
      </c>
      <c r="N37">
        <v>16</v>
      </c>
      <c r="O37">
        <f t="shared" si="6"/>
        <v>16</v>
      </c>
      <c r="Q37" s="4">
        <v>1995</v>
      </c>
      <c r="V37">
        <v>1</v>
      </c>
      <c r="W37">
        <f t="shared" si="7"/>
        <v>1</v>
      </c>
      <c r="Y37" s="4">
        <v>1995</v>
      </c>
      <c r="AD37">
        <v>157</v>
      </c>
      <c r="AE37">
        <f t="shared" si="8"/>
        <v>157</v>
      </c>
      <c r="AG37" s="4">
        <v>1995</v>
      </c>
      <c r="AM37">
        <f t="shared" si="9"/>
        <v>0</v>
      </c>
      <c r="AO37" s="4">
        <v>1995</v>
      </c>
    </row>
    <row r="38" spans="1:41" ht="12.75">
      <c r="A38" s="4">
        <v>1996</v>
      </c>
      <c r="F38">
        <v>70</v>
      </c>
      <c r="G38">
        <f t="shared" si="5"/>
        <v>70</v>
      </c>
      <c r="I38" s="4">
        <v>1996</v>
      </c>
      <c r="N38">
        <v>10</v>
      </c>
      <c r="O38">
        <f t="shared" si="6"/>
        <v>10</v>
      </c>
      <c r="Q38" s="4">
        <v>1996</v>
      </c>
      <c r="W38">
        <f t="shared" si="7"/>
        <v>0</v>
      </c>
      <c r="Y38" s="4">
        <v>1996</v>
      </c>
      <c r="AD38">
        <v>191</v>
      </c>
      <c r="AE38">
        <f t="shared" si="8"/>
        <v>191</v>
      </c>
      <c r="AG38" s="4">
        <v>1996</v>
      </c>
      <c r="AM38">
        <f t="shared" si="9"/>
        <v>0</v>
      </c>
      <c r="AO38" s="4">
        <v>1996</v>
      </c>
    </row>
    <row r="39" spans="1:41" ht="12.75">
      <c r="A39" s="4">
        <v>1997</v>
      </c>
      <c r="B39">
        <v>1</v>
      </c>
      <c r="C39">
        <v>1</v>
      </c>
      <c r="E39">
        <v>2</v>
      </c>
      <c r="F39">
        <v>61</v>
      </c>
      <c r="G39">
        <f t="shared" si="5"/>
        <v>65</v>
      </c>
      <c r="I39" s="4">
        <v>1997</v>
      </c>
      <c r="L39">
        <v>1</v>
      </c>
      <c r="M39">
        <v>1</v>
      </c>
      <c r="N39">
        <v>19</v>
      </c>
      <c r="O39">
        <f t="shared" si="6"/>
        <v>21</v>
      </c>
      <c r="Q39" s="4">
        <v>1997</v>
      </c>
      <c r="W39">
        <f t="shared" si="7"/>
        <v>0</v>
      </c>
      <c r="Y39" s="4">
        <v>1997</v>
      </c>
      <c r="Z39">
        <v>1</v>
      </c>
      <c r="AA39">
        <v>6</v>
      </c>
      <c r="AB39">
        <v>5</v>
      </c>
      <c r="AC39">
        <v>9</v>
      </c>
      <c r="AD39">
        <v>260</v>
      </c>
      <c r="AE39">
        <f t="shared" si="8"/>
        <v>281</v>
      </c>
      <c r="AG39" s="4">
        <v>1997</v>
      </c>
      <c r="AJ39">
        <v>1</v>
      </c>
      <c r="AK39">
        <v>1</v>
      </c>
      <c r="AL39">
        <v>8</v>
      </c>
      <c r="AM39">
        <f t="shared" si="9"/>
        <v>10</v>
      </c>
      <c r="AO39" s="4">
        <v>1997</v>
      </c>
    </row>
    <row r="40" spans="1:41" ht="12.75">
      <c r="A40" s="4">
        <v>1998</v>
      </c>
      <c r="C40">
        <v>2</v>
      </c>
      <c r="D40">
        <v>1</v>
      </c>
      <c r="E40">
        <v>2</v>
      </c>
      <c r="F40">
        <v>44</v>
      </c>
      <c r="G40">
        <f t="shared" si="5"/>
        <v>49</v>
      </c>
      <c r="I40" s="4">
        <v>1998</v>
      </c>
      <c r="N40">
        <v>30</v>
      </c>
      <c r="O40">
        <f t="shared" si="6"/>
        <v>30</v>
      </c>
      <c r="Q40" s="4">
        <v>1998</v>
      </c>
      <c r="V40">
        <v>1</v>
      </c>
      <c r="W40">
        <f t="shared" si="7"/>
        <v>1</v>
      </c>
      <c r="Y40" s="4">
        <v>1998</v>
      </c>
      <c r="Z40">
        <v>6</v>
      </c>
      <c r="AA40">
        <v>4</v>
      </c>
      <c r="AB40">
        <v>11</v>
      </c>
      <c r="AC40">
        <v>9</v>
      </c>
      <c r="AD40">
        <v>237</v>
      </c>
      <c r="AE40">
        <f t="shared" si="8"/>
        <v>267</v>
      </c>
      <c r="AG40" s="4">
        <v>1998</v>
      </c>
      <c r="AL40">
        <v>3</v>
      </c>
      <c r="AM40">
        <f t="shared" si="9"/>
        <v>3</v>
      </c>
      <c r="AO40" s="4">
        <v>1998</v>
      </c>
    </row>
    <row r="41" spans="1:41" ht="12.75">
      <c r="A41" s="4">
        <v>1999</v>
      </c>
      <c r="C41">
        <v>1</v>
      </c>
      <c r="D41">
        <v>5</v>
      </c>
      <c r="E41">
        <v>1</v>
      </c>
      <c r="F41">
        <v>67</v>
      </c>
      <c r="G41">
        <f t="shared" si="5"/>
        <v>74</v>
      </c>
      <c r="I41" s="4">
        <v>1999</v>
      </c>
      <c r="M41">
        <v>1</v>
      </c>
      <c r="N41">
        <v>36</v>
      </c>
      <c r="O41">
        <f t="shared" si="6"/>
        <v>37</v>
      </c>
      <c r="Q41" s="4">
        <v>1999</v>
      </c>
      <c r="V41">
        <v>4</v>
      </c>
      <c r="W41">
        <f t="shared" si="7"/>
        <v>4</v>
      </c>
      <c r="Y41" s="4">
        <v>1999</v>
      </c>
      <c r="AA41">
        <v>2</v>
      </c>
      <c r="AB41">
        <v>2</v>
      </c>
      <c r="AC41">
        <v>9</v>
      </c>
      <c r="AD41">
        <v>277</v>
      </c>
      <c r="AE41">
        <f t="shared" si="8"/>
        <v>290</v>
      </c>
      <c r="AG41" s="4">
        <v>1999</v>
      </c>
      <c r="AL41">
        <v>12</v>
      </c>
      <c r="AM41">
        <f t="shared" si="9"/>
        <v>12</v>
      </c>
      <c r="AO41" s="4">
        <v>1999</v>
      </c>
    </row>
    <row r="42" spans="1:46" ht="12.75">
      <c r="A42" s="4" t="s">
        <v>31</v>
      </c>
      <c r="B42" s="2">
        <f>SUM(B25:B41)</f>
        <v>1</v>
      </c>
      <c r="C42" s="2">
        <f>SUM(C25:C41)</f>
        <v>4</v>
      </c>
      <c r="D42" s="2">
        <f>SUM(D25:D41)</f>
        <v>6</v>
      </c>
      <c r="E42" s="2">
        <f>SUM(E25:E41)</f>
        <v>5</v>
      </c>
      <c r="F42" s="2">
        <f>SUM(F25:F41)</f>
        <v>454</v>
      </c>
      <c r="G42">
        <f>SUM(B42:F42)</f>
        <v>470</v>
      </c>
      <c r="I42" s="4" t="s">
        <v>31</v>
      </c>
      <c r="J42" s="2">
        <f>SUM(J25:J41)</f>
        <v>0</v>
      </c>
      <c r="K42" s="2">
        <f>SUM(K25:K41)</f>
        <v>0</v>
      </c>
      <c r="L42" s="2">
        <f>SUM(L25:L41)</f>
        <v>1</v>
      </c>
      <c r="M42" s="2">
        <f>SUM(M25:M41)</f>
        <v>2</v>
      </c>
      <c r="N42" s="2">
        <f>SUM(N25:N41)</f>
        <v>137</v>
      </c>
      <c r="O42">
        <f>SUM(J42:N42)</f>
        <v>140</v>
      </c>
      <c r="Q42" s="4" t="s">
        <v>31</v>
      </c>
      <c r="R42" s="2">
        <f>SUM(R25:R41)</f>
        <v>0</v>
      </c>
      <c r="S42" s="2">
        <f>SUM(S25:S41)</f>
        <v>0</v>
      </c>
      <c r="T42" s="2">
        <f>SUM(T25:T41)</f>
        <v>0</v>
      </c>
      <c r="U42" s="2">
        <f>SUM(U25:U41)</f>
        <v>0</v>
      </c>
      <c r="V42" s="2">
        <f>SUM(V25:V41)</f>
        <v>7</v>
      </c>
      <c r="W42">
        <f>SUM(R42:V42)</f>
        <v>7</v>
      </c>
      <c r="Y42" s="4" t="s">
        <v>31</v>
      </c>
      <c r="Z42">
        <v>71</v>
      </c>
      <c r="AA42">
        <v>51</v>
      </c>
      <c r="AB42">
        <v>37</v>
      </c>
      <c r="AC42">
        <v>21</v>
      </c>
      <c r="AD42">
        <v>47</v>
      </c>
      <c r="AE42">
        <f>SUM(Z42:AD42)</f>
        <v>227</v>
      </c>
      <c r="AG42" s="4" t="s">
        <v>31</v>
      </c>
      <c r="AH42" s="2">
        <f>SUM(AH25:AH41)</f>
        <v>0</v>
      </c>
      <c r="AI42" s="2">
        <f>SUM(AI25:AI41)</f>
        <v>0</v>
      </c>
      <c r="AJ42" s="2">
        <f>SUM(AJ25:AJ41)</f>
        <v>1</v>
      </c>
      <c r="AK42" s="2">
        <f>SUM(AK25:AK41)</f>
        <v>1</v>
      </c>
      <c r="AL42" s="2">
        <f>SUM(AL25:AL41)</f>
        <v>23</v>
      </c>
      <c r="AM42">
        <f>SUM(AH42:AL42)</f>
        <v>25</v>
      </c>
      <c r="AO42" s="4" t="s">
        <v>31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29</v>
      </c>
      <c r="I44" s="4" t="s">
        <v>30</v>
      </c>
      <c r="Q44" s="4" t="s">
        <v>46</v>
      </c>
      <c r="Y44" s="4" t="s">
        <v>47</v>
      </c>
      <c r="AG44" s="4" t="s">
        <v>44</v>
      </c>
      <c r="AO44" s="4" t="s">
        <v>45</v>
      </c>
    </row>
    <row r="45" spans="1:47" ht="12.75">
      <c r="A45" s="4" t="s">
        <v>20</v>
      </c>
      <c r="B45" s="12" t="s">
        <v>18</v>
      </c>
      <c r="C45" s="12" t="s">
        <v>23</v>
      </c>
      <c r="D45" s="12" t="s">
        <v>24</v>
      </c>
      <c r="E45" s="12" t="s">
        <v>19</v>
      </c>
      <c r="F45" s="12" t="s">
        <v>22</v>
      </c>
      <c r="G45" s="12" t="s">
        <v>31</v>
      </c>
      <c r="I45" s="4" t="s">
        <v>20</v>
      </c>
      <c r="J45" s="12" t="s">
        <v>18</v>
      </c>
      <c r="K45" s="12" t="s">
        <v>23</v>
      </c>
      <c r="L45" s="12" t="s">
        <v>24</v>
      </c>
      <c r="M45" s="12" t="s">
        <v>19</v>
      </c>
      <c r="N45" s="12" t="s">
        <v>22</v>
      </c>
      <c r="O45" s="12" t="s">
        <v>31</v>
      </c>
      <c r="Q45" s="4" t="s">
        <v>20</v>
      </c>
      <c r="R45" s="12" t="s">
        <v>18</v>
      </c>
      <c r="S45" s="12" t="s">
        <v>23</v>
      </c>
      <c r="T45" s="12" t="s">
        <v>24</v>
      </c>
      <c r="U45" s="12" t="s">
        <v>19</v>
      </c>
      <c r="V45" s="12" t="s">
        <v>22</v>
      </c>
      <c r="W45" s="12" t="s">
        <v>31</v>
      </c>
      <c r="Y45" s="4" t="s">
        <v>20</v>
      </c>
      <c r="Z45" s="12" t="s">
        <v>18</v>
      </c>
      <c r="AA45" s="12" t="s">
        <v>23</v>
      </c>
      <c r="AB45" s="12" t="s">
        <v>24</v>
      </c>
      <c r="AC45" s="12" t="s">
        <v>19</v>
      </c>
      <c r="AD45" s="12" t="s">
        <v>22</v>
      </c>
      <c r="AE45" s="12" t="s">
        <v>31</v>
      </c>
      <c r="AG45" s="4" t="s">
        <v>20</v>
      </c>
      <c r="AH45" s="12" t="s">
        <v>18</v>
      </c>
      <c r="AI45" s="12" t="s">
        <v>23</v>
      </c>
      <c r="AJ45" s="12" t="s">
        <v>24</v>
      </c>
      <c r="AK45" s="12" t="s">
        <v>19</v>
      </c>
      <c r="AL45" s="12" t="s">
        <v>22</v>
      </c>
      <c r="AM45" s="12" t="s">
        <v>31</v>
      </c>
      <c r="AO45" s="4" t="s">
        <v>20</v>
      </c>
      <c r="AP45" s="12" t="s">
        <v>18</v>
      </c>
      <c r="AQ45" s="12" t="s">
        <v>23</v>
      </c>
      <c r="AR45" s="12" t="s">
        <v>24</v>
      </c>
      <c r="AS45" s="12" t="s">
        <v>19</v>
      </c>
      <c r="AT45" s="12" t="s">
        <v>22</v>
      </c>
      <c r="AU45" s="12" t="s">
        <v>31</v>
      </c>
    </row>
    <row r="46" spans="1:41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G47">
        <f aca="true" t="shared" si="11" ref="G47:G62">SUM(B47:F47)</f>
        <v>0</v>
      </c>
      <c r="I47" s="4">
        <v>1984</v>
      </c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G48">
        <f t="shared" si="11"/>
        <v>0</v>
      </c>
      <c r="I48" s="4">
        <v>1985</v>
      </c>
      <c r="O48">
        <f t="shared" si="12"/>
        <v>0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G49">
        <f t="shared" si="11"/>
        <v>0</v>
      </c>
      <c r="I49" s="4">
        <v>1986</v>
      </c>
      <c r="O49">
        <f t="shared" si="12"/>
        <v>0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F50">
        <v>3</v>
      </c>
      <c r="G50">
        <f t="shared" si="11"/>
        <v>3</v>
      </c>
      <c r="I50" s="4">
        <v>1987</v>
      </c>
      <c r="O50">
        <f t="shared" si="12"/>
        <v>0</v>
      </c>
      <c r="Q50" s="4">
        <v>1987</v>
      </c>
      <c r="W50">
        <f t="shared" si="13"/>
        <v>0</v>
      </c>
      <c r="Y50" s="4">
        <v>1987</v>
      </c>
      <c r="AD50">
        <v>6</v>
      </c>
      <c r="AE50">
        <f t="shared" si="10"/>
        <v>6</v>
      </c>
      <c r="AG50" s="4">
        <v>1987</v>
      </c>
      <c r="AM50">
        <f t="shared" si="14"/>
        <v>0</v>
      </c>
      <c r="AO50" s="4">
        <v>1987</v>
      </c>
    </row>
    <row r="51" spans="1:41" ht="12.75">
      <c r="A51" s="4">
        <v>1988</v>
      </c>
      <c r="F51">
        <v>5</v>
      </c>
      <c r="G51">
        <f t="shared" si="11"/>
        <v>5</v>
      </c>
      <c r="I51" s="4">
        <v>1988</v>
      </c>
      <c r="O51">
        <f t="shared" si="12"/>
        <v>0</v>
      </c>
      <c r="Q51" s="4">
        <v>1988</v>
      </c>
      <c r="W51">
        <f t="shared" si="13"/>
        <v>0</v>
      </c>
      <c r="Y51" s="4">
        <v>1988</v>
      </c>
      <c r="AD51">
        <v>5</v>
      </c>
      <c r="AE51">
        <f t="shared" si="10"/>
        <v>5</v>
      </c>
      <c r="AG51" s="4">
        <v>1988</v>
      </c>
      <c r="AM51">
        <f t="shared" si="14"/>
        <v>0</v>
      </c>
      <c r="AO51" s="4">
        <v>1988</v>
      </c>
    </row>
    <row r="52" spans="1:41" ht="12.75">
      <c r="A52" s="4">
        <v>1989</v>
      </c>
      <c r="F52">
        <v>3</v>
      </c>
      <c r="G52">
        <f t="shared" si="11"/>
        <v>3</v>
      </c>
      <c r="I52" s="4">
        <v>1989</v>
      </c>
      <c r="N52">
        <v>1</v>
      </c>
      <c r="O52">
        <f t="shared" si="12"/>
        <v>1</v>
      </c>
      <c r="Q52" s="4">
        <v>1989</v>
      </c>
      <c r="W52">
        <f t="shared" si="13"/>
        <v>0</v>
      </c>
      <c r="Y52" s="4">
        <v>1989</v>
      </c>
      <c r="AD52">
        <v>5</v>
      </c>
      <c r="AE52">
        <f t="shared" si="10"/>
        <v>5</v>
      </c>
      <c r="AG52" s="4">
        <v>1989</v>
      </c>
      <c r="AM52">
        <f t="shared" si="14"/>
        <v>0</v>
      </c>
      <c r="AO52" s="4">
        <v>1989</v>
      </c>
    </row>
    <row r="53" spans="1:41" ht="12.75">
      <c r="A53" s="4">
        <v>1990</v>
      </c>
      <c r="G53">
        <f t="shared" si="11"/>
        <v>0</v>
      </c>
      <c r="I53" s="4">
        <v>1990</v>
      </c>
      <c r="O53">
        <f t="shared" si="12"/>
        <v>0</v>
      </c>
      <c r="Q53" s="4">
        <v>1990</v>
      </c>
      <c r="W53">
        <f t="shared" si="13"/>
        <v>0</v>
      </c>
      <c r="Y53" s="4">
        <v>1990</v>
      </c>
      <c r="AD53">
        <v>2</v>
      </c>
      <c r="AE53">
        <f t="shared" si="10"/>
        <v>2</v>
      </c>
      <c r="AG53" s="4">
        <v>1990</v>
      </c>
      <c r="AM53">
        <f t="shared" si="14"/>
        <v>0</v>
      </c>
      <c r="AO53" s="4">
        <v>1990</v>
      </c>
    </row>
    <row r="54" spans="1:41" ht="12.75">
      <c r="A54" s="4">
        <v>1991</v>
      </c>
      <c r="G54">
        <f t="shared" si="11"/>
        <v>0</v>
      </c>
      <c r="I54" s="4">
        <v>1991</v>
      </c>
      <c r="O54">
        <f t="shared" si="12"/>
        <v>0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</row>
    <row r="55" spans="1:41" ht="12.75">
      <c r="A55" s="4">
        <v>1992</v>
      </c>
      <c r="F55">
        <v>10</v>
      </c>
      <c r="G55">
        <f t="shared" si="11"/>
        <v>10</v>
      </c>
      <c r="I55" s="4">
        <v>1992</v>
      </c>
      <c r="O55">
        <f t="shared" si="12"/>
        <v>0</v>
      </c>
      <c r="Q55" s="4">
        <v>1992</v>
      </c>
      <c r="W55">
        <f t="shared" si="13"/>
        <v>0</v>
      </c>
      <c r="Y55" s="4">
        <v>1992</v>
      </c>
      <c r="AD55">
        <v>14</v>
      </c>
      <c r="AE55">
        <f t="shared" si="10"/>
        <v>14</v>
      </c>
      <c r="AG55" s="4">
        <v>1992</v>
      </c>
      <c r="AM55">
        <f t="shared" si="14"/>
        <v>0</v>
      </c>
      <c r="AO55" s="4">
        <v>1992</v>
      </c>
    </row>
    <row r="56" spans="1:41" ht="12.75">
      <c r="A56" s="4">
        <v>1993</v>
      </c>
      <c r="F56">
        <v>21</v>
      </c>
      <c r="G56">
        <f t="shared" si="11"/>
        <v>21</v>
      </c>
      <c r="I56" s="4">
        <v>1993</v>
      </c>
      <c r="N56">
        <v>5</v>
      </c>
      <c r="O56">
        <f t="shared" si="12"/>
        <v>5</v>
      </c>
      <c r="Q56" s="4">
        <v>1993</v>
      </c>
      <c r="V56">
        <v>1</v>
      </c>
      <c r="W56">
        <f t="shared" si="13"/>
        <v>1</v>
      </c>
      <c r="Y56" s="4">
        <v>1993</v>
      </c>
      <c r="AD56">
        <v>29</v>
      </c>
      <c r="AE56">
        <f t="shared" si="10"/>
        <v>29</v>
      </c>
      <c r="AG56" s="4">
        <v>1993</v>
      </c>
      <c r="AM56">
        <f t="shared" si="14"/>
        <v>0</v>
      </c>
      <c r="AO56" s="4">
        <v>1993</v>
      </c>
    </row>
    <row r="57" spans="1:41" ht="12.75">
      <c r="A57" s="4">
        <v>1994</v>
      </c>
      <c r="F57">
        <v>11</v>
      </c>
      <c r="G57">
        <f t="shared" si="11"/>
        <v>11</v>
      </c>
      <c r="I57" s="4">
        <v>1994</v>
      </c>
      <c r="N57">
        <v>6</v>
      </c>
      <c r="O57">
        <f t="shared" si="12"/>
        <v>6</v>
      </c>
      <c r="Q57" s="4">
        <v>1994</v>
      </c>
      <c r="W57">
        <f t="shared" si="13"/>
        <v>0</v>
      </c>
      <c r="Y57" s="4">
        <v>1994</v>
      </c>
      <c r="AD57">
        <v>46</v>
      </c>
      <c r="AE57">
        <f t="shared" si="10"/>
        <v>46</v>
      </c>
      <c r="AG57" s="4">
        <v>1994</v>
      </c>
      <c r="AM57">
        <f t="shared" si="14"/>
        <v>0</v>
      </c>
      <c r="AO57" s="4">
        <v>1994</v>
      </c>
    </row>
    <row r="58" spans="1:41" ht="12.75">
      <c r="A58" s="4">
        <v>1995</v>
      </c>
      <c r="F58">
        <v>30</v>
      </c>
      <c r="G58">
        <f t="shared" si="11"/>
        <v>30</v>
      </c>
      <c r="I58" s="4">
        <v>1995</v>
      </c>
      <c r="N58">
        <v>14</v>
      </c>
      <c r="O58">
        <f t="shared" si="12"/>
        <v>14</v>
      </c>
      <c r="Q58" s="4">
        <v>1995</v>
      </c>
      <c r="W58">
        <f t="shared" si="13"/>
        <v>0</v>
      </c>
      <c r="Y58" s="4">
        <v>1995</v>
      </c>
      <c r="AD58">
        <v>73</v>
      </c>
      <c r="AE58">
        <f t="shared" si="10"/>
        <v>73</v>
      </c>
      <c r="AG58" s="4">
        <v>1995</v>
      </c>
      <c r="AM58">
        <f t="shared" si="14"/>
        <v>0</v>
      </c>
      <c r="AO58" s="4">
        <v>1995</v>
      </c>
    </row>
    <row r="59" spans="1:41" ht="12.75">
      <c r="A59" s="4">
        <v>1996</v>
      </c>
      <c r="F59">
        <v>25</v>
      </c>
      <c r="G59">
        <f t="shared" si="11"/>
        <v>25</v>
      </c>
      <c r="I59" s="4">
        <v>1996</v>
      </c>
      <c r="N59">
        <v>7</v>
      </c>
      <c r="O59">
        <f t="shared" si="12"/>
        <v>7</v>
      </c>
      <c r="Q59" s="4">
        <v>1996</v>
      </c>
      <c r="W59">
        <f t="shared" si="13"/>
        <v>0</v>
      </c>
      <c r="Y59" s="4">
        <v>1996</v>
      </c>
      <c r="AD59">
        <v>89</v>
      </c>
      <c r="AE59">
        <f t="shared" si="10"/>
        <v>89</v>
      </c>
      <c r="AG59" s="4">
        <v>1996</v>
      </c>
      <c r="AM59">
        <f t="shared" si="14"/>
        <v>0</v>
      </c>
      <c r="AO59" s="4">
        <v>1996</v>
      </c>
    </row>
    <row r="60" spans="1:41" ht="12.75">
      <c r="A60" s="4">
        <v>1997</v>
      </c>
      <c r="B60">
        <v>2</v>
      </c>
      <c r="C60">
        <v>3</v>
      </c>
      <c r="D60">
        <v>6</v>
      </c>
      <c r="E60">
        <v>7</v>
      </c>
      <c r="F60">
        <v>75</v>
      </c>
      <c r="G60">
        <f t="shared" si="11"/>
        <v>93</v>
      </c>
      <c r="I60" s="4">
        <v>1997</v>
      </c>
      <c r="M60">
        <v>3</v>
      </c>
      <c r="N60">
        <v>14</v>
      </c>
      <c r="O60">
        <f t="shared" si="12"/>
        <v>17</v>
      </c>
      <c r="Q60" s="4">
        <v>1997</v>
      </c>
      <c r="W60">
        <f t="shared" si="13"/>
        <v>0</v>
      </c>
      <c r="Y60" s="4">
        <v>1997</v>
      </c>
      <c r="Z60">
        <v>4</v>
      </c>
      <c r="AA60">
        <v>5</v>
      </c>
      <c r="AB60">
        <v>11</v>
      </c>
      <c r="AC60">
        <v>26</v>
      </c>
      <c r="AD60">
        <v>223</v>
      </c>
      <c r="AE60">
        <f t="shared" si="10"/>
        <v>269</v>
      </c>
      <c r="AG60" s="4">
        <v>1997</v>
      </c>
      <c r="AJ60">
        <v>1</v>
      </c>
      <c r="AL60">
        <v>9</v>
      </c>
      <c r="AM60">
        <f t="shared" si="14"/>
        <v>10</v>
      </c>
      <c r="AO60" s="4">
        <v>1997</v>
      </c>
    </row>
    <row r="61" spans="1:41" ht="12.75">
      <c r="A61" s="4">
        <v>1998</v>
      </c>
      <c r="B61">
        <v>2</v>
      </c>
      <c r="C61">
        <v>2</v>
      </c>
      <c r="D61">
        <v>10</v>
      </c>
      <c r="E61">
        <v>15</v>
      </c>
      <c r="F61">
        <v>90</v>
      </c>
      <c r="G61">
        <f t="shared" si="11"/>
        <v>119</v>
      </c>
      <c r="I61" s="4">
        <v>1998</v>
      </c>
      <c r="J61">
        <v>2</v>
      </c>
      <c r="L61">
        <v>2</v>
      </c>
      <c r="M61">
        <v>8</v>
      </c>
      <c r="N61">
        <v>16</v>
      </c>
      <c r="O61">
        <f t="shared" si="12"/>
        <v>28</v>
      </c>
      <c r="Q61" s="4">
        <v>1998</v>
      </c>
      <c r="V61">
        <v>2</v>
      </c>
      <c r="W61">
        <f t="shared" si="13"/>
        <v>2</v>
      </c>
      <c r="Y61" s="4">
        <v>1998</v>
      </c>
      <c r="Z61">
        <v>14</v>
      </c>
      <c r="AA61">
        <v>21</v>
      </c>
      <c r="AB61">
        <v>33</v>
      </c>
      <c r="AC61">
        <v>28</v>
      </c>
      <c r="AD61">
        <v>252</v>
      </c>
      <c r="AE61">
        <f t="shared" si="10"/>
        <v>348</v>
      </c>
      <c r="AG61" s="4">
        <v>1998</v>
      </c>
      <c r="AK61">
        <v>1</v>
      </c>
      <c r="AL61">
        <v>7</v>
      </c>
      <c r="AM61">
        <f t="shared" si="14"/>
        <v>8</v>
      </c>
      <c r="AO61" s="4">
        <v>1998</v>
      </c>
    </row>
    <row r="62" spans="1:41" ht="12.75">
      <c r="A62" s="4">
        <v>1999</v>
      </c>
      <c r="B62">
        <v>2</v>
      </c>
      <c r="C62">
        <v>2</v>
      </c>
      <c r="D62">
        <v>9</v>
      </c>
      <c r="E62">
        <v>16</v>
      </c>
      <c r="F62">
        <v>73</v>
      </c>
      <c r="G62">
        <f t="shared" si="11"/>
        <v>102</v>
      </c>
      <c r="I62" s="4">
        <v>1999</v>
      </c>
      <c r="J62">
        <v>3</v>
      </c>
      <c r="L62">
        <v>1</v>
      </c>
      <c r="M62">
        <v>6</v>
      </c>
      <c r="N62">
        <v>13</v>
      </c>
      <c r="O62">
        <f t="shared" si="12"/>
        <v>23</v>
      </c>
      <c r="Q62" s="4">
        <v>1999</v>
      </c>
      <c r="V62">
        <v>2</v>
      </c>
      <c r="W62">
        <f t="shared" si="13"/>
        <v>2</v>
      </c>
      <c r="Y62" s="4">
        <v>1999</v>
      </c>
      <c r="Z62">
        <v>16</v>
      </c>
      <c r="AA62">
        <v>25</v>
      </c>
      <c r="AB62">
        <v>31</v>
      </c>
      <c r="AC62">
        <v>40</v>
      </c>
      <c r="AD62">
        <v>217</v>
      </c>
      <c r="AE62">
        <f>SUM(Z62:AD62)</f>
        <v>329</v>
      </c>
      <c r="AG62" s="4">
        <v>1999</v>
      </c>
      <c r="AJ62">
        <v>1</v>
      </c>
      <c r="AK62">
        <v>1</v>
      </c>
      <c r="AL62">
        <v>10</v>
      </c>
      <c r="AM62">
        <f t="shared" si="14"/>
        <v>12</v>
      </c>
      <c r="AO62" s="4">
        <v>1999</v>
      </c>
    </row>
    <row r="63" spans="1:46" ht="12.75">
      <c r="A63" s="4" t="s">
        <v>31</v>
      </c>
      <c r="B63" s="2">
        <f>SUM(B46:B62)</f>
        <v>6</v>
      </c>
      <c r="C63" s="2">
        <f>SUM(C46:C62)</f>
        <v>7</v>
      </c>
      <c r="D63" s="2">
        <f>SUM(D46:D62)</f>
        <v>25</v>
      </c>
      <c r="E63" s="2">
        <f>SUM(E46:E62)</f>
        <v>38</v>
      </c>
      <c r="F63" s="2">
        <f>SUM(F46:F62)</f>
        <v>346</v>
      </c>
      <c r="G63">
        <f>SUM(B63:F63)</f>
        <v>422</v>
      </c>
      <c r="I63" s="4" t="s">
        <v>31</v>
      </c>
      <c r="J63" s="2">
        <f>SUM(J46:J62)</f>
        <v>5</v>
      </c>
      <c r="K63" s="2">
        <f>SUM(K46:K62)</f>
        <v>0</v>
      </c>
      <c r="L63" s="2">
        <f>SUM(L46:L62)</f>
        <v>3</v>
      </c>
      <c r="M63" s="2">
        <f>SUM(M46:M62)</f>
        <v>17</v>
      </c>
      <c r="N63" s="2">
        <f>SUM(N46:N62)</f>
        <v>76</v>
      </c>
      <c r="O63">
        <f>SUM(J63:N63)</f>
        <v>101</v>
      </c>
      <c r="Q63" s="4" t="s">
        <v>31</v>
      </c>
      <c r="R63" s="2">
        <f>SUM(R46:R62)</f>
        <v>0</v>
      </c>
      <c r="S63" s="2">
        <f>SUM(S46:S62)</f>
        <v>0</v>
      </c>
      <c r="T63" s="2">
        <f>SUM(T46:T62)</f>
        <v>0</v>
      </c>
      <c r="U63" s="2">
        <f>SUM(U46:U62)</f>
        <v>0</v>
      </c>
      <c r="V63" s="2">
        <f>SUM(V46:V62)</f>
        <v>5</v>
      </c>
      <c r="W63">
        <f>SUM(R63:V63)</f>
        <v>5</v>
      </c>
      <c r="Y63" s="4" t="s">
        <v>31</v>
      </c>
      <c r="Z63">
        <v>71</v>
      </c>
      <c r="AA63">
        <v>51</v>
      </c>
      <c r="AB63">
        <v>37</v>
      </c>
      <c r="AC63">
        <v>21</v>
      </c>
      <c r="AD63">
        <v>47</v>
      </c>
      <c r="AE63">
        <f>SUM(Z63:AD63)</f>
        <v>227</v>
      </c>
      <c r="AG63" s="4" t="s">
        <v>31</v>
      </c>
      <c r="AH63" s="2">
        <f>SUM(AH46:AH62)</f>
        <v>0</v>
      </c>
      <c r="AI63" s="2">
        <f>SUM(AI46:AI62)</f>
        <v>0</v>
      </c>
      <c r="AJ63" s="2">
        <f>SUM(AJ46:AJ62)</f>
        <v>2</v>
      </c>
      <c r="AK63" s="2">
        <f>SUM(AK46:AK62)</f>
        <v>2</v>
      </c>
      <c r="AL63" s="2">
        <f>SUM(AL46:AL62)</f>
        <v>26</v>
      </c>
      <c r="AM63">
        <f>SUM(AH63:AL63)</f>
        <v>30</v>
      </c>
      <c r="AO63" s="4" t="s">
        <v>31</v>
      </c>
      <c r="AP63" s="2"/>
      <c r="AQ63" s="2"/>
      <c r="AR63" s="2"/>
      <c r="AS63" s="2"/>
      <c r="AT63" s="2"/>
    </row>
    <row r="64" spans="9:41" ht="12.75">
      <c r="I64" s="4"/>
      <c r="Q64" s="4"/>
      <c r="Y64" s="4"/>
      <c r="AG64" s="4"/>
      <c r="AO64" s="4"/>
    </row>
    <row r="65" spans="1:41" ht="12.75">
      <c r="A65" s="4" t="s">
        <v>29</v>
      </c>
      <c r="I65" s="4" t="s">
        <v>30</v>
      </c>
      <c r="Q65" s="4" t="s">
        <v>46</v>
      </c>
      <c r="Y65" s="4" t="s">
        <v>47</v>
      </c>
      <c r="AG65" s="4" t="s">
        <v>44</v>
      </c>
      <c r="AO65" s="4" t="s">
        <v>45</v>
      </c>
    </row>
    <row r="66" spans="1:47" ht="12.75">
      <c r="A66" s="4" t="s">
        <v>27</v>
      </c>
      <c r="B66" s="12" t="s">
        <v>18</v>
      </c>
      <c r="C66" s="12" t="s">
        <v>23</v>
      </c>
      <c r="D66" s="12" t="s">
        <v>24</v>
      </c>
      <c r="E66" s="12" t="s">
        <v>19</v>
      </c>
      <c r="F66" s="12" t="s">
        <v>22</v>
      </c>
      <c r="G66" s="12" t="s">
        <v>31</v>
      </c>
      <c r="I66" s="4" t="s">
        <v>27</v>
      </c>
      <c r="J66" s="12" t="s">
        <v>18</v>
      </c>
      <c r="K66" s="12" t="s">
        <v>23</v>
      </c>
      <c r="L66" s="12" t="s">
        <v>24</v>
      </c>
      <c r="M66" s="12" t="s">
        <v>19</v>
      </c>
      <c r="N66" s="12" t="s">
        <v>22</v>
      </c>
      <c r="O66" s="12" t="s">
        <v>31</v>
      </c>
      <c r="Q66" s="4" t="s">
        <v>27</v>
      </c>
      <c r="R66" s="12" t="s">
        <v>18</v>
      </c>
      <c r="S66" s="12" t="s">
        <v>23</v>
      </c>
      <c r="T66" s="12" t="s">
        <v>24</v>
      </c>
      <c r="U66" s="12" t="s">
        <v>19</v>
      </c>
      <c r="V66" s="12" t="s">
        <v>22</v>
      </c>
      <c r="W66" s="12" t="s">
        <v>31</v>
      </c>
      <c r="Y66" s="4" t="s">
        <v>27</v>
      </c>
      <c r="Z66" s="12" t="s">
        <v>18</v>
      </c>
      <c r="AA66" s="12" t="s">
        <v>23</v>
      </c>
      <c r="AB66" s="12" t="s">
        <v>24</v>
      </c>
      <c r="AC66" s="12" t="s">
        <v>19</v>
      </c>
      <c r="AD66" s="12" t="s">
        <v>22</v>
      </c>
      <c r="AE66" s="12" t="s">
        <v>31</v>
      </c>
      <c r="AG66" s="4" t="s">
        <v>27</v>
      </c>
      <c r="AH66" s="12" t="s">
        <v>18</v>
      </c>
      <c r="AI66" s="12" t="s">
        <v>23</v>
      </c>
      <c r="AJ66" s="12" t="s">
        <v>24</v>
      </c>
      <c r="AK66" s="12" t="s">
        <v>19</v>
      </c>
      <c r="AL66" s="12" t="s">
        <v>22</v>
      </c>
      <c r="AM66" s="12" t="s">
        <v>31</v>
      </c>
      <c r="AO66" s="4" t="s">
        <v>27</v>
      </c>
      <c r="AP66" s="12" t="s">
        <v>18</v>
      </c>
      <c r="AQ66" s="12" t="s">
        <v>23</v>
      </c>
      <c r="AR66" s="12" t="s">
        <v>24</v>
      </c>
      <c r="AS66" s="12" t="s">
        <v>19</v>
      </c>
      <c r="AT66" s="12" t="s">
        <v>22</v>
      </c>
      <c r="AU66" s="12" t="s">
        <v>31</v>
      </c>
    </row>
    <row r="67" spans="1:41" ht="12.75">
      <c r="A67" s="4">
        <v>1983</v>
      </c>
      <c r="B67">
        <f aca="true" t="shared" si="15" ref="B67:G67">B46+B25</f>
        <v>0</v>
      </c>
      <c r="C67">
        <f t="shared" si="15"/>
        <v>0</v>
      </c>
      <c r="D67">
        <f t="shared" si="15"/>
        <v>0</v>
      </c>
      <c r="E67">
        <f t="shared" si="15"/>
        <v>0</v>
      </c>
      <c r="F67">
        <f t="shared" si="15"/>
        <v>0</v>
      </c>
      <c r="G67">
        <f t="shared" si="15"/>
        <v>0</v>
      </c>
      <c r="I67" s="4">
        <v>1983</v>
      </c>
      <c r="J67">
        <f aca="true" t="shared" si="16" ref="J67:O67">J46+J25</f>
        <v>0</v>
      </c>
      <c r="K67">
        <f t="shared" si="16"/>
        <v>0</v>
      </c>
      <c r="L67">
        <f t="shared" si="16"/>
        <v>0</v>
      </c>
      <c r="M67">
        <f t="shared" si="16"/>
        <v>0</v>
      </c>
      <c r="N67">
        <f t="shared" si="16"/>
        <v>0</v>
      </c>
      <c r="O67">
        <f t="shared" si="16"/>
        <v>0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0</v>
      </c>
      <c r="AO67" s="4">
        <v>1983</v>
      </c>
    </row>
    <row r="68" spans="1:41" ht="12.75">
      <c r="A68" s="4">
        <v>1984</v>
      </c>
      <c r="B68">
        <f aca="true" t="shared" si="20" ref="B68:G83">B47+B26</f>
        <v>0</v>
      </c>
      <c r="C68">
        <f t="shared" si="20"/>
        <v>0</v>
      </c>
      <c r="D68">
        <f t="shared" si="20"/>
        <v>0</v>
      </c>
      <c r="E68">
        <f t="shared" si="20"/>
        <v>0</v>
      </c>
      <c r="F68">
        <f t="shared" si="20"/>
        <v>0</v>
      </c>
      <c r="G68">
        <f t="shared" si="20"/>
        <v>0</v>
      </c>
      <c r="I68" s="4">
        <v>1984</v>
      </c>
      <c r="J68">
        <f aca="true" t="shared" si="21" ref="J68:O68">J47+J26</f>
        <v>0</v>
      </c>
      <c r="K68">
        <f t="shared" si="21"/>
        <v>0</v>
      </c>
      <c r="L68">
        <f t="shared" si="21"/>
        <v>0</v>
      </c>
      <c r="M68">
        <f t="shared" si="21"/>
        <v>0</v>
      </c>
      <c r="N68">
        <f t="shared" si="21"/>
        <v>0</v>
      </c>
      <c r="O68">
        <f t="shared" si="21"/>
        <v>0</v>
      </c>
      <c r="Q68" s="4">
        <v>1984</v>
      </c>
      <c r="R68">
        <f aca="true" t="shared" si="22" ref="R68:W68">R47+R26</f>
        <v>0</v>
      </c>
      <c r="S68">
        <f t="shared" si="22"/>
        <v>0</v>
      </c>
      <c r="T68">
        <f t="shared" si="22"/>
        <v>0</v>
      </c>
      <c r="U68">
        <f t="shared" si="22"/>
        <v>0</v>
      </c>
      <c r="V68">
        <f t="shared" si="22"/>
        <v>0</v>
      </c>
      <c r="W68">
        <f t="shared" si="22"/>
        <v>0</v>
      </c>
      <c r="Y68" s="4">
        <v>1984</v>
      </c>
      <c r="Z68">
        <f aca="true" t="shared" si="23" ref="Z68:AE68">Z47+Z26</f>
        <v>0</v>
      </c>
      <c r="AA68">
        <f t="shared" si="23"/>
        <v>0</v>
      </c>
      <c r="AB68">
        <f t="shared" si="23"/>
        <v>0</v>
      </c>
      <c r="AC68">
        <f t="shared" si="23"/>
        <v>0</v>
      </c>
      <c r="AD68">
        <f t="shared" si="23"/>
        <v>0</v>
      </c>
      <c r="AE68">
        <f t="shared" si="23"/>
        <v>0</v>
      </c>
      <c r="AG68" s="4">
        <v>1984</v>
      </c>
      <c r="AH68">
        <f aca="true" t="shared" si="24" ref="AH68:AM68">AH47+AH26</f>
        <v>0</v>
      </c>
      <c r="AI68">
        <f t="shared" si="24"/>
        <v>0</v>
      </c>
      <c r="AJ68">
        <f t="shared" si="24"/>
        <v>0</v>
      </c>
      <c r="AK68">
        <f t="shared" si="24"/>
        <v>0</v>
      </c>
      <c r="AL68">
        <f t="shared" si="24"/>
        <v>0</v>
      </c>
      <c r="AM68">
        <f t="shared" si="24"/>
        <v>0</v>
      </c>
      <c r="AO68" s="4">
        <v>1984</v>
      </c>
    </row>
    <row r="69" spans="1:41" ht="12.75">
      <c r="A69" s="4">
        <v>1985</v>
      </c>
      <c r="B69">
        <f t="shared" si="20"/>
        <v>0</v>
      </c>
      <c r="C69">
        <f t="shared" si="20"/>
        <v>0</v>
      </c>
      <c r="D69">
        <f t="shared" si="20"/>
        <v>0</v>
      </c>
      <c r="E69">
        <f t="shared" si="20"/>
        <v>0</v>
      </c>
      <c r="F69">
        <f t="shared" si="20"/>
        <v>0</v>
      </c>
      <c r="G69">
        <f t="shared" si="20"/>
        <v>0</v>
      </c>
      <c r="I69" s="4">
        <v>1985</v>
      </c>
      <c r="J69">
        <f aca="true" t="shared" si="25" ref="J69:O69">J48+J27</f>
        <v>0</v>
      </c>
      <c r="K69">
        <f t="shared" si="25"/>
        <v>0</v>
      </c>
      <c r="L69">
        <f t="shared" si="25"/>
        <v>0</v>
      </c>
      <c r="M69">
        <f t="shared" si="25"/>
        <v>0</v>
      </c>
      <c r="N69">
        <f t="shared" si="25"/>
        <v>0</v>
      </c>
      <c r="O69">
        <f t="shared" si="25"/>
        <v>0</v>
      </c>
      <c r="Q69" s="4">
        <v>1985</v>
      </c>
      <c r="R69">
        <f aca="true" t="shared" si="26" ref="R69:W69">R48+R27</f>
        <v>0</v>
      </c>
      <c r="S69">
        <f t="shared" si="26"/>
        <v>0</v>
      </c>
      <c r="T69">
        <f t="shared" si="26"/>
        <v>0</v>
      </c>
      <c r="U69">
        <f t="shared" si="26"/>
        <v>0</v>
      </c>
      <c r="V69">
        <f t="shared" si="26"/>
        <v>0</v>
      </c>
      <c r="W69">
        <f t="shared" si="26"/>
        <v>0</v>
      </c>
      <c r="Y69" s="4">
        <v>1985</v>
      </c>
      <c r="Z69">
        <f aca="true" t="shared" si="27" ref="Z69:AE69">Z48+Z27</f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G69" s="4">
        <v>1985</v>
      </c>
      <c r="AH69">
        <f aca="true" t="shared" si="28" ref="AH69:AM69">AH48+AH27</f>
        <v>0</v>
      </c>
      <c r="AI69">
        <f t="shared" si="28"/>
        <v>0</v>
      </c>
      <c r="AJ69">
        <f t="shared" si="28"/>
        <v>0</v>
      </c>
      <c r="AK69">
        <f t="shared" si="28"/>
        <v>0</v>
      </c>
      <c r="AL69">
        <f t="shared" si="28"/>
        <v>0</v>
      </c>
      <c r="AM69">
        <f t="shared" si="28"/>
        <v>0</v>
      </c>
      <c r="AO69" s="4">
        <v>1985</v>
      </c>
    </row>
    <row r="70" spans="1:41" ht="12.75">
      <c r="A70" s="4">
        <v>1986</v>
      </c>
      <c r="B70">
        <f t="shared" si="20"/>
        <v>0</v>
      </c>
      <c r="C70">
        <f t="shared" si="20"/>
        <v>0</v>
      </c>
      <c r="D70">
        <f t="shared" si="20"/>
        <v>0</v>
      </c>
      <c r="E70">
        <f t="shared" si="20"/>
        <v>0</v>
      </c>
      <c r="F70">
        <f t="shared" si="20"/>
        <v>2</v>
      </c>
      <c r="G70">
        <f t="shared" si="20"/>
        <v>2</v>
      </c>
      <c r="I70" s="4">
        <v>1986</v>
      </c>
      <c r="J70">
        <f aca="true" t="shared" si="29" ref="J70:O70">J49+J28</f>
        <v>0</v>
      </c>
      <c r="K70">
        <f t="shared" si="29"/>
        <v>0</v>
      </c>
      <c r="L70">
        <f t="shared" si="29"/>
        <v>0</v>
      </c>
      <c r="M70">
        <f t="shared" si="29"/>
        <v>0</v>
      </c>
      <c r="N70">
        <f t="shared" si="29"/>
        <v>0</v>
      </c>
      <c r="O70">
        <f t="shared" si="29"/>
        <v>0</v>
      </c>
      <c r="Q70" s="4">
        <v>1986</v>
      </c>
      <c r="R70">
        <f aca="true" t="shared" si="30" ref="R70:W70">R49+R28</f>
        <v>0</v>
      </c>
      <c r="S70">
        <f t="shared" si="30"/>
        <v>0</v>
      </c>
      <c r="T70">
        <f t="shared" si="30"/>
        <v>0</v>
      </c>
      <c r="U70">
        <f t="shared" si="30"/>
        <v>0</v>
      </c>
      <c r="V70">
        <f t="shared" si="30"/>
        <v>0</v>
      </c>
      <c r="W70">
        <f t="shared" si="30"/>
        <v>0</v>
      </c>
      <c r="Y70" s="4">
        <v>1986</v>
      </c>
      <c r="Z70">
        <f aca="true" t="shared" si="31" ref="Z70:AE70">Z49+Z28</f>
        <v>0</v>
      </c>
      <c r="AA70">
        <f t="shared" si="31"/>
        <v>0</v>
      </c>
      <c r="AB70">
        <f t="shared" si="31"/>
        <v>0</v>
      </c>
      <c r="AC70">
        <f t="shared" si="31"/>
        <v>0</v>
      </c>
      <c r="AD70">
        <f t="shared" si="31"/>
        <v>4</v>
      </c>
      <c r="AE70">
        <f t="shared" si="31"/>
        <v>4</v>
      </c>
      <c r="AG70" s="4">
        <v>1986</v>
      </c>
      <c r="AH70">
        <f aca="true" t="shared" si="32" ref="AH70:AM70">AH49+AH28</f>
        <v>0</v>
      </c>
      <c r="AI70">
        <f t="shared" si="32"/>
        <v>0</v>
      </c>
      <c r="AJ70">
        <f t="shared" si="32"/>
        <v>0</v>
      </c>
      <c r="AK70">
        <f t="shared" si="32"/>
        <v>0</v>
      </c>
      <c r="AL70">
        <f t="shared" si="32"/>
        <v>0</v>
      </c>
      <c r="AM70">
        <f t="shared" si="32"/>
        <v>0</v>
      </c>
      <c r="AO70" s="4">
        <v>1986</v>
      </c>
    </row>
    <row r="71" spans="1:41" ht="12.75">
      <c r="A71" s="4">
        <v>1987</v>
      </c>
      <c r="B71">
        <f t="shared" si="20"/>
        <v>0</v>
      </c>
      <c r="C71">
        <f t="shared" si="20"/>
        <v>0</v>
      </c>
      <c r="D71">
        <f t="shared" si="20"/>
        <v>0</v>
      </c>
      <c r="E71">
        <f t="shared" si="20"/>
        <v>0</v>
      </c>
      <c r="F71">
        <f t="shared" si="20"/>
        <v>4</v>
      </c>
      <c r="G71">
        <f t="shared" si="20"/>
        <v>4</v>
      </c>
      <c r="I71" s="4">
        <v>1987</v>
      </c>
      <c r="J71">
        <f aca="true" t="shared" si="33" ref="J71:O71">J50+J29</f>
        <v>0</v>
      </c>
      <c r="K71">
        <f t="shared" si="33"/>
        <v>0</v>
      </c>
      <c r="L71">
        <f t="shared" si="33"/>
        <v>0</v>
      </c>
      <c r="M71">
        <f t="shared" si="33"/>
        <v>0</v>
      </c>
      <c r="N71">
        <f t="shared" si="33"/>
        <v>1</v>
      </c>
      <c r="O71">
        <f t="shared" si="33"/>
        <v>1</v>
      </c>
      <c r="Q71" s="4">
        <v>1987</v>
      </c>
      <c r="R71">
        <f aca="true" t="shared" si="34" ref="R71:W71">R50+R29</f>
        <v>0</v>
      </c>
      <c r="S71">
        <f t="shared" si="34"/>
        <v>0</v>
      </c>
      <c r="T71">
        <f t="shared" si="34"/>
        <v>0</v>
      </c>
      <c r="U71">
        <f t="shared" si="34"/>
        <v>0</v>
      </c>
      <c r="V71">
        <f t="shared" si="34"/>
        <v>0</v>
      </c>
      <c r="W71">
        <f t="shared" si="34"/>
        <v>0</v>
      </c>
      <c r="Y71" s="4">
        <v>1987</v>
      </c>
      <c r="Z71">
        <f aca="true" t="shared" si="35" ref="Z71:AE71">Z50+Z29</f>
        <v>0</v>
      </c>
      <c r="AA71">
        <f t="shared" si="35"/>
        <v>0</v>
      </c>
      <c r="AB71">
        <f t="shared" si="35"/>
        <v>0</v>
      </c>
      <c r="AC71">
        <f t="shared" si="35"/>
        <v>0</v>
      </c>
      <c r="AD71">
        <f t="shared" si="35"/>
        <v>14</v>
      </c>
      <c r="AE71">
        <f t="shared" si="35"/>
        <v>14</v>
      </c>
      <c r="AG71" s="4">
        <v>1987</v>
      </c>
      <c r="AH71">
        <f aca="true" t="shared" si="36" ref="AH71:AM71">AH50+AH29</f>
        <v>0</v>
      </c>
      <c r="AI71">
        <f t="shared" si="36"/>
        <v>0</v>
      </c>
      <c r="AJ71">
        <f t="shared" si="36"/>
        <v>0</v>
      </c>
      <c r="AK71">
        <f t="shared" si="36"/>
        <v>0</v>
      </c>
      <c r="AL71">
        <f t="shared" si="36"/>
        <v>0</v>
      </c>
      <c r="AM71">
        <f t="shared" si="36"/>
        <v>0</v>
      </c>
      <c r="AO71" s="4">
        <v>1987</v>
      </c>
    </row>
    <row r="72" spans="1:41" ht="12.75">
      <c r="A72" s="4">
        <v>1988</v>
      </c>
      <c r="B72">
        <f t="shared" si="20"/>
        <v>0</v>
      </c>
      <c r="C72">
        <f t="shared" si="20"/>
        <v>0</v>
      </c>
      <c r="D72">
        <f t="shared" si="20"/>
        <v>0</v>
      </c>
      <c r="E72">
        <f t="shared" si="20"/>
        <v>0</v>
      </c>
      <c r="F72">
        <f t="shared" si="20"/>
        <v>15</v>
      </c>
      <c r="G72">
        <f t="shared" si="20"/>
        <v>15</v>
      </c>
      <c r="I72" s="4">
        <v>1988</v>
      </c>
      <c r="J72">
        <f aca="true" t="shared" si="37" ref="J72:O72">J51+J30</f>
        <v>0</v>
      </c>
      <c r="K72">
        <f t="shared" si="37"/>
        <v>0</v>
      </c>
      <c r="L72">
        <f t="shared" si="37"/>
        <v>0</v>
      </c>
      <c r="M72">
        <f t="shared" si="37"/>
        <v>0</v>
      </c>
      <c r="N72">
        <f t="shared" si="37"/>
        <v>1</v>
      </c>
      <c r="O72">
        <f t="shared" si="37"/>
        <v>1</v>
      </c>
      <c r="Q72" s="4">
        <v>1988</v>
      </c>
      <c r="R72">
        <f aca="true" t="shared" si="38" ref="R72:W72">R51+R30</f>
        <v>0</v>
      </c>
      <c r="S72">
        <f t="shared" si="38"/>
        <v>0</v>
      </c>
      <c r="T72">
        <f t="shared" si="38"/>
        <v>0</v>
      </c>
      <c r="U72">
        <f t="shared" si="38"/>
        <v>0</v>
      </c>
      <c r="V72">
        <f t="shared" si="38"/>
        <v>0</v>
      </c>
      <c r="W72">
        <f t="shared" si="38"/>
        <v>0</v>
      </c>
      <c r="Y72" s="4">
        <v>1988</v>
      </c>
      <c r="Z72">
        <f aca="true" t="shared" si="39" ref="Z72:AE72">Z51+Z30</f>
        <v>0</v>
      </c>
      <c r="AA72">
        <f t="shared" si="39"/>
        <v>0</v>
      </c>
      <c r="AB72">
        <f t="shared" si="39"/>
        <v>0</v>
      </c>
      <c r="AC72">
        <f t="shared" si="39"/>
        <v>0</v>
      </c>
      <c r="AD72">
        <f t="shared" si="39"/>
        <v>27</v>
      </c>
      <c r="AE72">
        <f t="shared" si="39"/>
        <v>27</v>
      </c>
      <c r="AG72" s="4">
        <v>1988</v>
      </c>
      <c r="AH72">
        <f aca="true" t="shared" si="40" ref="AH72:AM72">AH51+AH30</f>
        <v>0</v>
      </c>
      <c r="AI72">
        <f t="shared" si="40"/>
        <v>0</v>
      </c>
      <c r="AJ72">
        <f t="shared" si="40"/>
        <v>0</v>
      </c>
      <c r="AK72">
        <f t="shared" si="40"/>
        <v>0</v>
      </c>
      <c r="AL72">
        <f t="shared" si="40"/>
        <v>0</v>
      </c>
      <c r="AM72">
        <f t="shared" si="40"/>
        <v>0</v>
      </c>
      <c r="AO72" s="4">
        <v>1988</v>
      </c>
    </row>
    <row r="73" spans="1:41" ht="12.75">
      <c r="A73" s="4">
        <v>1989</v>
      </c>
      <c r="B73">
        <f t="shared" si="20"/>
        <v>0</v>
      </c>
      <c r="C73">
        <f t="shared" si="20"/>
        <v>0</v>
      </c>
      <c r="D73">
        <f t="shared" si="20"/>
        <v>0</v>
      </c>
      <c r="E73">
        <f t="shared" si="20"/>
        <v>0</v>
      </c>
      <c r="F73">
        <f t="shared" si="20"/>
        <v>12</v>
      </c>
      <c r="G73">
        <f t="shared" si="20"/>
        <v>12</v>
      </c>
      <c r="I73" s="4">
        <v>1989</v>
      </c>
      <c r="J73">
        <f aca="true" t="shared" si="41" ref="J73:O73">J52+J31</f>
        <v>0</v>
      </c>
      <c r="K73">
        <f t="shared" si="41"/>
        <v>0</v>
      </c>
      <c r="L73">
        <f t="shared" si="41"/>
        <v>0</v>
      </c>
      <c r="M73">
        <f t="shared" si="41"/>
        <v>0</v>
      </c>
      <c r="N73">
        <f t="shared" si="41"/>
        <v>2</v>
      </c>
      <c r="O73">
        <f t="shared" si="41"/>
        <v>2</v>
      </c>
      <c r="Q73" s="4">
        <v>1989</v>
      </c>
      <c r="R73">
        <f aca="true" t="shared" si="42" ref="R73:W73">R52+R31</f>
        <v>0</v>
      </c>
      <c r="S73">
        <f t="shared" si="42"/>
        <v>0</v>
      </c>
      <c r="T73">
        <f t="shared" si="42"/>
        <v>0</v>
      </c>
      <c r="U73">
        <f t="shared" si="42"/>
        <v>0</v>
      </c>
      <c r="V73">
        <f t="shared" si="42"/>
        <v>0</v>
      </c>
      <c r="W73">
        <f t="shared" si="42"/>
        <v>0</v>
      </c>
      <c r="Y73" s="4">
        <v>1989</v>
      </c>
      <c r="Z73">
        <f aca="true" t="shared" si="43" ref="Z73:AE73">Z52+Z31</f>
        <v>0</v>
      </c>
      <c r="AA73">
        <f t="shared" si="43"/>
        <v>0</v>
      </c>
      <c r="AB73">
        <f t="shared" si="43"/>
        <v>0</v>
      </c>
      <c r="AC73">
        <f t="shared" si="43"/>
        <v>0</v>
      </c>
      <c r="AD73">
        <f t="shared" si="43"/>
        <v>32</v>
      </c>
      <c r="AE73">
        <f t="shared" si="43"/>
        <v>32</v>
      </c>
      <c r="AG73" s="4">
        <v>1989</v>
      </c>
      <c r="AH73">
        <f aca="true" t="shared" si="44" ref="AH73:AM73">AH52+AH31</f>
        <v>0</v>
      </c>
      <c r="AI73">
        <f t="shared" si="44"/>
        <v>0</v>
      </c>
      <c r="AJ73">
        <f t="shared" si="44"/>
        <v>0</v>
      </c>
      <c r="AK73">
        <f t="shared" si="44"/>
        <v>0</v>
      </c>
      <c r="AL73">
        <f t="shared" si="44"/>
        <v>0</v>
      </c>
      <c r="AM73">
        <f t="shared" si="44"/>
        <v>0</v>
      </c>
      <c r="AO73" s="4">
        <v>1989</v>
      </c>
    </row>
    <row r="74" spans="1:41" ht="12.75">
      <c r="A74" s="4">
        <v>1990</v>
      </c>
      <c r="B74">
        <f t="shared" si="20"/>
        <v>0</v>
      </c>
      <c r="C74">
        <f t="shared" si="20"/>
        <v>0</v>
      </c>
      <c r="D74">
        <f t="shared" si="20"/>
        <v>0</v>
      </c>
      <c r="E74">
        <f t="shared" si="20"/>
        <v>0</v>
      </c>
      <c r="F74">
        <f t="shared" si="20"/>
        <v>2</v>
      </c>
      <c r="G74">
        <f t="shared" si="20"/>
        <v>2</v>
      </c>
      <c r="I74" s="4">
        <v>1990</v>
      </c>
      <c r="J74">
        <f aca="true" t="shared" si="45" ref="J74:O74">J53+J32</f>
        <v>0</v>
      </c>
      <c r="K74">
        <f t="shared" si="45"/>
        <v>0</v>
      </c>
      <c r="L74">
        <f t="shared" si="45"/>
        <v>0</v>
      </c>
      <c r="M74">
        <f t="shared" si="45"/>
        <v>0</v>
      </c>
      <c r="N74">
        <f t="shared" si="45"/>
        <v>1</v>
      </c>
      <c r="O74">
        <f t="shared" si="45"/>
        <v>1</v>
      </c>
      <c r="Q74" s="4">
        <v>1990</v>
      </c>
      <c r="R74">
        <f aca="true" t="shared" si="46" ref="R74:W74">R53+R32</f>
        <v>0</v>
      </c>
      <c r="S74">
        <f t="shared" si="46"/>
        <v>0</v>
      </c>
      <c r="T74">
        <f t="shared" si="46"/>
        <v>0</v>
      </c>
      <c r="U74">
        <f t="shared" si="46"/>
        <v>0</v>
      </c>
      <c r="V74">
        <f t="shared" si="46"/>
        <v>0</v>
      </c>
      <c r="W74">
        <f t="shared" si="46"/>
        <v>0</v>
      </c>
      <c r="Y74" s="4">
        <v>1990</v>
      </c>
      <c r="Z74">
        <f aca="true" t="shared" si="47" ref="Z74:AE74">Z53+Z32</f>
        <v>0</v>
      </c>
      <c r="AA74">
        <f t="shared" si="47"/>
        <v>0</v>
      </c>
      <c r="AB74">
        <f t="shared" si="47"/>
        <v>0</v>
      </c>
      <c r="AC74">
        <f t="shared" si="47"/>
        <v>0</v>
      </c>
      <c r="AD74">
        <f t="shared" si="47"/>
        <v>4</v>
      </c>
      <c r="AE74">
        <f t="shared" si="47"/>
        <v>4</v>
      </c>
      <c r="AG74" s="4">
        <v>1990</v>
      </c>
      <c r="AH74">
        <f aca="true" t="shared" si="48" ref="AH74:AM74">AH53+AH32</f>
        <v>0</v>
      </c>
      <c r="AI74">
        <f t="shared" si="48"/>
        <v>0</v>
      </c>
      <c r="AJ74">
        <f t="shared" si="48"/>
        <v>0</v>
      </c>
      <c r="AK74">
        <f t="shared" si="48"/>
        <v>0</v>
      </c>
      <c r="AL74">
        <f t="shared" si="48"/>
        <v>0</v>
      </c>
      <c r="AM74">
        <f t="shared" si="48"/>
        <v>0</v>
      </c>
      <c r="AO74" s="4">
        <v>1990</v>
      </c>
    </row>
    <row r="75" spans="1:41" ht="12.75">
      <c r="A75" s="4">
        <v>1991</v>
      </c>
      <c r="B75">
        <f t="shared" si="20"/>
        <v>0</v>
      </c>
      <c r="C75">
        <f t="shared" si="20"/>
        <v>0</v>
      </c>
      <c r="D75">
        <f t="shared" si="20"/>
        <v>0</v>
      </c>
      <c r="E75">
        <f t="shared" si="20"/>
        <v>0</v>
      </c>
      <c r="F75">
        <f t="shared" si="20"/>
        <v>1</v>
      </c>
      <c r="G75">
        <f t="shared" si="20"/>
        <v>1</v>
      </c>
      <c r="I75" s="4">
        <v>1991</v>
      </c>
      <c r="J75">
        <f aca="true" t="shared" si="49" ref="J75:O75">J54+J33</f>
        <v>0</v>
      </c>
      <c r="K75">
        <f t="shared" si="49"/>
        <v>0</v>
      </c>
      <c r="L75">
        <f t="shared" si="49"/>
        <v>0</v>
      </c>
      <c r="M75">
        <f t="shared" si="49"/>
        <v>0</v>
      </c>
      <c r="N75">
        <f t="shared" si="49"/>
        <v>0</v>
      </c>
      <c r="O75">
        <f t="shared" si="49"/>
        <v>0</v>
      </c>
      <c r="Q75" s="4">
        <v>1991</v>
      </c>
      <c r="R75">
        <f aca="true" t="shared" si="50" ref="R75:W75">R54+R33</f>
        <v>0</v>
      </c>
      <c r="S75">
        <f t="shared" si="50"/>
        <v>0</v>
      </c>
      <c r="T75">
        <f t="shared" si="50"/>
        <v>0</v>
      </c>
      <c r="U75">
        <f t="shared" si="50"/>
        <v>0</v>
      </c>
      <c r="V75">
        <f t="shared" si="50"/>
        <v>0</v>
      </c>
      <c r="W75">
        <f t="shared" si="50"/>
        <v>0</v>
      </c>
      <c r="Y75" s="4">
        <v>1991</v>
      </c>
      <c r="Z75">
        <f aca="true" t="shared" si="51" ref="Z75:AE75">Z54+Z33</f>
        <v>0</v>
      </c>
      <c r="AA75">
        <f t="shared" si="51"/>
        <v>0</v>
      </c>
      <c r="AB75">
        <f t="shared" si="51"/>
        <v>0</v>
      </c>
      <c r="AC75">
        <f t="shared" si="51"/>
        <v>0</v>
      </c>
      <c r="AD75">
        <f t="shared" si="51"/>
        <v>1</v>
      </c>
      <c r="AE75">
        <f t="shared" si="51"/>
        <v>1</v>
      </c>
      <c r="AG75" s="4">
        <v>1991</v>
      </c>
      <c r="AH75">
        <f aca="true" t="shared" si="52" ref="AH75:AM75">AH54+AH33</f>
        <v>0</v>
      </c>
      <c r="AI75">
        <f t="shared" si="52"/>
        <v>0</v>
      </c>
      <c r="AJ75">
        <f t="shared" si="52"/>
        <v>0</v>
      </c>
      <c r="AK75">
        <f t="shared" si="52"/>
        <v>0</v>
      </c>
      <c r="AL75">
        <f t="shared" si="52"/>
        <v>0</v>
      </c>
      <c r="AM75">
        <f t="shared" si="52"/>
        <v>0</v>
      </c>
      <c r="AO75" s="4">
        <v>1991</v>
      </c>
    </row>
    <row r="76" spans="1:41" ht="12.75">
      <c r="A76" s="4">
        <v>1992</v>
      </c>
      <c r="B76">
        <f t="shared" si="20"/>
        <v>0</v>
      </c>
      <c r="C76">
        <f t="shared" si="20"/>
        <v>0</v>
      </c>
      <c r="D76">
        <f t="shared" si="20"/>
        <v>0</v>
      </c>
      <c r="E76">
        <f t="shared" si="20"/>
        <v>0</v>
      </c>
      <c r="F76">
        <f t="shared" si="20"/>
        <v>18</v>
      </c>
      <c r="G76">
        <f t="shared" si="20"/>
        <v>18</v>
      </c>
      <c r="I76" s="4">
        <v>1992</v>
      </c>
      <c r="J76">
        <f aca="true" t="shared" si="53" ref="J76:O76">J55+J34</f>
        <v>0</v>
      </c>
      <c r="K76">
        <f t="shared" si="53"/>
        <v>0</v>
      </c>
      <c r="L76">
        <f t="shared" si="53"/>
        <v>0</v>
      </c>
      <c r="M76">
        <f t="shared" si="53"/>
        <v>0</v>
      </c>
      <c r="N76">
        <f t="shared" si="53"/>
        <v>2</v>
      </c>
      <c r="O76">
        <f t="shared" si="53"/>
        <v>2</v>
      </c>
      <c r="Q76" s="4">
        <v>1992</v>
      </c>
      <c r="R76">
        <f aca="true" t="shared" si="54" ref="R76:W76">R55+R34</f>
        <v>0</v>
      </c>
      <c r="S76">
        <f t="shared" si="54"/>
        <v>0</v>
      </c>
      <c r="T76">
        <f t="shared" si="54"/>
        <v>0</v>
      </c>
      <c r="U76">
        <f t="shared" si="54"/>
        <v>0</v>
      </c>
      <c r="V76">
        <f t="shared" si="54"/>
        <v>0</v>
      </c>
      <c r="W76">
        <f t="shared" si="54"/>
        <v>0</v>
      </c>
      <c r="Y76" s="4">
        <v>1992</v>
      </c>
      <c r="Z76">
        <f aca="true" t="shared" si="55" ref="Z76:AE76">Z55+Z34</f>
        <v>0</v>
      </c>
      <c r="AA76">
        <f t="shared" si="55"/>
        <v>0</v>
      </c>
      <c r="AB76">
        <f t="shared" si="55"/>
        <v>0</v>
      </c>
      <c r="AC76">
        <f t="shared" si="55"/>
        <v>0</v>
      </c>
      <c r="AD76">
        <f t="shared" si="55"/>
        <v>37</v>
      </c>
      <c r="AE76">
        <f t="shared" si="55"/>
        <v>37</v>
      </c>
      <c r="AG76" s="4">
        <v>1992</v>
      </c>
      <c r="AH76">
        <f aca="true" t="shared" si="56" ref="AH76:AM76">AH55+AH34</f>
        <v>0</v>
      </c>
      <c r="AI76">
        <f t="shared" si="56"/>
        <v>0</v>
      </c>
      <c r="AJ76">
        <f t="shared" si="56"/>
        <v>0</v>
      </c>
      <c r="AK76">
        <f t="shared" si="56"/>
        <v>0</v>
      </c>
      <c r="AL76">
        <f t="shared" si="56"/>
        <v>0</v>
      </c>
      <c r="AM76">
        <f t="shared" si="56"/>
        <v>0</v>
      </c>
      <c r="AO76" s="4">
        <v>1992</v>
      </c>
    </row>
    <row r="77" spans="1:41" ht="12.75">
      <c r="A77" s="4">
        <v>1993</v>
      </c>
      <c r="B77">
        <f t="shared" si="20"/>
        <v>0</v>
      </c>
      <c r="C77">
        <f t="shared" si="20"/>
        <v>0</v>
      </c>
      <c r="D77">
        <f t="shared" si="20"/>
        <v>0</v>
      </c>
      <c r="E77">
        <f t="shared" si="20"/>
        <v>0</v>
      </c>
      <c r="F77">
        <f t="shared" si="20"/>
        <v>76</v>
      </c>
      <c r="G77">
        <f t="shared" si="20"/>
        <v>76</v>
      </c>
      <c r="I77" s="4">
        <v>1993</v>
      </c>
      <c r="J77">
        <f aca="true" t="shared" si="57" ref="J77:O77">J56+J35</f>
        <v>0</v>
      </c>
      <c r="K77">
        <f t="shared" si="57"/>
        <v>0</v>
      </c>
      <c r="L77">
        <f t="shared" si="57"/>
        <v>0</v>
      </c>
      <c r="M77">
        <f t="shared" si="57"/>
        <v>0</v>
      </c>
      <c r="N77">
        <f t="shared" si="57"/>
        <v>16</v>
      </c>
      <c r="O77">
        <f t="shared" si="57"/>
        <v>16</v>
      </c>
      <c r="Q77" s="4">
        <v>1993</v>
      </c>
      <c r="R77">
        <f aca="true" t="shared" si="58" ref="R77:W77">R56+R35</f>
        <v>0</v>
      </c>
      <c r="S77">
        <f t="shared" si="58"/>
        <v>0</v>
      </c>
      <c r="T77">
        <f t="shared" si="58"/>
        <v>0</v>
      </c>
      <c r="U77">
        <f t="shared" si="58"/>
        <v>0</v>
      </c>
      <c r="V77">
        <f t="shared" si="58"/>
        <v>1</v>
      </c>
      <c r="W77">
        <f t="shared" si="58"/>
        <v>1</v>
      </c>
      <c r="Y77" s="4">
        <v>1993</v>
      </c>
      <c r="Z77">
        <f aca="true" t="shared" si="59" ref="Z77:AE77">Z56+Z35</f>
        <v>0</v>
      </c>
      <c r="AA77">
        <f t="shared" si="59"/>
        <v>0</v>
      </c>
      <c r="AB77">
        <f t="shared" si="59"/>
        <v>0</v>
      </c>
      <c r="AC77">
        <f t="shared" si="59"/>
        <v>0</v>
      </c>
      <c r="AD77">
        <f t="shared" si="59"/>
        <v>201</v>
      </c>
      <c r="AE77">
        <f t="shared" si="59"/>
        <v>201</v>
      </c>
      <c r="AG77" s="4">
        <v>1993</v>
      </c>
      <c r="AH77">
        <f aca="true" t="shared" si="60" ref="AH77:AM77">AH56+AH35</f>
        <v>0</v>
      </c>
      <c r="AI77">
        <f t="shared" si="60"/>
        <v>0</v>
      </c>
      <c r="AJ77">
        <f t="shared" si="60"/>
        <v>0</v>
      </c>
      <c r="AK77">
        <f t="shared" si="60"/>
        <v>0</v>
      </c>
      <c r="AL77">
        <f t="shared" si="60"/>
        <v>0</v>
      </c>
      <c r="AM77">
        <f t="shared" si="60"/>
        <v>0</v>
      </c>
      <c r="AO77" s="4">
        <v>1993</v>
      </c>
    </row>
    <row r="78" spans="1:41" ht="12.75">
      <c r="A78" s="4">
        <v>1994</v>
      </c>
      <c r="B78">
        <f t="shared" si="20"/>
        <v>0</v>
      </c>
      <c r="C78">
        <f t="shared" si="20"/>
        <v>0</v>
      </c>
      <c r="D78">
        <f t="shared" si="20"/>
        <v>0</v>
      </c>
      <c r="E78">
        <f t="shared" si="20"/>
        <v>0</v>
      </c>
      <c r="F78">
        <f t="shared" si="20"/>
        <v>78</v>
      </c>
      <c r="G78">
        <f t="shared" si="20"/>
        <v>78</v>
      </c>
      <c r="I78" s="4">
        <v>1994</v>
      </c>
      <c r="J78">
        <f aca="true" t="shared" si="61" ref="J78:O78">J57+J36</f>
        <v>0</v>
      </c>
      <c r="K78">
        <f t="shared" si="61"/>
        <v>0</v>
      </c>
      <c r="L78">
        <f t="shared" si="61"/>
        <v>0</v>
      </c>
      <c r="M78">
        <f t="shared" si="61"/>
        <v>0</v>
      </c>
      <c r="N78">
        <f t="shared" si="61"/>
        <v>15</v>
      </c>
      <c r="O78">
        <f t="shared" si="61"/>
        <v>15</v>
      </c>
      <c r="Q78" s="4">
        <v>1994</v>
      </c>
      <c r="R78">
        <f aca="true" t="shared" si="62" ref="R78:W78">R57+R36</f>
        <v>0</v>
      </c>
      <c r="S78">
        <f t="shared" si="62"/>
        <v>0</v>
      </c>
      <c r="T78">
        <f t="shared" si="62"/>
        <v>0</v>
      </c>
      <c r="U78">
        <f t="shared" si="62"/>
        <v>0</v>
      </c>
      <c r="V78">
        <f t="shared" si="62"/>
        <v>1</v>
      </c>
      <c r="W78">
        <f t="shared" si="62"/>
        <v>1</v>
      </c>
      <c r="Y78" s="4">
        <v>1994</v>
      </c>
      <c r="Z78">
        <f aca="true" t="shared" si="63" ref="Z78:AE78">Z57+Z36</f>
        <v>0</v>
      </c>
      <c r="AA78">
        <f t="shared" si="63"/>
        <v>0</v>
      </c>
      <c r="AB78">
        <f t="shared" si="63"/>
        <v>0</v>
      </c>
      <c r="AC78">
        <f t="shared" si="63"/>
        <v>0</v>
      </c>
      <c r="AD78">
        <f t="shared" si="63"/>
        <v>234</v>
      </c>
      <c r="AE78">
        <f t="shared" si="63"/>
        <v>234</v>
      </c>
      <c r="AG78" s="4">
        <v>1994</v>
      </c>
      <c r="AH78">
        <f aca="true" t="shared" si="64" ref="AH78:AM78">AH57+AH36</f>
        <v>0</v>
      </c>
      <c r="AI78">
        <f t="shared" si="64"/>
        <v>0</v>
      </c>
      <c r="AJ78">
        <f t="shared" si="64"/>
        <v>0</v>
      </c>
      <c r="AK78">
        <f t="shared" si="64"/>
        <v>0</v>
      </c>
      <c r="AL78">
        <f t="shared" si="64"/>
        <v>0</v>
      </c>
      <c r="AM78">
        <f t="shared" si="64"/>
        <v>0</v>
      </c>
      <c r="AO78" s="4">
        <v>1994</v>
      </c>
    </row>
    <row r="79" spans="1:41" ht="12.75">
      <c r="A79" s="4">
        <v>1995</v>
      </c>
      <c r="B79">
        <f t="shared" si="20"/>
        <v>0</v>
      </c>
      <c r="C79">
        <f t="shared" si="20"/>
        <v>0</v>
      </c>
      <c r="D79">
        <f t="shared" si="20"/>
        <v>0</v>
      </c>
      <c r="E79">
        <f t="shared" si="20"/>
        <v>0</v>
      </c>
      <c r="F79">
        <f t="shared" si="20"/>
        <v>87</v>
      </c>
      <c r="G79">
        <f t="shared" si="20"/>
        <v>87</v>
      </c>
      <c r="I79" s="4">
        <v>1995</v>
      </c>
      <c r="J79">
        <f aca="true" t="shared" si="65" ref="J79:O79">J58+J37</f>
        <v>0</v>
      </c>
      <c r="K79">
        <f t="shared" si="65"/>
        <v>0</v>
      </c>
      <c r="L79">
        <f t="shared" si="65"/>
        <v>0</v>
      </c>
      <c r="M79">
        <f t="shared" si="65"/>
        <v>0</v>
      </c>
      <c r="N79">
        <f t="shared" si="65"/>
        <v>30</v>
      </c>
      <c r="O79">
        <f t="shared" si="65"/>
        <v>30</v>
      </c>
      <c r="Q79" s="4">
        <v>1995</v>
      </c>
      <c r="R79">
        <f aca="true" t="shared" si="66" ref="R79:W79">R58+R37</f>
        <v>0</v>
      </c>
      <c r="S79">
        <f t="shared" si="66"/>
        <v>0</v>
      </c>
      <c r="T79">
        <f t="shared" si="66"/>
        <v>0</v>
      </c>
      <c r="U79">
        <f t="shared" si="66"/>
        <v>0</v>
      </c>
      <c r="V79">
        <f t="shared" si="66"/>
        <v>1</v>
      </c>
      <c r="W79">
        <f t="shared" si="66"/>
        <v>1</v>
      </c>
      <c r="Y79" s="4">
        <v>1995</v>
      </c>
      <c r="Z79">
        <f aca="true" t="shared" si="67" ref="Z79:AE79">Z58+Z37</f>
        <v>0</v>
      </c>
      <c r="AA79">
        <f t="shared" si="67"/>
        <v>0</v>
      </c>
      <c r="AB79">
        <f t="shared" si="67"/>
        <v>0</v>
      </c>
      <c r="AC79">
        <f t="shared" si="67"/>
        <v>0</v>
      </c>
      <c r="AD79">
        <f t="shared" si="67"/>
        <v>230</v>
      </c>
      <c r="AE79">
        <f t="shared" si="67"/>
        <v>230</v>
      </c>
      <c r="AG79" s="4">
        <v>1995</v>
      </c>
      <c r="AH79">
        <f aca="true" t="shared" si="68" ref="AH79:AM79">AH58+AH37</f>
        <v>0</v>
      </c>
      <c r="AI79">
        <f t="shared" si="68"/>
        <v>0</v>
      </c>
      <c r="AJ79">
        <f t="shared" si="68"/>
        <v>0</v>
      </c>
      <c r="AK79">
        <f t="shared" si="68"/>
        <v>0</v>
      </c>
      <c r="AL79">
        <f t="shared" si="68"/>
        <v>0</v>
      </c>
      <c r="AM79">
        <f t="shared" si="68"/>
        <v>0</v>
      </c>
      <c r="AO79" s="4">
        <v>1995</v>
      </c>
    </row>
    <row r="80" spans="1:41" ht="12.75">
      <c r="A80" s="4">
        <v>1996</v>
      </c>
      <c r="B80">
        <f t="shared" si="20"/>
        <v>0</v>
      </c>
      <c r="C80">
        <f t="shared" si="20"/>
        <v>0</v>
      </c>
      <c r="D80">
        <f t="shared" si="20"/>
        <v>0</v>
      </c>
      <c r="E80">
        <f t="shared" si="20"/>
        <v>0</v>
      </c>
      <c r="F80">
        <f t="shared" si="20"/>
        <v>95</v>
      </c>
      <c r="G80">
        <f t="shared" si="20"/>
        <v>95</v>
      </c>
      <c r="I80" s="4">
        <v>1996</v>
      </c>
      <c r="J80">
        <f aca="true" t="shared" si="69" ref="J80:O80">J59+J38</f>
        <v>0</v>
      </c>
      <c r="K80">
        <f t="shared" si="69"/>
        <v>0</v>
      </c>
      <c r="L80">
        <f t="shared" si="69"/>
        <v>0</v>
      </c>
      <c r="M80">
        <f t="shared" si="69"/>
        <v>0</v>
      </c>
      <c r="N80">
        <f t="shared" si="69"/>
        <v>17</v>
      </c>
      <c r="O80">
        <f t="shared" si="69"/>
        <v>17</v>
      </c>
      <c r="Q80" s="4">
        <v>1996</v>
      </c>
      <c r="R80">
        <f aca="true" t="shared" si="70" ref="R80:W80">R59+R38</f>
        <v>0</v>
      </c>
      <c r="S80">
        <f t="shared" si="70"/>
        <v>0</v>
      </c>
      <c r="T80">
        <f t="shared" si="70"/>
        <v>0</v>
      </c>
      <c r="U80">
        <f t="shared" si="70"/>
        <v>0</v>
      </c>
      <c r="V80">
        <f t="shared" si="70"/>
        <v>0</v>
      </c>
      <c r="W80">
        <f t="shared" si="70"/>
        <v>0</v>
      </c>
      <c r="Y80" s="4">
        <v>1996</v>
      </c>
      <c r="Z80">
        <f aca="true" t="shared" si="71" ref="Z80:AE80">Z59+Z38</f>
        <v>0</v>
      </c>
      <c r="AA80">
        <f t="shared" si="71"/>
        <v>0</v>
      </c>
      <c r="AB80">
        <f t="shared" si="71"/>
        <v>0</v>
      </c>
      <c r="AC80">
        <f t="shared" si="71"/>
        <v>0</v>
      </c>
      <c r="AD80">
        <f t="shared" si="71"/>
        <v>280</v>
      </c>
      <c r="AE80">
        <f t="shared" si="71"/>
        <v>280</v>
      </c>
      <c r="AG80" s="4">
        <v>1996</v>
      </c>
      <c r="AH80">
        <f aca="true" t="shared" si="72" ref="AH80:AM80">AH59+AH38</f>
        <v>0</v>
      </c>
      <c r="AI80">
        <f t="shared" si="72"/>
        <v>0</v>
      </c>
      <c r="AJ80">
        <f t="shared" si="72"/>
        <v>0</v>
      </c>
      <c r="AK80">
        <f t="shared" si="72"/>
        <v>0</v>
      </c>
      <c r="AL80">
        <f t="shared" si="72"/>
        <v>0</v>
      </c>
      <c r="AM80">
        <f t="shared" si="72"/>
        <v>0</v>
      </c>
      <c r="AO80" s="4">
        <v>1996</v>
      </c>
    </row>
    <row r="81" spans="1:41" ht="12.75">
      <c r="A81" s="4">
        <v>1997</v>
      </c>
      <c r="B81">
        <f t="shared" si="20"/>
        <v>3</v>
      </c>
      <c r="C81">
        <f t="shared" si="20"/>
        <v>4</v>
      </c>
      <c r="D81">
        <f t="shared" si="20"/>
        <v>6</v>
      </c>
      <c r="E81">
        <f t="shared" si="20"/>
        <v>9</v>
      </c>
      <c r="F81">
        <f t="shared" si="20"/>
        <v>136</v>
      </c>
      <c r="G81">
        <f t="shared" si="20"/>
        <v>158</v>
      </c>
      <c r="I81" s="4">
        <v>1997</v>
      </c>
      <c r="J81">
        <f aca="true" t="shared" si="73" ref="J81:O81">J60+J39</f>
        <v>0</v>
      </c>
      <c r="K81">
        <f t="shared" si="73"/>
        <v>0</v>
      </c>
      <c r="L81">
        <f t="shared" si="73"/>
        <v>1</v>
      </c>
      <c r="M81">
        <f t="shared" si="73"/>
        <v>4</v>
      </c>
      <c r="N81">
        <f t="shared" si="73"/>
        <v>33</v>
      </c>
      <c r="O81">
        <f t="shared" si="73"/>
        <v>38</v>
      </c>
      <c r="Q81" s="4">
        <v>1997</v>
      </c>
      <c r="R81">
        <f aca="true" t="shared" si="74" ref="R81:W81">R60+R39</f>
        <v>0</v>
      </c>
      <c r="S81">
        <f t="shared" si="74"/>
        <v>0</v>
      </c>
      <c r="T81">
        <f t="shared" si="74"/>
        <v>0</v>
      </c>
      <c r="U81">
        <f t="shared" si="74"/>
        <v>0</v>
      </c>
      <c r="V81">
        <f t="shared" si="74"/>
        <v>0</v>
      </c>
      <c r="W81">
        <f t="shared" si="74"/>
        <v>0</v>
      </c>
      <c r="Y81" s="4">
        <v>1997</v>
      </c>
      <c r="Z81">
        <f aca="true" t="shared" si="75" ref="Z81:AE81">Z60+Z39</f>
        <v>5</v>
      </c>
      <c r="AA81">
        <f t="shared" si="75"/>
        <v>11</v>
      </c>
      <c r="AB81">
        <f t="shared" si="75"/>
        <v>16</v>
      </c>
      <c r="AC81">
        <f t="shared" si="75"/>
        <v>35</v>
      </c>
      <c r="AD81">
        <f t="shared" si="75"/>
        <v>483</v>
      </c>
      <c r="AE81">
        <f t="shared" si="75"/>
        <v>550</v>
      </c>
      <c r="AG81" s="4">
        <v>1997</v>
      </c>
      <c r="AH81">
        <f aca="true" t="shared" si="76" ref="AH81:AM81">AH60+AH39</f>
        <v>0</v>
      </c>
      <c r="AI81">
        <f t="shared" si="76"/>
        <v>0</v>
      </c>
      <c r="AJ81">
        <f t="shared" si="76"/>
        <v>2</v>
      </c>
      <c r="AK81">
        <f t="shared" si="76"/>
        <v>1</v>
      </c>
      <c r="AL81">
        <f t="shared" si="76"/>
        <v>17</v>
      </c>
      <c r="AM81">
        <f t="shared" si="76"/>
        <v>20</v>
      </c>
      <c r="AO81" s="4">
        <v>1997</v>
      </c>
    </row>
    <row r="82" spans="1:41" ht="12.75">
      <c r="A82" s="4">
        <v>1998</v>
      </c>
      <c r="B82">
        <f t="shared" si="20"/>
        <v>2</v>
      </c>
      <c r="C82">
        <f t="shared" si="20"/>
        <v>4</v>
      </c>
      <c r="D82">
        <f t="shared" si="20"/>
        <v>11</v>
      </c>
      <c r="E82">
        <f t="shared" si="20"/>
        <v>17</v>
      </c>
      <c r="F82">
        <f t="shared" si="20"/>
        <v>134</v>
      </c>
      <c r="G82">
        <f t="shared" si="20"/>
        <v>168</v>
      </c>
      <c r="I82" s="4">
        <v>1998</v>
      </c>
      <c r="J82">
        <f aca="true" t="shared" si="77" ref="J82:O82">J61+J40</f>
        <v>2</v>
      </c>
      <c r="K82">
        <f t="shared" si="77"/>
        <v>0</v>
      </c>
      <c r="L82">
        <f t="shared" si="77"/>
        <v>2</v>
      </c>
      <c r="M82">
        <f t="shared" si="77"/>
        <v>8</v>
      </c>
      <c r="N82">
        <f t="shared" si="77"/>
        <v>46</v>
      </c>
      <c r="O82">
        <f t="shared" si="77"/>
        <v>58</v>
      </c>
      <c r="Q82" s="4">
        <v>1998</v>
      </c>
      <c r="R82">
        <f aca="true" t="shared" si="78" ref="R82:W82">R61+R40</f>
        <v>0</v>
      </c>
      <c r="S82">
        <f t="shared" si="78"/>
        <v>0</v>
      </c>
      <c r="T82">
        <f t="shared" si="78"/>
        <v>0</v>
      </c>
      <c r="U82">
        <f t="shared" si="78"/>
        <v>0</v>
      </c>
      <c r="V82">
        <f t="shared" si="78"/>
        <v>3</v>
      </c>
      <c r="W82">
        <f t="shared" si="78"/>
        <v>3</v>
      </c>
      <c r="Y82" s="4">
        <v>1998</v>
      </c>
      <c r="Z82">
        <f aca="true" t="shared" si="79" ref="Z82:AE82">Z61+Z40</f>
        <v>20</v>
      </c>
      <c r="AA82">
        <f t="shared" si="79"/>
        <v>25</v>
      </c>
      <c r="AB82">
        <f t="shared" si="79"/>
        <v>44</v>
      </c>
      <c r="AC82">
        <f t="shared" si="79"/>
        <v>37</v>
      </c>
      <c r="AD82">
        <f t="shared" si="79"/>
        <v>489</v>
      </c>
      <c r="AE82">
        <f t="shared" si="79"/>
        <v>615</v>
      </c>
      <c r="AG82" s="4">
        <v>1998</v>
      </c>
      <c r="AH82">
        <f aca="true" t="shared" si="80" ref="AH82:AM82">AH61+AH40</f>
        <v>0</v>
      </c>
      <c r="AI82">
        <f t="shared" si="80"/>
        <v>0</v>
      </c>
      <c r="AJ82">
        <f t="shared" si="80"/>
        <v>0</v>
      </c>
      <c r="AK82">
        <f t="shared" si="80"/>
        <v>1</v>
      </c>
      <c r="AL82">
        <f t="shared" si="80"/>
        <v>10</v>
      </c>
      <c r="AM82">
        <f t="shared" si="80"/>
        <v>11</v>
      </c>
      <c r="AO82" s="4">
        <v>1998</v>
      </c>
    </row>
    <row r="83" spans="1:41" ht="12.75">
      <c r="A83" s="4">
        <v>1999</v>
      </c>
      <c r="B83">
        <f t="shared" si="20"/>
        <v>2</v>
      </c>
      <c r="C83">
        <f t="shared" si="20"/>
        <v>3</v>
      </c>
      <c r="D83">
        <f t="shared" si="20"/>
        <v>14</v>
      </c>
      <c r="E83">
        <f t="shared" si="20"/>
        <v>17</v>
      </c>
      <c r="F83">
        <f t="shared" si="20"/>
        <v>140</v>
      </c>
      <c r="G83">
        <f t="shared" si="20"/>
        <v>176</v>
      </c>
      <c r="I83" s="4">
        <v>1999</v>
      </c>
      <c r="J83">
        <f aca="true" t="shared" si="81" ref="J83:O83">J62+J41</f>
        <v>3</v>
      </c>
      <c r="K83">
        <f t="shared" si="81"/>
        <v>0</v>
      </c>
      <c r="L83">
        <f t="shared" si="81"/>
        <v>1</v>
      </c>
      <c r="M83">
        <f t="shared" si="81"/>
        <v>7</v>
      </c>
      <c r="N83">
        <f t="shared" si="81"/>
        <v>49</v>
      </c>
      <c r="O83">
        <f t="shared" si="81"/>
        <v>60</v>
      </c>
      <c r="Q83" s="4">
        <v>1999</v>
      </c>
      <c r="R83">
        <f aca="true" t="shared" si="82" ref="R83:W83">R62+R41</f>
        <v>0</v>
      </c>
      <c r="S83">
        <f t="shared" si="82"/>
        <v>0</v>
      </c>
      <c r="T83">
        <f t="shared" si="82"/>
        <v>0</v>
      </c>
      <c r="U83">
        <f t="shared" si="82"/>
        <v>0</v>
      </c>
      <c r="V83">
        <f t="shared" si="82"/>
        <v>6</v>
      </c>
      <c r="W83">
        <f t="shared" si="82"/>
        <v>6</v>
      </c>
      <c r="Y83" s="4">
        <v>1999</v>
      </c>
      <c r="Z83">
        <f aca="true" t="shared" si="83" ref="Z83:AE83">Z62+Z41</f>
        <v>16</v>
      </c>
      <c r="AA83">
        <f t="shared" si="83"/>
        <v>27</v>
      </c>
      <c r="AB83">
        <f t="shared" si="83"/>
        <v>33</v>
      </c>
      <c r="AC83">
        <f t="shared" si="83"/>
        <v>49</v>
      </c>
      <c r="AD83">
        <f t="shared" si="83"/>
        <v>494</v>
      </c>
      <c r="AE83">
        <f t="shared" si="83"/>
        <v>619</v>
      </c>
      <c r="AG83" s="4">
        <v>1999</v>
      </c>
      <c r="AH83">
        <f aca="true" t="shared" si="84" ref="AH83:AM83">AH62+AH41</f>
        <v>0</v>
      </c>
      <c r="AI83">
        <f t="shared" si="84"/>
        <v>0</v>
      </c>
      <c r="AJ83">
        <f t="shared" si="84"/>
        <v>1</v>
      </c>
      <c r="AK83">
        <f t="shared" si="84"/>
        <v>1</v>
      </c>
      <c r="AL83">
        <f t="shared" si="84"/>
        <v>22</v>
      </c>
      <c r="AM83">
        <f t="shared" si="84"/>
        <v>24</v>
      </c>
      <c r="AO83" s="4">
        <v>1999</v>
      </c>
    </row>
    <row r="84" spans="1:46" ht="12.75">
      <c r="A84" s="4" t="s">
        <v>31</v>
      </c>
      <c r="B84" s="2">
        <f>SUM(B67:B83)</f>
        <v>7</v>
      </c>
      <c r="C84" s="2">
        <f>SUM(C67:C83)</f>
        <v>11</v>
      </c>
      <c r="D84" s="2">
        <f>SUM(D67:D83)</f>
        <v>31</v>
      </c>
      <c r="E84" s="2">
        <f>SUM(E67:E83)</f>
        <v>43</v>
      </c>
      <c r="F84" s="2">
        <f>SUM(F67:F83)</f>
        <v>800</v>
      </c>
      <c r="G84">
        <f>SUM(B84:F84)</f>
        <v>892</v>
      </c>
      <c r="I84" s="4" t="s">
        <v>31</v>
      </c>
      <c r="J84" s="2">
        <f>SUM(J67:J83)</f>
        <v>5</v>
      </c>
      <c r="K84" s="2">
        <f>SUM(K67:K83)</f>
        <v>0</v>
      </c>
      <c r="L84" s="2">
        <f>SUM(L67:L83)</f>
        <v>4</v>
      </c>
      <c r="M84" s="2">
        <f>SUM(M67:M83)</f>
        <v>19</v>
      </c>
      <c r="N84" s="2">
        <f>SUM(N67:N83)</f>
        <v>213</v>
      </c>
      <c r="O84">
        <f>SUM(J84:N84)</f>
        <v>241</v>
      </c>
      <c r="Q84" s="4" t="s">
        <v>31</v>
      </c>
      <c r="R84" s="2">
        <f>SUM(R67:R83)</f>
        <v>0</v>
      </c>
      <c r="S84" s="2">
        <f>SUM(S67:S83)</f>
        <v>0</v>
      </c>
      <c r="T84" s="2">
        <f>SUM(T67:T83)</f>
        <v>0</v>
      </c>
      <c r="U84" s="2">
        <f>SUM(U67:U83)</f>
        <v>0</v>
      </c>
      <c r="V84" s="2">
        <f>SUM(V67:V83)</f>
        <v>12</v>
      </c>
      <c r="W84">
        <f>SUM(R84:V84)</f>
        <v>12</v>
      </c>
      <c r="Y84" s="4" t="s">
        <v>31</v>
      </c>
      <c r="Z84">
        <v>71</v>
      </c>
      <c r="AA84">
        <v>51</v>
      </c>
      <c r="AB84">
        <v>37</v>
      </c>
      <c r="AC84">
        <v>21</v>
      </c>
      <c r="AD84">
        <v>47</v>
      </c>
      <c r="AE84">
        <f>SUM(Z84:AD84)</f>
        <v>227</v>
      </c>
      <c r="AG84" s="4" t="s">
        <v>31</v>
      </c>
      <c r="AH84" s="2">
        <f>SUM(AH67:AH83)</f>
        <v>0</v>
      </c>
      <c r="AI84" s="2">
        <f>SUM(AI67:AI83)</f>
        <v>0</v>
      </c>
      <c r="AJ84" s="2">
        <f>SUM(AJ67:AJ83)</f>
        <v>3</v>
      </c>
      <c r="AK84" s="2">
        <f>SUM(AK67:AK83)</f>
        <v>3</v>
      </c>
      <c r="AL84" s="2">
        <f>SUM(AL67:AL83)</f>
        <v>49</v>
      </c>
      <c r="AM84">
        <f>SUM(AH84:AL84)</f>
        <v>55</v>
      </c>
      <c r="AO84" s="4" t="s">
        <v>31</v>
      </c>
      <c r="AP84" s="2"/>
      <c r="AQ84" s="2"/>
      <c r="AR84" s="2"/>
      <c r="AS84" s="2"/>
      <c r="AT84" s="2"/>
    </row>
    <row r="85" spans="9:41" ht="12.75">
      <c r="I85" s="4"/>
      <c r="Q85" s="4"/>
      <c r="Y85" s="4"/>
      <c r="AG85" s="4"/>
      <c r="AO85" s="4"/>
    </row>
    <row r="86" spans="1:41" ht="12.75">
      <c r="A86" s="4" t="s">
        <v>29</v>
      </c>
      <c r="I86" s="4" t="s">
        <v>30</v>
      </c>
      <c r="Q86" s="4" t="s">
        <v>46</v>
      </c>
      <c r="Y86" s="4" t="s">
        <v>47</v>
      </c>
      <c r="AG86" s="4" t="s">
        <v>44</v>
      </c>
      <c r="AO86" s="4" t="s">
        <v>45</v>
      </c>
    </row>
    <row r="87" spans="1:47" ht="12.75">
      <c r="A87" s="4" t="s">
        <v>40</v>
      </c>
      <c r="B87" s="12" t="s">
        <v>18</v>
      </c>
      <c r="C87" s="12" t="s">
        <v>23</v>
      </c>
      <c r="D87" s="12" t="s">
        <v>24</v>
      </c>
      <c r="E87" s="12" t="s">
        <v>19</v>
      </c>
      <c r="F87" s="12" t="s">
        <v>22</v>
      </c>
      <c r="G87" s="12" t="s">
        <v>31</v>
      </c>
      <c r="I87" s="4" t="s">
        <v>40</v>
      </c>
      <c r="J87" s="12" t="s">
        <v>18</v>
      </c>
      <c r="K87" s="12" t="s">
        <v>23</v>
      </c>
      <c r="L87" s="12" t="s">
        <v>24</v>
      </c>
      <c r="M87" s="12" t="s">
        <v>19</v>
      </c>
      <c r="N87" s="12" t="s">
        <v>22</v>
      </c>
      <c r="O87" s="12" t="s">
        <v>31</v>
      </c>
      <c r="Q87" s="4" t="s">
        <v>40</v>
      </c>
      <c r="R87" s="12" t="s">
        <v>18</v>
      </c>
      <c r="S87" s="12" t="s">
        <v>23</v>
      </c>
      <c r="T87" s="12" t="s">
        <v>24</v>
      </c>
      <c r="U87" s="12" t="s">
        <v>19</v>
      </c>
      <c r="V87" s="12" t="s">
        <v>22</v>
      </c>
      <c r="W87" s="12" t="s">
        <v>31</v>
      </c>
      <c r="Y87" s="4" t="s">
        <v>40</v>
      </c>
      <c r="Z87" s="12" t="s">
        <v>18</v>
      </c>
      <c r="AA87" s="12" t="s">
        <v>23</v>
      </c>
      <c r="AB87" s="12" t="s">
        <v>24</v>
      </c>
      <c r="AC87" s="12" t="s">
        <v>19</v>
      </c>
      <c r="AD87" s="12" t="s">
        <v>22</v>
      </c>
      <c r="AE87" s="12" t="s">
        <v>31</v>
      </c>
      <c r="AG87" s="4" t="s">
        <v>40</v>
      </c>
      <c r="AH87" s="12" t="s">
        <v>18</v>
      </c>
      <c r="AI87" s="12" t="s">
        <v>23</v>
      </c>
      <c r="AJ87" s="12" t="s">
        <v>24</v>
      </c>
      <c r="AK87" s="12" t="s">
        <v>19</v>
      </c>
      <c r="AL87" s="12" t="s">
        <v>22</v>
      </c>
      <c r="AM87" s="12" t="s">
        <v>31</v>
      </c>
      <c r="AO87" s="4" t="s">
        <v>40</v>
      </c>
      <c r="AP87" s="12" t="s">
        <v>18</v>
      </c>
      <c r="AQ87" s="12" t="s">
        <v>23</v>
      </c>
      <c r="AR87" s="12" t="s">
        <v>24</v>
      </c>
      <c r="AS87" s="12" t="s">
        <v>19</v>
      </c>
      <c r="AT87" s="12" t="s">
        <v>22</v>
      </c>
      <c r="AU87" s="12" t="s">
        <v>31</v>
      </c>
    </row>
    <row r="88" spans="1:41" ht="12.75">
      <c r="A88" s="4">
        <v>1983</v>
      </c>
      <c r="G88">
        <f>SUM(B88:F88)</f>
        <v>0</v>
      </c>
      <c r="I88" s="4">
        <v>1983</v>
      </c>
      <c r="O88">
        <f>SUM(J88:N88)</f>
        <v>0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B89">
        <v>14</v>
      </c>
      <c r="C89">
        <v>12</v>
      </c>
      <c r="D89">
        <v>10</v>
      </c>
      <c r="E89">
        <v>14</v>
      </c>
      <c r="F89">
        <v>16</v>
      </c>
      <c r="G89">
        <f aca="true" t="shared" si="85" ref="G89:G104">SUM(B89:F89)</f>
        <v>66</v>
      </c>
      <c r="I89" s="4">
        <v>1984</v>
      </c>
      <c r="L89">
        <v>1</v>
      </c>
      <c r="M89">
        <v>3</v>
      </c>
      <c r="N89">
        <v>3</v>
      </c>
      <c r="O89">
        <f aca="true" t="shared" si="86" ref="O89:O104">SUM(J89:N89)</f>
        <v>7</v>
      </c>
      <c r="Q89" s="4">
        <v>1984</v>
      </c>
      <c r="U89">
        <v>1</v>
      </c>
      <c r="W89">
        <f aca="true" t="shared" si="87" ref="W89:W104">SUM(R89:V89)</f>
        <v>1</v>
      </c>
      <c r="Y89" s="4">
        <v>1984</v>
      </c>
      <c r="Z89">
        <v>38</v>
      </c>
      <c r="AA89">
        <v>36</v>
      </c>
      <c r="AB89">
        <v>19</v>
      </c>
      <c r="AC89">
        <v>8</v>
      </c>
      <c r="AD89">
        <v>34</v>
      </c>
      <c r="AE89">
        <f aca="true" t="shared" si="88" ref="AE89:AE104">SUM(Z89:AD89)</f>
        <v>135</v>
      </c>
      <c r="AG89" s="4">
        <v>1984</v>
      </c>
      <c r="AM89">
        <f aca="true" t="shared" si="89" ref="AM89:AM104">SUM(AH89:AL89)</f>
        <v>0</v>
      </c>
      <c r="AO89" s="4">
        <v>1984</v>
      </c>
    </row>
    <row r="90" spans="1:41" ht="12.75">
      <c r="A90" s="4">
        <v>1985</v>
      </c>
      <c r="G90">
        <f t="shared" si="85"/>
        <v>0</v>
      </c>
      <c r="I90" s="4">
        <v>1985</v>
      </c>
      <c r="O90">
        <f t="shared" si="86"/>
        <v>0</v>
      </c>
      <c r="Q90" s="4">
        <v>1985</v>
      </c>
      <c r="W90">
        <f t="shared" si="87"/>
        <v>0</v>
      </c>
      <c r="Y90" s="4">
        <v>1985</v>
      </c>
      <c r="AE90">
        <f t="shared" si="88"/>
        <v>0</v>
      </c>
      <c r="AG90" s="4">
        <v>1985</v>
      </c>
      <c r="AM90">
        <f t="shared" si="89"/>
        <v>0</v>
      </c>
      <c r="AO90" s="4">
        <v>1985</v>
      </c>
    </row>
    <row r="91" spans="1:41" ht="12.75">
      <c r="A91" s="4">
        <v>1986</v>
      </c>
      <c r="G91">
        <f t="shared" si="85"/>
        <v>0</v>
      </c>
      <c r="I91" s="4">
        <v>1986</v>
      </c>
      <c r="O91">
        <f t="shared" si="86"/>
        <v>0</v>
      </c>
      <c r="Q91" s="4">
        <v>1986</v>
      </c>
      <c r="W91">
        <f t="shared" si="87"/>
        <v>0</v>
      </c>
      <c r="Y91" s="4">
        <v>1986</v>
      </c>
      <c r="AE91">
        <f t="shared" si="88"/>
        <v>0</v>
      </c>
      <c r="AG91" s="4">
        <v>1986</v>
      </c>
      <c r="AM91">
        <f t="shared" si="89"/>
        <v>0</v>
      </c>
      <c r="AO91" s="4">
        <v>1986</v>
      </c>
    </row>
    <row r="92" spans="1:41" ht="12.75">
      <c r="A92" s="4">
        <v>1987</v>
      </c>
      <c r="G92">
        <f t="shared" si="85"/>
        <v>0</v>
      </c>
      <c r="I92" s="4">
        <v>1987</v>
      </c>
      <c r="O92">
        <f t="shared" si="86"/>
        <v>0</v>
      </c>
      <c r="Q92" s="4">
        <v>1987</v>
      </c>
      <c r="W92">
        <f t="shared" si="87"/>
        <v>0</v>
      </c>
      <c r="Y92" s="4">
        <v>1987</v>
      </c>
      <c r="AE92">
        <f t="shared" si="88"/>
        <v>0</v>
      </c>
      <c r="AG92" s="4">
        <v>1987</v>
      </c>
      <c r="AM92">
        <f t="shared" si="89"/>
        <v>0</v>
      </c>
      <c r="AO92" s="4">
        <v>1987</v>
      </c>
    </row>
    <row r="93" spans="1:41" ht="12.75">
      <c r="A93" s="4">
        <v>1988</v>
      </c>
      <c r="G93">
        <f t="shared" si="85"/>
        <v>0</v>
      </c>
      <c r="I93" s="4">
        <v>1988</v>
      </c>
      <c r="O93">
        <f t="shared" si="86"/>
        <v>0</v>
      </c>
      <c r="Q93" s="4">
        <v>1988</v>
      </c>
      <c r="W93">
        <f t="shared" si="87"/>
        <v>0</v>
      </c>
      <c r="Y93" s="4">
        <v>1988</v>
      </c>
      <c r="AE93">
        <f t="shared" si="88"/>
        <v>0</v>
      </c>
      <c r="AG93" s="4">
        <v>1988</v>
      </c>
      <c r="AM93">
        <f t="shared" si="89"/>
        <v>0</v>
      </c>
      <c r="AO93" s="4">
        <v>1988</v>
      </c>
    </row>
    <row r="94" spans="1:41" ht="12.75">
      <c r="A94" s="4">
        <v>1989</v>
      </c>
      <c r="G94">
        <f t="shared" si="85"/>
        <v>0</v>
      </c>
      <c r="I94" s="4">
        <v>1989</v>
      </c>
      <c r="O94">
        <f t="shared" si="86"/>
        <v>0</v>
      </c>
      <c r="Q94" s="4">
        <v>1989</v>
      </c>
      <c r="W94">
        <f t="shared" si="87"/>
        <v>0</v>
      </c>
      <c r="Y94" s="4">
        <v>1989</v>
      </c>
      <c r="AE94">
        <f t="shared" si="88"/>
        <v>0</v>
      </c>
      <c r="AG94" s="4">
        <v>1989</v>
      </c>
      <c r="AM94">
        <f t="shared" si="89"/>
        <v>0</v>
      </c>
      <c r="AO94" s="4">
        <v>1989</v>
      </c>
    </row>
    <row r="95" spans="1:41" ht="12.75">
      <c r="A95" s="4">
        <v>1990</v>
      </c>
      <c r="G95">
        <f t="shared" si="85"/>
        <v>0</v>
      </c>
      <c r="I95" s="4">
        <v>1990</v>
      </c>
      <c r="O95">
        <f t="shared" si="86"/>
        <v>0</v>
      </c>
      <c r="Q95" s="4">
        <v>1990</v>
      </c>
      <c r="W95">
        <f t="shared" si="87"/>
        <v>0</v>
      </c>
      <c r="Y95" s="4">
        <v>1990</v>
      </c>
      <c r="AE95">
        <f t="shared" si="88"/>
        <v>0</v>
      </c>
      <c r="AG95" s="4">
        <v>1990</v>
      </c>
      <c r="AM95">
        <f t="shared" si="89"/>
        <v>0</v>
      </c>
      <c r="AO95" s="4">
        <v>1990</v>
      </c>
    </row>
    <row r="96" spans="1:41" ht="12.75">
      <c r="A96" s="4">
        <v>1991</v>
      </c>
      <c r="G96">
        <f t="shared" si="85"/>
        <v>0</v>
      </c>
      <c r="I96" s="4">
        <v>1991</v>
      </c>
      <c r="O96">
        <f t="shared" si="86"/>
        <v>0</v>
      </c>
      <c r="Q96" s="4">
        <v>1991</v>
      </c>
      <c r="W96">
        <f t="shared" si="87"/>
        <v>0</v>
      </c>
      <c r="Y96" s="4">
        <v>1991</v>
      </c>
      <c r="AE96">
        <f t="shared" si="88"/>
        <v>0</v>
      </c>
      <c r="AG96" s="4">
        <v>1991</v>
      </c>
      <c r="AM96">
        <f t="shared" si="89"/>
        <v>0</v>
      </c>
      <c r="AO96" s="4">
        <v>1991</v>
      </c>
    </row>
    <row r="97" spans="1:41" ht="12.75">
      <c r="A97" s="4">
        <v>1992</v>
      </c>
      <c r="G97">
        <f t="shared" si="85"/>
        <v>0</v>
      </c>
      <c r="I97" s="4">
        <v>1992</v>
      </c>
      <c r="O97">
        <f t="shared" si="86"/>
        <v>0</v>
      </c>
      <c r="Q97" s="4">
        <v>1992</v>
      </c>
      <c r="W97">
        <f t="shared" si="87"/>
        <v>0</v>
      </c>
      <c r="Y97" s="4">
        <v>1992</v>
      </c>
      <c r="AE97">
        <f t="shared" si="88"/>
        <v>0</v>
      </c>
      <c r="AG97" s="4">
        <v>1992</v>
      </c>
      <c r="AM97">
        <f t="shared" si="89"/>
        <v>0</v>
      </c>
      <c r="AO97" s="4">
        <v>1992</v>
      </c>
    </row>
    <row r="98" spans="1:41" ht="12.75">
      <c r="A98" s="4">
        <v>1993</v>
      </c>
      <c r="G98">
        <f t="shared" si="85"/>
        <v>0</v>
      </c>
      <c r="I98" s="4">
        <v>1993</v>
      </c>
      <c r="O98">
        <f t="shared" si="86"/>
        <v>0</v>
      </c>
      <c r="Q98" s="4">
        <v>1993</v>
      </c>
      <c r="W98">
        <f t="shared" si="87"/>
        <v>0</v>
      </c>
      <c r="Y98" s="4">
        <v>1993</v>
      </c>
      <c r="AE98">
        <f t="shared" si="88"/>
        <v>0</v>
      </c>
      <c r="AG98" s="4">
        <v>1993</v>
      </c>
      <c r="AM98">
        <f t="shared" si="89"/>
        <v>0</v>
      </c>
      <c r="AO98" s="4">
        <v>1993</v>
      </c>
    </row>
    <row r="99" spans="1:41" ht="12.75">
      <c r="A99" s="4">
        <v>1994</v>
      </c>
      <c r="G99">
        <f t="shared" si="85"/>
        <v>0</v>
      </c>
      <c r="I99" s="4">
        <v>1994</v>
      </c>
      <c r="O99">
        <f t="shared" si="86"/>
        <v>0</v>
      </c>
      <c r="Q99" s="4">
        <v>1994</v>
      </c>
      <c r="W99">
        <f t="shared" si="87"/>
        <v>0</v>
      </c>
      <c r="Y99" s="4">
        <v>1994</v>
      </c>
      <c r="AE99">
        <f t="shared" si="88"/>
        <v>0</v>
      </c>
      <c r="AG99" s="4">
        <v>1994</v>
      </c>
      <c r="AM99">
        <f t="shared" si="89"/>
        <v>0</v>
      </c>
      <c r="AO99" s="4">
        <v>1994</v>
      </c>
    </row>
    <row r="100" spans="1:41" ht="12.75">
      <c r="A100" s="4">
        <v>1995</v>
      </c>
      <c r="G100">
        <f t="shared" si="85"/>
        <v>0</v>
      </c>
      <c r="I100" s="4">
        <v>1995</v>
      </c>
      <c r="O100">
        <f t="shared" si="86"/>
        <v>0</v>
      </c>
      <c r="Q100" s="4">
        <v>1995</v>
      </c>
      <c r="W100">
        <f t="shared" si="87"/>
        <v>0</v>
      </c>
      <c r="Y100" s="4">
        <v>1995</v>
      </c>
      <c r="AE100">
        <f t="shared" si="88"/>
        <v>0</v>
      </c>
      <c r="AG100" s="4">
        <v>1995</v>
      </c>
      <c r="AM100">
        <f t="shared" si="89"/>
        <v>0</v>
      </c>
      <c r="AO100" s="4">
        <v>1995</v>
      </c>
    </row>
    <row r="101" spans="1:41" ht="12.75">
      <c r="A101" s="4">
        <v>1996</v>
      </c>
      <c r="G101">
        <f t="shared" si="85"/>
        <v>0</v>
      </c>
      <c r="I101" s="4">
        <v>1996</v>
      </c>
      <c r="O101">
        <f t="shared" si="86"/>
        <v>0</v>
      </c>
      <c r="Q101" s="4">
        <v>1996</v>
      </c>
      <c r="W101">
        <f t="shared" si="87"/>
        <v>0</v>
      </c>
      <c r="Y101" s="4">
        <v>1996</v>
      </c>
      <c r="AE101">
        <f t="shared" si="88"/>
        <v>0</v>
      </c>
      <c r="AG101" s="4">
        <v>1996</v>
      </c>
      <c r="AM101">
        <f t="shared" si="89"/>
        <v>0</v>
      </c>
      <c r="AO101" s="4">
        <v>1996</v>
      </c>
    </row>
    <row r="102" spans="1:41" ht="12.75">
      <c r="A102" s="4">
        <v>1997</v>
      </c>
      <c r="G102">
        <f t="shared" si="85"/>
        <v>0</v>
      </c>
      <c r="I102" s="4">
        <v>1997</v>
      </c>
      <c r="O102">
        <f t="shared" si="86"/>
        <v>0</v>
      </c>
      <c r="Q102" s="4">
        <v>1997</v>
      </c>
      <c r="W102">
        <f t="shared" si="87"/>
        <v>0</v>
      </c>
      <c r="Y102" s="4">
        <v>1997</v>
      </c>
      <c r="AE102">
        <f t="shared" si="88"/>
        <v>0</v>
      </c>
      <c r="AG102" s="4">
        <v>1997</v>
      </c>
      <c r="AM102">
        <f t="shared" si="89"/>
        <v>0</v>
      </c>
      <c r="AO102" s="4">
        <v>1997</v>
      </c>
    </row>
    <row r="103" spans="1:41" ht="12.75">
      <c r="A103" s="4">
        <v>1998</v>
      </c>
      <c r="G103">
        <f t="shared" si="85"/>
        <v>0</v>
      </c>
      <c r="I103" s="4">
        <v>1998</v>
      </c>
      <c r="O103">
        <f t="shared" si="86"/>
        <v>0</v>
      </c>
      <c r="Q103" s="4">
        <v>1998</v>
      </c>
      <c r="W103">
        <f t="shared" si="87"/>
        <v>0</v>
      </c>
      <c r="Y103" s="4">
        <v>1998</v>
      </c>
      <c r="AE103">
        <f t="shared" si="88"/>
        <v>0</v>
      </c>
      <c r="AG103" s="4">
        <v>1998</v>
      </c>
      <c r="AM103">
        <f t="shared" si="89"/>
        <v>0</v>
      </c>
      <c r="AO103" s="4">
        <v>1998</v>
      </c>
    </row>
    <row r="104" spans="1:41" ht="12.75">
      <c r="A104" s="4">
        <v>1999</v>
      </c>
      <c r="G104">
        <f t="shared" si="85"/>
        <v>0</v>
      </c>
      <c r="I104" s="4">
        <v>1999</v>
      </c>
      <c r="O104">
        <f t="shared" si="86"/>
        <v>0</v>
      </c>
      <c r="Q104" s="4">
        <v>1999</v>
      </c>
      <c r="W104">
        <f t="shared" si="87"/>
        <v>0</v>
      </c>
      <c r="Y104" s="4">
        <v>1999</v>
      </c>
      <c r="AE104">
        <f t="shared" si="88"/>
        <v>0</v>
      </c>
      <c r="AG104" s="4">
        <v>1999</v>
      </c>
      <c r="AM104">
        <f t="shared" si="89"/>
        <v>0</v>
      </c>
      <c r="AO104" s="4">
        <v>1999</v>
      </c>
    </row>
    <row r="105" spans="1:46" ht="12.75">
      <c r="A105" s="4" t="s">
        <v>31</v>
      </c>
      <c r="B105" s="2">
        <f>SUM(B88:B104)</f>
        <v>14</v>
      </c>
      <c r="C105" s="2">
        <f>SUM(C88:C104)</f>
        <v>12</v>
      </c>
      <c r="D105" s="2">
        <f>SUM(D88:D104)</f>
        <v>10</v>
      </c>
      <c r="E105" s="2">
        <f>SUM(E88:E104)</f>
        <v>14</v>
      </c>
      <c r="F105" s="2">
        <f>SUM(F88:F104)</f>
        <v>16</v>
      </c>
      <c r="G105">
        <f>SUM(B105:F105)</f>
        <v>66</v>
      </c>
      <c r="I105" s="4" t="s">
        <v>31</v>
      </c>
      <c r="J105" s="2">
        <f>SUM(J88:J104)</f>
        <v>0</v>
      </c>
      <c r="K105" s="2">
        <f>SUM(K88:K104)</f>
        <v>0</v>
      </c>
      <c r="L105" s="2">
        <f>SUM(L88:L104)</f>
        <v>1</v>
      </c>
      <c r="M105" s="2">
        <f>SUM(M88:M104)</f>
        <v>3</v>
      </c>
      <c r="N105" s="2">
        <f>SUM(N88:N104)</f>
        <v>3</v>
      </c>
      <c r="O105">
        <f>SUM(J105:N105)</f>
        <v>7</v>
      </c>
      <c r="Q105" s="4" t="s">
        <v>31</v>
      </c>
      <c r="R105" s="2">
        <f>SUM(R88:R104)</f>
        <v>0</v>
      </c>
      <c r="S105" s="2">
        <f>SUM(S88:S104)</f>
        <v>0</v>
      </c>
      <c r="T105" s="2">
        <f>SUM(T88:T104)</f>
        <v>0</v>
      </c>
      <c r="U105" s="2">
        <f>SUM(U88:U104)</f>
        <v>1</v>
      </c>
      <c r="V105" s="2">
        <f>SUM(V88:V104)</f>
        <v>0</v>
      </c>
      <c r="W105">
        <f>SUM(R105:V105)</f>
        <v>1</v>
      </c>
      <c r="Y105" s="4" t="s">
        <v>31</v>
      </c>
      <c r="Z105">
        <v>71</v>
      </c>
      <c r="AA105">
        <v>51</v>
      </c>
      <c r="AB105">
        <v>37</v>
      </c>
      <c r="AC105">
        <v>21</v>
      </c>
      <c r="AD105">
        <v>47</v>
      </c>
      <c r="AE105">
        <f>SUM(Z105:AD105)</f>
        <v>227</v>
      </c>
      <c r="AG105" s="4" t="s">
        <v>31</v>
      </c>
      <c r="AH105" s="2">
        <f>SUM(AH88:AH104)</f>
        <v>0</v>
      </c>
      <c r="AI105" s="2">
        <f>SUM(AI88:AI104)</f>
        <v>0</v>
      </c>
      <c r="AJ105" s="2">
        <f>SUM(AJ88:AJ104)</f>
        <v>0</v>
      </c>
      <c r="AK105" s="2">
        <f>SUM(AK88:AK104)</f>
        <v>0</v>
      </c>
      <c r="AL105" s="2">
        <f>SUM(AL88:AL104)</f>
        <v>0</v>
      </c>
      <c r="AM105">
        <f>SUM(AH105:AL105)</f>
        <v>0</v>
      </c>
      <c r="AO105" s="4" t="s">
        <v>31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29</v>
      </c>
      <c r="I107" s="4" t="s">
        <v>30</v>
      </c>
      <c r="Q107" s="4" t="s">
        <v>46</v>
      </c>
      <c r="Y107" s="4" t="s">
        <v>47</v>
      </c>
      <c r="AG107" s="4" t="s">
        <v>44</v>
      </c>
      <c r="AO107" s="4" t="s">
        <v>45</v>
      </c>
    </row>
    <row r="108" spans="1:47" ht="12.75">
      <c r="A108" s="4" t="s">
        <v>26</v>
      </c>
      <c r="B108" s="12" t="s">
        <v>18</v>
      </c>
      <c r="C108" s="12" t="s">
        <v>23</v>
      </c>
      <c r="D108" s="12" t="s">
        <v>24</v>
      </c>
      <c r="E108" s="12" t="s">
        <v>19</v>
      </c>
      <c r="F108" s="12" t="s">
        <v>22</v>
      </c>
      <c r="G108" s="12" t="s">
        <v>31</v>
      </c>
      <c r="I108" s="4" t="s">
        <v>26</v>
      </c>
      <c r="J108" s="12" t="s">
        <v>18</v>
      </c>
      <c r="K108" s="12" t="s">
        <v>23</v>
      </c>
      <c r="L108" s="12" t="s">
        <v>24</v>
      </c>
      <c r="M108" s="12" t="s">
        <v>19</v>
      </c>
      <c r="N108" s="12" t="s">
        <v>22</v>
      </c>
      <c r="O108" s="12" t="s">
        <v>31</v>
      </c>
      <c r="Q108" s="4" t="s">
        <v>26</v>
      </c>
      <c r="R108" s="12" t="s">
        <v>18</v>
      </c>
      <c r="S108" s="12" t="s">
        <v>23</v>
      </c>
      <c r="T108" s="12" t="s">
        <v>24</v>
      </c>
      <c r="U108" s="12" t="s">
        <v>19</v>
      </c>
      <c r="V108" s="12" t="s">
        <v>22</v>
      </c>
      <c r="W108" s="12" t="s">
        <v>31</v>
      </c>
      <c r="Y108" s="4" t="s">
        <v>26</v>
      </c>
      <c r="Z108" s="12" t="s">
        <v>18</v>
      </c>
      <c r="AA108" s="12" t="s">
        <v>23</v>
      </c>
      <c r="AB108" s="12" t="s">
        <v>24</v>
      </c>
      <c r="AC108" s="12" t="s">
        <v>19</v>
      </c>
      <c r="AD108" s="12" t="s">
        <v>22</v>
      </c>
      <c r="AE108" s="12" t="s">
        <v>31</v>
      </c>
      <c r="AG108" s="4" t="s">
        <v>26</v>
      </c>
      <c r="AH108" s="12" t="s">
        <v>18</v>
      </c>
      <c r="AI108" s="12" t="s">
        <v>23</v>
      </c>
      <c r="AJ108" s="12" t="s">
        <v>24</v>
      </c>
      <c r="AK108" s="12" t="s">
        <v>19</v>
      </c>
      <c r="AL108" s="12" t="s">
        <v>22</v>
      </c>
      <c r="AM108" s="12" t="s">
        <v>31</v>
      </c>
      <c r="AO108" s="4" t="s">
        <v>26</v>
      </c>
      <c r="AP108" s="12" t="s">
        <v>18</v>
      </c>
      <c r="AQ108" s="12" t="s">
        <v>23</v>
      </c>
      <c r="AR108" s="12" t="s">
        <v>24</v>
      </c>
      <c r="AS108" s="12" t="s">
        <v>19</v>
      </c>
      <c r="AT108" s="12" t="s">
        <v>22</v>
      </c>
      <c r="AU108" s="12" t="s">
        <v>31</v>
      </c>
    </row>
    <row r="109" spans="1:41" ht="12.75">
      <c r="A109" s="4">
        <v>1983</v>
      </c>
      <c r="B109">
        <f aca="true" t="shared" si="90" ref="B109:G118">B88+B46+B25</f>
        <v>0</v>
      </c>
      <c r="C109">
        <f t="shared" si="90"/>
        <v>0</v>
      </c>
      <c r="D109">
        <f t="shared" si="90"/>
        <v>0</v>
      </c>
      <c r="E109">
        <f t="shared" si="90"/>
        <v>0</v>
      </c>
      <c r="F109">
        <f t="shared" si="90"/>
        <v>0</v>
      </c>
      <c r="G109">
        <f t="shared" si="90"/>
        <v>0</v>
      </c>
      <c r="I109" s="4">
        <v>1983</v>
      </c>
      <c r="J109">
        <f aca="true" t="shared" si="91" ref="J109:O118">J88+J46+J25</f>
        <v>0</v>
      </c>
      <c r="K109">
        <f t="shared" si="91"/>
        <v>0</v>
      </c>
      <c r="L109">
        <f t="shared" si="91"/>
        <v>0</v>
      </c>
      <c r="M109">
        <f t="shared" si="91"/>
        <v>0</v>
      </c>
      <c r="N109">
        <f t="shared" si="91"/>
        <v>0</v>
      </c>
      <c r="O109">
        <f t="shared" si="91"/>
        <v>0</v>
      </c>
      <c r="Q109" s="4">
        <v>1983</v>
      </c>
      <c r="R109">
        <f aca="true" t="shared" si="92" ref="R109:W118">R88+R46+R25</f>
        <v>0</v>
      </c>
      <c r="S109">
        <f t="shared" si="92"/>
        <v>0</v>
      </c>
      <c r="T109">
        <f t="shared" si="92"/>
        <v>0</v>
      </c>
      <c r="U109">
        <f t="shared" si="92"/>
        <v>0</v>
      </c>
      <c r="V109">
        <f t="shared" si="92"/>
        <v>0</v>
      </c>
      <c r="W109">
        <f t="shared" si="92"/>
        <v>0</v>
      </c>
      <c r="Y109" s="4">
        <v>1983</v>
      </c>
      <c r="Z109">
        <f aca="true" t="shared" si="93" ref="Z109:AE118">Z88+Z46+Z25</f>
        <v>0</v>
      </c>
      <c r="AA109">
        <f t="shared" si="93"/>
        <v>0</v>
      </c>
      <c r="AB109">
        <f t="shared" si="93"/>
        <v>0</v>
      </c>
      <c r="AC109">
        <f t="shared" si="93"/>
        <v>0</v>
      </c>
      <c r="AD109">
        <f t="shared" si="93"/>
        <v>0</v>
      </c>
      <c r="AE109">
        <f t="shared" si="93"/>
        <v>0</v>
      </c>
      <c r="AG109" s="4">
        <v>1983</v>
      </c>
      <c r="AH109">
        <f aca="true" t="shared" si="94" ref="AH109:AM118">AH88+AH46+AH25</f>
        <v>0</v>
      </c>
      <c r="AI109">
        <f t="shared" si="94"/>
        <v>0</v>
      </c>
      <c r="AJ109">
        <f t="shared" si="94"/>
        <v>0</v>
      </c>
      <c r="AK109">
        <f t="shared" si="94"/>
        <v>0</v>
      </c>
      <c r="AL109">
        <f t="shared" si="94"/>
        <v>0</v>
      </c>
      <c r="AM109">
        <f t="shared" si="94"/>
        <v>0</v>
      </c>
      <c r="AO109" s="4">
        <v>1983</v>
      </c>
    </row>
    <row r="110" spans="1:41" ht="12.75">
      <c r="A110" s="4">
        <v>1984</v>
      </c>
      <c r="B110">
        <f t="shared" si="90"/>
        <v>14</v>
      </c>
      <c r="C110">
        <f t="shared" si="90"/>
        <v>12</v>
      </c>
      <c r="D110">
        <f t="shared" si="90"/>
        <v>10</v>
      </c>
      <c r="E110">
        <f t="shared" si="90"/>
        <v>14</v>
      </c>
      <c r="F110">
        <f t="shared" si="90"/>
        <v>16</v>
      </c>
      <c r="G110">
        <f t="shared" si="90"/>
        <v>66</v>
      </c>
      <c r="I110" s="4">
        <v>1984</v>
      </c>
      <c r="J110">
        <f t="shared" si="91"/>
        <v>0</v>
      </c>
      <c r="K110">
        <f t="shared" si="91"/>
        <v>0</v>
      </c>
      <c r="L110">
        <f t="shared" si="91"/>
        <v>1</v>
      </c>
      <c r="M110">
        <f t="shared" si="91"/>
        <v>3</v>
      </c>
      <c r="N110">
        <f t="shared" si="91"/>
        <v>3</v>
      </c>
      <c r="O110">
        <f t="shared" si="91"/>
        <v>7</v>
      </c>
      <c r="Q110" s="4">
        <v>1984</v>
      </c>
      <c r="R110">
        <f t="shared" si="92"/>
        <v>0</v>
      </c>
      <c r="S110">
        <f t="shared" si="92"/>
        <v>0</v>
      </c>
      <c r="T110">
        <f t="shared" si="92"/>
        <v>0</v>
      </c>
      <c r="U110">
        <f t="shared" si="92"/>
        <v>1</v>
      </c>
      <c r="V110">
        <f t="shared" si="92"/>
        <v>0</v>
      </c>
      <c r="W110">
        <f t="shared" si="92"/>
        <v>1</v>
      </c>
      <c r="Y110" s="4">
        <v>1984</v>
      </c>
      <c r="Z110">
        <f t="shared" si="93"/>
        <v>38</v>
      </c>
      <c r="AA110">
        <f t="shared" si="93"/>
        <v>36</v>
      </c>
      <c r="AB110">
        <f t="shared" si="93"/>
        <v>19</v>
      </c>
      <c r="AC110">
        <f t="shared" si="93"/>
        <v>8</v>
      </c>
      <c r="AD110">
        <f t="shared" si="93"/>
        <v>34</v>
      </c>
      <c r="AE110">
        <f t="shared" si="93"/>
        <v>135</v>
      </c>
      <c r="AG110" s="4">
        <v>1984</v>
      </c>
      <c r="AH110">
        <f t="shared" si="94"/>
        <v>0</v>
      </c>
      <c r="AI110">
        <f t="shared" si="94"/>
        <v>0</v>
      </c>
      <c r="AJ110">
        <f t="shared" si="94"/>
        <v>0</v>
      </c>
      <c r="AK110">
        <f t="shared" si="94"/>
        <v>0</v>
      </c>
      <c r="AL110">
        <f t="shared" si="94"/>
        <v>0</v>
      </c>
      <c r="AM110">
        <f t="shared" si="94"/>
        <v>0</v>
      </c>
      <c r="AO110" s="4">
        <v>1984</v>
      </c>
    </row>
    <row r="111" spans="1:41" ht="12.75">
      <c r="A111" s="4">
        <v>1985</v>
      </c>
      <c r="B111">
        <f t="shared" si="90"/>
        <v>0</v>
      </c>
      <c r="C111">
        <f t="shared" si="90"/>
        <v>0</v>
      </c>
      <c r="D111">
        <f t="shared" si="90"/>
        <v>0</v>
      </c>
      <c r="E111">
        <f t="shared" si="90"/>
        <v>0</v>
      </c>
      <c r="F111">
        <f t="shared" si="90"/>
        <v>0</v>
      </c>
      <c r="G111">
        <f t="shared" si="90"/>
        <v>0</v>
      </c>
      <c r="I111" s="4">
        <v>1985</v>
      </c>
      <c r="J111">
        <f t="shared" si="91"/>
        <v>0</v>
      </c>
      <c r="K111">
        <f t="shared" si="91"/>
        <v>0</v>
      </c>
      <c r="L111">
        <f t="shared" si="91"/>
        <v>0</v>
      </c>
      <c r="M111">
        <f t="shared" si="91"/>
        <v>0</v>
      </c>
      <c r="N111">
        <f t="shared" si="91"/>
        <v>0</v>
      </c>
      <c r="O111">
        <f t="shared" si="91"/>
        <v>0</v>
      </c>
      <c r="Q111" s="4">
        <v>1985</v>
      </c>
      <c r="R111">
        <f t="shared" si="92"/>
        <v>0</v>
      </c>
      <c r="S111">
        <f t="shared" si="92"/>
        <v>0</v>
      </c>
      <c r="T111">
        <f t="shared" si="92"/>
        <v>0</v>
      </c>
      <c r="U111">
        <f t="shared" si="92"/>
        <v>0</v>
      </c>
      <c r="V111">
        <f t="shared" si="92"/>
        <v>0</v>
      </c>
      <c r="W111">
        <f t="shared" si="92"/>
        <v>0</v>
      </c>
      <c r="Y111" s="4">
        <v>1985</v>
      </c>
      <c r="Z111">
        <f t="shared" si="93"/>
        <v>0</v>
      </c>
      <c r="AA111">
        <f t="shared" si="93"/>
        <v>0</v>
      </c>
      <c r="AB111">
        <f t="shared" si="93"/>
        <v>0</v>
      </c>
      <c r="AC111">
        <f t="shared" si="93"/>
        <v>0</v>
      </c>
      <c r="AD111">
        <f t="shared" si="93"/>
        <v>0</v>
      </c>
      <c r="AE111">
        <f t="shared" si="93"/>
        <v>0</v>
      </c>
      <c r="AG111" s="4">
        <v>1985</v>
      </c>
      <c r="AH111">
        <f t="shared" si="94"/>
        <v>0</v>
      </c>
      <c r="AI111">
        <f t="shared" si="94"/>
        <v>0</v>
      </c>
      <c r="AJ111">
        <f t="shared" si="94"/>
        <v>0</v>
      </c>
      <c r="AK111">
        <f t="shared" si="94"/>
        <v>0</v>
      </c>
      <c r="AL111">
        <f t="shared" si="94"/>
        <v>0</v>
      </c>
      <c r="AM111">
        <f t="shared" si="94"/>
        <v>0</v>
      </c>
      <c r="AO111" s="4">
        <v>1985</v>
      </c>
    </row>
    <row r="112" spans="1:41" ht="12.75">
      <c r="A112" s="4">
        <v>1986</v>
      </c>
      <c r="B112">
        <f t="shared" si="90"/>
        <v>0</v>
      </c>
      <c r="C112">
        <f t="shared" si="90"/>
        <v>0</v>
      </c>
      <c r="D112">
        <f t="shared" si="90"/>
        <v>0</v>
      </c>
      <c r="E112">
        <f t="shared" si="90"/>
        <v>0</v>
      </c>
      <c r="F112">
        <f t="shared" si="90"/>
        <v>2</v>
      </c>
      <c r="G112">
        <f t="shared" si="90"/>
        <v>2</v>
      </c>
      <c r="I112" s="4">
        <v>1986</v>
      </c>
      <c r="J112">
        <f t="shared" si="91"/>
        <v>0</v>
      </c>
      <c r="K112">
        <f t="shared" si="91"/>
        <v>0</v>
      </c>
      <c r="L112">
        <f t="shared" si="91"/>
        <v>0</v>
      </c>
      <c r="M112">
        <f t="shared" si="91"/>
        <v>0</v>
      </c>
      <c r="N112">
        <f t="shared" si="91"/>
        <v>0</v>
      </c>
      <c r="O112">
        <f t="shared" si="91"/>
        <v>0</v>
      </c>
      <c r="Q112" s="4">
        <v>1986</v>
      </c>
      <c r="R112">
        <f t="shared" si="92"/>
        <v>0</v>
      </c>
      <c r="S112">
        <f t="shared" si="92"/>
        <v>0</v>
      </c>
      <c r="T112">
        <f t="shared" si="92"/>
        <v>0</v>
      </c>
      <c r="U112">
        <f t="shared" si="92"/>
        <v>0</v>
      </c>
      <c r="V112">
        <f t="shared" si="92"/>
        <v>0</v>
      </c>
      <c r="W112">
        <f t="shared" si="92"/>
        <v>0</v>
      </c>
      <c r="Y112" s="4">
        <v>1986</v>
      </c>
      <c r="Z112">
        <f t="shared" si="93"/>
        <v>0</v>
      </c>
      <c r="AA112">
        <f t="shared" si="93"/>
        <v>0</v>
      </c>
      <c r="AB112">
        <f t="shared" si="93"/>
        <v>0</v>
      </c>
      <c r="AC112">
        <f t="shared" si="93"/>
        <v>0</v>
      </c>
      <c r="AD112">
        <f t="shared" si="93"/>
        <v>4</v>
      </c>
      <c r="AE112">
        <f t="shared" si="93"/>
        <v>4</v>
      </c>
      <c r="AG112" s="4">
        <v>1986</v>
      </c>
      <c r="AH112">
        <f t="shared" si="94"/>
        <v>0</v>
      </c>
      <c r="AI112">
        <f t="shared" si="94"/>
        <v>0</v>
      </c>
      <c r="AJ112">
        <f t="shared" si="94"/>
        <v>0</v>
      </c>
      <c r="AK112">
        <f t="shared" si="94"/>
        <v>0</v>
      </c>
      <c r="AL112">
        <f t="shared" si="94"/>
        <v>0</v>
      </c>
      <c r="AM112">
        <f t="shared" si="94"/>
        <v>0</v>
      </c>
      <c r="AO112" s="4">
        <v>1986</v>
      </c>
    </row>
    <row r="113" spans="1:41" ht="12.75">
      <c r="A113" s="4">
        <v>1987</v>
      </c>
      <c r="B113">
        <f t="shared" si="90"/>
        <v>0</v>
      </c>
      <c r="C113">
        <f t="shared" si="90"/>
        <v>0</v>
      </c>
      <c r="D113">
        <f t="shared" si="90"/>
        <v>0</v>
      </c>
      <c r="E113">
        <f t="shared" si="90"/>
        <v>0</v>
      </c>
      <c r="F113">
        <f t="shared" si="90"/>
        <v>4</v>
      </c>
      <c r="G113">
        <f t="shared" si="90"/>
        <v>4</v>
      </c>
      <c r="I113" s="4">
        <v>1987</v>
      </c>
      <c r="J113">
        <f t="shared" si="91"/>
        <v>0</v>
      </c>
      <c r="K113">
        <f t="shared" si="91"/>
        <v>0</v>
      </c>
      <c r="L113">
        <f t="shared" si="91"/>
        <v>0</v>
      </c>
      <c r="M113">
        <f t="shared" si="91"/>
        <v>0</v>
      </c>
      <c r="N113">
        <f t="shared" si="91"/>
        <v>1</v>
      </c>
      <c r="O113">
        <f t="shared" si="91"/>
        <v>1</v>
      </c>
      <c r="Q113" s="4">
        <v>1987</v>
      </c>
      <c r="R113">
        <f t="shared" si="92"/>
        <v>0</v>
      </c>
      <c r="S113">
        <f t="shared" si="92"/>
        <v>0</v>
      </c>
      <c r="T113">
        <f t="shared" si="92"/>
        <v>0</v>
      </c>
      <c r="U113">
        <f t="shared" si="92"/>
        <v>0</v>
      </c>
      <c r="V113">
        <f t="shared" si="92"/>
        <v>0</v>
      </c>
      <c r="W113">
        <f t="shared" si="92"/>
        <v>0</v>
      </c>
      <c r="Y113" s="4">
        <v>1987</v>
      </c>
      <c r="Z113">
        <f t="shared" si="93"/>
        <v>0</v>
      </c>
      <c r="AA113">
        <f t="shared" si="93"/>
        <v>0</v>
      </c>
      <c r="AB113">
        <f t="shared" si="93"/>
        <v>0</v>
      </c>
      <c r="AC113">
        <f t="shared" si="93"/>
        <v>0</v>
      </c>
      <c r="AD113">
        <f t="shared" si="93"/>
        <v>14</v>
      </c>
      <c r="AE113">
        <f t="shared" si="93"/>
        <v>14</v>
      </c>
      <c r="AG113" s="4">
        <v>1987</v>
      </c>
      <c r="AH113">
        <f t="shared" si="94"/>
        <v>0</v>
      </c>
      <c r="AI113">
        <f t="shared" si="94"/>
        <v>0</v>
      </c>
      <c r="AJ113">
        <f t="shared" si="94"/>
        <v>0</v>
      </c>
      <c r="AK113">
        <f t="shared" si="94"/>
        <v>0</v>
      </c>
      <c r="AL113">
        <f t="shared" si="94"/>
        <v>0</v>
      </c>
      <c r="AM113">
        <f t="shared" si="94"/>
        <v>0</v>
      </c>
      <c r="AO113" s="4">
        <v>1987</v>
      </c>
    </row>
    <row r="114" spans="1:41" ht="12.75">
      <c r="A114" s="4">
        <v>1988</v>
      </c>
      <c r="B114">
        <f t="shared" si="90"/>
        <v>0</v>
      </c>
      <c r="C114">
        <f t="shared" si="90"/>
        <v>0</v>
      </c>
      <c r="D114">
        <f t="shared" si="90"/>
        <v>0</v>
      </c>
      <c r="E114">
        <f t="shared" si="90"/>
        <v>0</v>
      </c>
      <c r="F114">
        <f t="shared" si="90"/>
        <v>15</v>
      </c>
      <c r="G114">
        <f t="shared" si="90"/>
        <v>15</v>
      </c>
      <c r="I114" s="4">
        <v>1988</v>
      </c>
      <c r="J114">
        <f t="shared" si="91"/>
        <v>0</v>
      </c>
      <c r="K114">
        <f t="shared" si="91"/>
        <v>0</v>
      </c>
      <c r="L114">
        <f t="shared" si="91"/>
        <v>0</v>
      </c>
      <c r="M114">
        <f t="shared" si="91"/>
        <v>0</v>
      </c>
      <c r="N114">
        <f t="shared" si="91"/>
        <v>1</v>
      </c>
      <c r="O114">
        <f t="shared" si="91"/>
        <v>1</v>
      </c>
      <c r="Q114" s="4">
        <v>1988</v>
      </c>
      <c r="R114">
        <f t="shared" si="92"/>
        <v>0</v>
      </c>
      <c r="S114">
        <f t="shared" si="92"/>
        <v>0</v>
      </c>
      <c r="T114">
        <f t="shared" si="92"/>
        <v>0</v>
      </c>
      <c r="U114">
        <f t="shared" si="92"/>
        <v>0</v>
      </c>
      <c r="V114">
        <f t="shared" si="92"/>
        <v>0</v>
      </c>
      <c r="W114">
        <f t="shared" si="92"/>
        <v>0</v>
      </c>
      <c r="Y114" s="4">
        <v>1988</v>
      </c>
      <c r="Z114">
        <f t="shared" si="93"/>
        <v>0</v>
      </c>
      <c r="AA114">
        <f t="shared" si="93"/>
        <v>0</v>
      </c>
      <c r="AB114">
        <f t="shared" si="93"/>
        <v>0</v>
      </c>
      <c r="AC114">
        <f t="shared" si="93"/>
        <v>0</v>
      </c>
      <c r="AD114">
        <f t="shared" si="93"/>
        <v>27</v>
      </c>
      <c r="AE114">
        <f t="shared" si="93"/>
        <v>27</v>
      </c>
      <c r="AG114" s="4">
        <v>1988</v>
      </c>
      <c r="AH114">
        <f t="shared" si="94"/>
        <v>0</v>
      </c>
      <c r="AI114">
        <f t="shared" si="94"/>
        <v>0</v>
      </c>
      <c r="AJ114">
        <f t="shared" si="94"/>
        <v>0</v>
      </c>
      <c r="AK114">
        <f t="shared" si="94"/>
        <v>0</v>
      </c>
      <c r="AL114">
        <f t="shared" si="94"/>
        <v>0</v>
      </c>
      <c r="AM114">
        <f t="shared" si="94"/>
        <v>0</v>
      </c>
      <c r="AO114" s="4">
        <v>1988</v>
      </c>
    </row>
    <row r="115" spans="1:41" ht="12.75">
      <c r="A115" s="4">
        <v>1989</v>
      </c>
      <c r="B115">
        <f t="shared" si="90"/>
        <v>0</v>
      </c>
      <c r="C115">
        <f t="shared" si="90"/>
        <v>0</v>
      </c>
      <c r="D115">
        <f t="shared" si="90"/>
        <v>0</v>
      </c>
      <c r="E115">
        <f t="shared" si="90"/>
        <v>0</v>
      </c>
      <c r="F115">
        <f t="shared" si="90"/>
        <v>12</v>
      </c>
      <c r="G115">
        <f t="shared" si="90"/>
        <v>12</v>
      </c>
      <c r="I115" s="4">
        <v>1989</v>
      </c>
      <c r="J115">
        <f t="shared" si="91"/>
        <v>0</v>
      </c>
      <c r="K115">
        <f t="shared" si="91"/>
        <v>0</v>
      </c>
      <c r="L115">
        <f t="shared" si="91"/>
        <v>0</v>
      </c>
      <c r="M115">
        <f t="shared" si="91"/>
        <v>0</v>
      </c>
      <c r="N115">
        <f t="shared" si="91"/>
        <v>2</v>
      </c>
      <c r="O115">
        <f t="shared" si="91"/>
        <v>2</v>
      </c>
      <c r="Q115" s="4">
        <v>1989</v>
      </c>
      <c r="R115">
        <f t="shared" si="92"/>
        <v>0</v>
      </c>
      <c r="S115">
        <f t="shared" si="92"/>
        <v>0</v>
      </c>
      <c r="T115">
        <f t="shared" si="92"/>
        <v>0</v>
      </c>
      <c r="U115">
        <f t="shared" si="92"/>
        <v>0</v>
      </c>
      <c r="V115">
        <f t="shared" si="92"/>
        <v>0</v>
      </c>
      <c r="W115">
        <f t="shared" si="92"/>
        <v>0</v>
      </c>
      <c r="Y115" s="4">
        <v>1989</v>
      </c>
      <c r="Z115">
        <f t="shared" si="93"/>
        <v>0</v>
      </c>
      <c r="AA115">
        <f t="shared" si="93"/>
        <v>0</v>
      </c>
      <c r="AB115">
        <f t="shared" si="93"/>
        <v>0</v>
      </c>
      <c r="AC115">
        <f t="shared" si="93"/>
        <v>0</v>
      </c>
      <c r="AD115">
        <f t="shared" si="93"/>
        <v>32</v>
      </c>
      <c r="AE115">
        <f t="shared" si="93"/>
        <v>32</v>
      </c>
      <c r="AG115" s="4">
        <v>1989</v>
      </c>
      <c r="AH115">
        <f t="shared" si="94"/>
        <v>0</v>
      </c>
      <c r="AI115">
        <f t="shared" si="94"/>
        <v>0</v>
      </c>
      <c r="AJ115">
        <f t="shared" si="94"/>
        <v>0</v>
      </c>
      <c r="AK115">
        <f t="shared" si="94"/>
        <v>0</v>
      </c>
      <c r="AL115">
        <f t="shared" si="94"/>
        <v>0</v>
      </c>
      <c r="AM115">
        <f t="shared" si="94"/>
        <v>0</v>
      </c>
      <c r="AO115" s="4">
        <v>1989</v>
      </c>
    </row>
    <row r="116" spans="1:41" ht="12.75">
      <c r="A116" s="4">
        <v>1990</v>
      </c>
      <c r="B116">
        <f t="shared" si="90"/>
        <v>0</v>
      </c>
      <c r="C116">
        <f t="shared" si="90"/>
        <v>0</v>
      </c>
      <c r="D116">
        <f t="shared" si="90"/>
        <v>0</v>
      </c>
      <c r="E116">
        <f t="shared" si="90"/>
        <v>0</v>
      </c>
      <c r="F116">
        <f t="shared" si="90"/>
        <v>2</v>
      </c>
      <c r="G116">
        <f t="shared" si="90"/>
        <v>2</v>
      </c>
      <c r="I116" s="4">
        <v>1990</v>
      </c>
      <c r="J116">
        <f t="shared" si="91"/>
        <v>0</v>
      </c>
      <c r="K116">
        <f t="shared" si="91"/>
        <v>0</v>
      </c>
      <c r="L116">
        <f t="shared" si="91"/>
        <v>0</v>
      </c>
      <c r="M116">
        <f t="shared" si="91"/>
        <v>0</v>
      </c>
      <c r="N116">
        <f t="shared" si="91"/>
        <v>1</v>
      </c>
      <c r="O116">
        <f t="shared" si="91"/>
        <v>1</v>
      </c>
      <c r="Q116" s="4">
        <v>1990</v>
      </c>
      <c r="R116">
        <f t="shared" si="92"/>
        <v>0</v>
      </c>
      <c r="S116">
        <f t="shared" si="92"/>
        <v>0</v>
      </c>
      <c r="T116">
        <f t="shared" si="92"/>
        <v>0</v>
      </c>
      <c r="U116">
        <f t="shared" si="92"/>
        <v>0</v>
      </c>
      <c r="V116">
        <f t="shared" si="92"/>
        <v>0</v>
      </c>
      <c r="W116">
        <f t="shared" si="92"/>
        <v>0</v>
      </c>
      <c r="Y116" s="4">
        <v>1990</v>
      </c>
      <c r="Z116">
        <f t="shared" si="93"/>
        <v>0</v>
      </c>
      <c r="AA116">
        <f t="shared" si="93"/>
        <v>0</v>
      </c>
      <c r="AB116">
        <f t="shared" si="93"/>
        <v>0</v>
      </c>
      <c r="AC116">
        <f t="shared" si="93"/>
        <v>0</v>
      </c>
      <c r="AD116">
        <f t="shared" si="93"/>
        <v>4</v>
      </c>
      <c r="AE116">
        <f t="shared" si="93"/>
        <v>4</v>
      </c>
      <c r="AG116" s="4">
        <v>1990</v>
      </c>
      <c r="AH116">
        <f t="shared" si="94"/>
        <v>0</v>
      </c>
      <c r="AI116">
        <f t="shared" si="94"/>
        <v>0</v>
      </c>
      <c r="AJ116">
        <f t="shared" si="94"/>
        <v>0</v>
      </c>
      <c r="AK116">
        <f t="shared" si="94"/>
        <v>0</v>
      </c>
      <c r="AL116">
        <f t="shared" si="94"/>
        <v>0</v>
      </c>
      <c r="AM116">
        <f t="shared" si="94"/>
        <v>0</v>
      </c>
      <c r="AO116" s="4">
        <v>1990</v>
      </c>
    </row>
    <row r="117" spans="1:41" ht="12.75">
      <c r="A117" s="4">
        <v>1991</v>
      </c>
      <c r="B117">
        <f t="shared" si="90"/>
        <v>0</v>
      </c>
      <c r="C117">
        <f t="shared" si="90"/>
        <v>0</v>
      </c>
      <c r="D117">
        <f t="shared" si="90"/>
        <v>0</v>
      </c>
      <c r="E117">
        <f t="shared" si="90"/>
        <v>0</v>
      </c>
      <c r="F117">
        <f t="shared" si="90"/>
        <v>1</v>
      </c>
      <c r="G117">
        <f t="shared" si="90"/>
        <v>1</v>
      </c>
      <c r="I117" s="4">
        <v>1991</v>
      </c>
      <c r="J117">
        <f t="shared" si="91"/>
        <v>0</v>
      </c>
      <c r="K117">
        <f t="shared" si="91"/>
        <v>0</v>
      </c>
      <c r="L117">
        <f t="shared" si="91"/>
        <v>0</v>
      </c>
      <c r="M117">
        <f t="shared" si="91"/>
        <v>0</v>
      </c>
      <c r="N117">
        <f t="shared" si="91"/>
        <v>0</v>
      </c>
      <c r="O117">
        <f t="shared" si="91"/>
        <v>0</v>
      </c>
      <c r="Q117" s="4">
        <v>1991</v>
      </c>
      <c r="R117">
        <f t="shared" si="92"/>
        <v>0</v>
      </c>
      <c r="S117">
        <f t="shared" si="92"/>
        <v>0</v>
      </c>
      <c r="T117">
        <f t="shared" si="92"/>
        <v>0</v>
      </c>
      <c r="U117">
        <f t="shared" si="92"/>
        <v>0</v>
      </c>
      <c r="V117">
        <f t="shared" si="92"/>
        <v>0</v>
      </c>
      <c r="W117">
        <f t="shared" si="92"/>
        <v>0</v>
      </c>
      <c r="Y117" s="4">
        <v>1991</v>
      </c>
      <c r="Z117">
        <f t="shared" si="93"/>
        <v>0</v>
      </c>
      <c r="AA117">
        <f t="shared" si="93"/>
        <v>0</v>
      </c>
      <c r="AB117">
        <f t="shared" si="93"/>
        <v>0</v>
      </c>
      <c r="AC117">
        <f t="shared" si="93"/>
        <v>0</v>
      </c>
      <c r="AD117">
        <f t="shared" si="93"/>
        <v>1</v>
      </c>
      <c r="AE117">
        <f t="shared" si="93"/>
        <v>1</v>
      </c>
      <c r="AG117" s="4">
        <v>1991</v>
      </c>
      <c r="AH117">
        <f t="shared" si="94"/>
        <v>0</v>
      </c>
      <c r="AI117">
        <f t="shared" si="94"/>
        <v>0</v>
      </c>
      <c r="AJ117">
        <f t="shared" si="94"/>
        <v>0</v>
      </c>
      <c r="AK117">
        <f t="shared" si="94"/>
        <v>0</v>
      </c>
      <c r="AL117">
        <f t="shared" si="94"/>
        <v>0</v>
      </c>
      <c r="AM117">
        <f t="shared" si="94"/>
        <v>0</v>
      </c>
      <c r="AO117" s="4">
        <v>1991</v>
      </c>
    </row>
    <row r="118" spans="1:41" ht="12.75">
      <c r="A118" s="4">
        <v>1992</v>
      </c>
      <c r="B118">
        <f t="shared" si="90"/>
        <v>0</v>
      </c>
      <c r="C118">
        <f t="shared" si="90"/>
        <v>0</v>
      </c>
      <c r="D118">
        <f t="shared" si="90"/>
        <v>0</v>
      </c>
      <c r="E118">
        <f t="shared" si="90"/>
        <v>0</v>
      </c>
      <c r="F118">
        <f t="shared" si="90"/>
        <v>18</v>
      </c>
      <c r="G118">
        <f t="shared" si="90"/>
        <v>18</v>
      </c>
      <c r="I118" s="4">
        <v>1992</v>
      </c>
      <c r="J118">
        <f t="shared" si="91"/>
        <v>0</v>
      </c>
      <c r="K118">
        <f t="shared" si="91"/>
        <v>0</v>
      </c>
      <c r="L118">
        <f t="shared" si="91"/>
        <v>0</v>
      </c>
      <c r="M118">
        <f t="shared" si="91"/>
        <v>0</v>
      </c>
      <c r="N118">
        <f t="shared" si="91"/>
        <v>2</v>
      </c>
      <c r="O118">
        <f t="shared" si="91"/>
        <v>2</v>
      </c>
      <c r="Q118" s="4">
        <v>1992</v>
      </c>
      <c r="R118">
        <f t="shared" si="92"/>
        <v>0</v>
      </c>
      <c r="S118">
        <f t="shared" si="92"/>
        <v>0</v>
      </c>
      <c r="T118">
        <f t="shared" si="92"/>
        <v>0</v>
      </c>
      <c r="U118">
        <f t="shared" si="92"/>
        <v>0</v>
      </c>
      <c r="V118">
        <f t="shared" si="92"/>
        <v>0</v>
      </c>
      <c r="W118">
        <f t="shared" si="92"/>
        <v>0</v>
      </c>
      <c r="Y118" s="4">
        <v>1992</v>
      </c>
      <c r="Z118">
        <f t="shared" si="93"/>
        <v>0</v>
      </c>
      <c r="AA118">
        <f t="shared" si="93"/>
        <v>0</v>
      </c>
      <c r="AB118">
        <f t="shared" si="93"/>
        <v>0</v>
      </c>
      <c r="AC118">
        <f t="shared" si="93"/>
        <v>0</v>
      </c>
      <c r="AD118">
        <f t="shared" si="93"/>
        <v>37</v>
      </c>
      <c r="AE118">
        <f t="shared" si="93"/>
        <v>37</v>
      </c>
      <c r="AG118" s="4">
        <v>1992</v>
      </c>
      <c r="AH118">
        <f t="shared" si="94"/>
        <v>0</v>
      </c>
      <c r="AI118">
        <f t="shared" si="94"/>
        <v>0</v>
      </c>
      <c r="AJ118">
        <f t="shared" si="94"/>
        <v>0</v>
      </c>
      <c r="AK118">
        <f t="shared" si="94"/>
        <v>0</v>
      </c>
      <c r="AL118">
        <f t="shared" si="94"/>
        <v>0</v>
      </c>
      <c r="AM118">
        <f t="shared" si="94"/>
        <v>0</v>
      </c>
      <c r="AO118" s="4">
        <v>1992</v>
      </c>
    </row>
    <row r="119" spans="1:41" ht="12.75">
      <c r="A119" s="4">
        <v>1993</v>
      </c>
      <c r="B119">
        <f aca="true" t="shared" si="95" ref="B119:G125">B98+B56+B35</f>
        <v>0</v>
      </c>
      <c r="C119">
        <f t="shared" si="95"/>
        <v>0</v>
      </c>
      <c r="D119">
        <f t="shared" si="95"/>
        <v>0</v>
      </c>
      <c r="E119">
        <f t="shared" si="95"/>
        <v>0</v>
      </c>
      <c r="F119">
        <f t="shared" si="95"/>
        <v>76</v>
      </c>
      <c r="G119">
        <f t="shared" si="95"/>
        <v>76</v>
      </c>
      <c r="I119" s="4">
        <v>1993</v>
      </c>
      <c r="J119">
        <f aca="true" t="shared" si="96" ref="J119:O125">J98+J56+J35</f>
        <v>0</v>
      </c>
      <c r="K119">
        <f t="shared" si="96"/>
        <v>0</v>
      </c>
      <c r="L119">
        <f t="shared" si="96"/>
        <v>0</v>
      </c>
      <c r="M119">
        <f t="shared" si="96"/>
        <v>0</v>
      </c>
      <c r="N119">
        <f t="shared" si="96"/>
        <v>16</v>
      </c>
      <c r="O119">
        <f t="shared" si="96"/>
        <v>16</v>
      </c>
      <c r="Q119" s="4">
        <v>1993</v>
      </c>
      <c r="R119">
        <f aca="true" t="shared" si="97" ref="R119:W125">R98+R56+R35</f>
        <v>0</v>
      </c>
      <c r="S119">
        <f t="shared" si="97"/>
        <v>0</v>
      </c>
      <c r="T119">
        <f t="shared" si="97"/>
        <v>0</v>
      </c>
      <c r="U119">
        <f t="shared" si="97"/>
        <v>0</v>
      </c>
      <c r="V119">
        <f t="shared" si="97"/>
        <v>1</v>
      </c>
      <c r="W119">
        <f t="shared" si="97"/>
        <v>1</v>
      </c>
      <c r="Y119" s="4">
        <v>1993</v>
      </c>
      <c r="Z119">
        <f aca="true" t="shared" si="98" ref="Z119:AE125">Z98+Z56+Z35</f>
        <v>0</v>
      </c>
      <c r="AA119">
        <f t="shared" si="98"/>
        <v>0</v>
      </c>
      <c r="AB119">
        <f t="shared" si="98"/>
        <v>0</v>
      </c>
      <c r="AC119">
        <f t="shared" si="98"/>
        <v>0</v>
      </c>
      <c r="AD119">
        <f t="shared" si="98"/>
        <v>201</v>
      </c>
      <c r="AE119">
        <f t="shared" si="98"/>
        <v>201</v>
      </c>
      <c r="AG119" s="4">
        <v>1993</v>
      </c>
      <c r="AH119">
        <f aca="true" t="shared" si="99" ref="AH119:AM125">AH98+AH56+AH35</f>
        <v>0</v>
      </c>
      <c r="AI119">
        <f t="shared" si="99"/>
        <v>0</v>
      </c>
      <c r="AJ119">
        <f t="shared" si="99"/>
        <v>0</v>
      </c>
      <c r="AK119">
        <f t="shared" si="99"/>
        <v>0</v>
      </c>
      <c r="AL119">
        <f t="shared" si="99"/>
        <v>0</v>
      </c>
      <c r="AM119">
        <f t="shared" si="99"/>
        <v>0</v>
      </c>
      <c r="AO119" s="4">
        <v>1993</v>
      </c>
    </row>
    <row r="120" spans="1:41" ht="12.75">
      <c r="A120" s="4">
        <v>1994</v>
      </c>
      <c r="B120">
        <f t="shared" si="95"/>
        <v>0</v>
      </c>
      <c r="C120">
        <f t="shared" si="95"/>
        <v>0</v>
      </c>
      <c r="D120">
        <f t="shared" si="95"/>
        <v>0</v>
      </c>
      <c r="E120">
        <f t="shared" si="95"/>
        <v>0</v>
      </c>
      <c r="F120">
        <f t="shared" si="95"/>
        <v>78</v>
      </c>
      <c r="G120">
        <f t="shared" si="95"/>
        <v>78</v>
      </c>
      <c r="I120" s="4">
        <v>1994</v>
      </c>
      <c r="J120">
        <f t="shared" si="96"/>
        <v>0</v>
      </c>
      <c r="K120">
        <f t="shared" si="96"/>
        <v>0</v>
      </c>
      <c r="L120">
        <f t="shared" si="96"/>
        <v>0</v>
      </c>
      <c r="M120">
        <f t="shared" si="96"/>
        <v>0</v>
      </c>
      <c r="N120">
        <f t="shared" si="96"/>
        <v>15</v>
      </c>
      <c r="O120">
        <f t="shared" si="96"/>
        <v>15</v>
      </c>
      <c r="Q120" s="4">
        <v>1994</v>
      </c>
      <c r="R120">
        <f t="shared" si="97"/>
        <v>0</v>
      </c>
      <c r="S120">
        <f t="shared" si="97"/>
        <v>0</v>
      </c>
      <c r="T120">
        <f t="shared" si="97"/>
        <v>0</v>
      </c>
      <c r="U120">
        <f t="shared" si="97"/>
        <v>0</v>
      </c>
      <c r="V120">
        <f t="shared" si="97"/>
        <v>1</v>
      </c>
      <c r="W120">
        <f t="shared" si="97"/>
        <v>1</v>
      </c>
      <c r="Y120" s="4">
        <v>1994</v>
      </c>
      <c r="Z120">
        <f t="shared" si="98"/>
        <v>0</v>
      </c>
      <c r="AA120">
        <f t="shared" si="98"/>
        <v>0</v>
      </c>
      <c r="AB120">
        <f t="shared" si="98"/>
        <v>0</v>
      </c>
      <c r="AC120">
        <f t="shared" si="98"/>
        <v>0</v>
      </c>
      <c r="AD120">
        <f t="shared" si="98"/>
        <v>234</v>
      </c>
      <c r="AE120">
        <f t="shared" si="98"/>
        <v>234</v>
      </c>
      <c r="AG120" s="4">
        <v>1994</v>
      </c>
      <c r="AH120">
        <f t="shared" si="99"/>
        <v>0</v>
      </c>
      <c r="AI120">
        <f t="shared" si="99"/>
        <v>0</v>
      </c>
      <c r="AJ120">
        <f t="shared" si="99"/>
        <v>0</v>
      </c>
      <c r="AK120">
        <f t="shared" si="99"/>
        <v>0</v>
      </c>
      <c r="AL120">
        <f t="shared" si="99"/>
        <v>0</v>
      </c>
      <c r="AM120">
        <f t="shared" si="99"/>
        <v>0</v>
      </c>
      <c r="AO120" s="4">
        <v>1994</v>
      </c>
    </row>
    <row r="121" spans="1:41" ht="12.75">
      <c r="A121" s="4">
        <v>1995</v>
      </c>
      <c r="B121">
        <f t="shared" si="95"/>
        <v>0</v>
      </c>
      <c r="C121">
        <f t="shared" si="95"/>
        <v>0</v>
      </c>
      <c r="D121">
        <f t="shared" si="95"/>
        <v>0</v>
      </c>
      <c r="E121">
        <f t="shared" si="95"/>
        <v>0</v>
      </c>
      <c r="F121">
        <f t="shared" si="95"/>
        <v>87</v>
      </c>
      <c r="G121">
        <f t="shared" si="95"/>
        <v>87</v>
      </c>
      <c r="I121" s="4">
        <v>1995</v>
      </c>
      <c r="J121">
        <f t="shared" si="96"/>
        <v>0</v>
      </c>
      <c r="K121">
        <f t="shared" si="96"/>
        <v>0</v>
      </c>
      <c r="L121">
        <f t="shared" si="96"/>
        <v>0</v>
      </c>
      <c r="M121">
        <f t="shared" si="96"/>
        <v>0</v>
      </c>
      <c r="N121">
        <f t="shared" si="96"/>
        <v>30</v>
      </c>
      <c r="O121">
        <f t="shared" si="96"/>
        <v>30</v>
      </c>
      <c r="Q121" s="4">
        <v>1995</v>
      </c>
      <c r="R121">
        <f t="shared" si="97"/>
        <v>0</v>
      </c>
      <c r="S121">
        <f t="shared" si="97"/>
        <v>0</v>
      </c>
      <c r="T121">
        <f t="shared" si="97"/>
        <v>0</v>
      </c>
      <c r="U121">
        <f t="shared" si="97"/>
        <v>0</v>
      </c>
      <c r="V121">
        <f t="shared" si="97"/>
        <v>1</v>
      </c>
      <c r="W121">
        <f t="shared" si="97"/>
        <v>1</v>
      </c>
      <c r="Y121" s="4">
        <v>1995</v>
      </c>
      <c r="Z121">
        <f t="shared" si="98"/>
        <v>0</v>
      </c>
      <c r="AA121">
        <f t="shared" si="98"/>
        <v>0</v>
      </c>
      <c r="AB121">
        <f t="shared" si="98"/>
        <v>0</v>
      </c>
      <c r="AC121">
        <f t="shared" si="98"/>
        <v>0</v>
      </c>
      <c r="AD121">
        <f t="shared" si="98"/>
        <v>230</v>
      </c>
      <c r="AE121">
        <f t="shared" si="98"/>
        <v>230</v>
      </c>
      <c r="AG121" s="4">
        <v>1995</v>
      </c>
      <c r="AH121">
        <f t="shared" si="99"/>
        <v>0</v>
      </c>
      <c r="AI121">
        <f t="shared" si="99"/>
        <v>0</v>
      </c>
      <c r="AJ121">
        <f t="shared" si="99"/>
        <v>0</v>
      </c>
      <c r="AK121">
        <f t="shared" si="99"/>
        <v>0</v>
      </c>
      <c r="AL121">
        <f t="shared" si="99"/>
        <v>0</v>
      </c>
      <c r="AM121">
        <f t="shared" si="99"/>
        <v>0</v>
      </c>
      <c r="AO121" s="4">
        <v>1995</v>
      </c>
    </row>
    <row r="122" spans="1:41" ht="12.75">
      <c r="A122" s="4">
        <v>1996</v>
      </c>
      <c r="B122">
        <f t="shared" si="95"/>
        <v>0</v>
      </c>
      <c r="C122">
        <f t="shared" si="95"/>
        <v>0</v>
      </c>
      <c r="D122">
        <f t="shared" si="95"/>
        <v>0</v>
      </c>
      <c r="E122">
        <f t="shared" si="95"/>
        <v>0</v>
      </c>
      <c r="F122">
        <f t="shared" si="95"/>
        <v>95</v>
      </c>
      <c r="G122">
        <f t="shared" si="95"/>
        <v>95</v>
      </c>
      <c r="I122" s="4">
        <v>1996</v>
      </c>
      <c r="J122">
        <f t="shared" si="96"/>
        <v>0</v>
      </c>
      <c r="K122">
        <f t="shared" si="96"/>
        <v>0</v>
      </c>
      <c r="L122">
        <f t="shared" si="96"/>
        <v>0</v>
      </c>
      <c r="M122">
        <f t="shared" si="96"/>
        <v>0</v>
      </c>
      <c r="N122">
        <f t="shared" si="96"/>
        <v>17</v>
      </c>
      <c r="O122">
        <f t="shared" si="96"/>
        <v>17</v>
      </c>
      <c r="Q122" s="4">
        <v>1996</v>
      </c>
      <c r="R122">
        <f t="shared" si="97"/>
        <v>0</v>
      </c>
      <c r="S122">
        <f t="shared" si="97"/>
        <v>0</v>
      </c>
      <c r="T122">
        <f t="shared" si="97"/>
        <v>0</v>
      </c>
      <c r="U122">
        <f t="shared" si="97"/>
        <v>0</v>
      </c>
      <c r="V122">
        <f t="shared" si="97"/>
        <v>0</v>
      </c>
      <c r="W122">
        <f t="shared" si="97"/>
        <v>0</v>
      </c>
      <c r="Y122" s="4">
        <v>1996</v>
      </c>
      <c r="Z122">
        <f t="shared" si="98"/>
        <v>0</v>
      </c>
      <c r="AA122">
        <f t="shared" si="98"/>
        <v>0</v>
      </c>
      <c r="AB122">
        <f t="shared" si="98"/>
        <v>0</v>
      </c>
      <c r="AC122">
        <f t="shared" si="98"/>
        <v>0</v>
      </c>
      <c r="AD122">
        <f t="shared" si="98"/>
        <v>280</v>
      </c>
      <c r="AE122">
        <f t="shared" si="98"/>
        <v>280</v>
      </c>
      <c r="AG122" s="4">
        <v>1996</v>
      </c>
      <c r="AH122">
        <f t="shared" si="99"/>
        <v>0</v>
      </c>
      <c r="AI122">
        <f t="shared" si="99"/>
        <v>0</v>
      </c>
      <c r="AJ122">
        <f t="shared" si="99"/>
        <v>0</v>
      </c>
      <c r="AK122">
        <f t="shared" si="99"/>
        <v>0</v>
      </c>
      <c r="AL122">
        <f t="shared" si="99"/>
        <v>0</v>
      </c>
      <c r="AM122">
        <f t="shared" si="99"/>
        <v>0</v>
      </c>
      <c r="AO122" s="4">
        <v>1996</v>
      </c>
    </row>
    <row r="123" spans="1:41" ht="12.75">
      <c r="A123" s="4">
        <v>1997</v>
      </c>
      <c r="B123">
        <f t="shared" si="95"/>
        <v>3</v>
      </c>
      <c r="C123">
        <f t="shared" si="95"/>
        <v>4</v>
      </c>
      <c r="D123">
        <f t="shared" si="95"/>
        <v>6</v>
      </c>
      <c r="E123">
        <f t="shared" si="95"/>
        <v>9</v>
      </c>
      <c r="F123">
        <f t="shared" si="95"/>
        <v>136</v>
      </c>
      <c r="G123">
        <f t="shared" si="95"/>
        <v>158</v>
      </c>
      <c r="I123" s="4">
        <v>1997</v>
      </c>
      <c r="J123">
        <f t="shared" si="96"/>
        <v>0</v>
      </c>
      <c r="K123">
        <f t="shared" si="96"/>
        <v>0</v>
      </c>
      <c r="L123">
        <f t="shared" si="96"/>
        <v>1</v>
      </c>
      <c r="M123">
        <f t="shared" si="96"/>
        <v>4</v>
      </c>
      <c r="N123">
        <f t="shared" si="96"/>
        <v>33</v>
      </c>
      <c r="O123">
        <f t="shared" si="96"/>
        <v>38</v>
      </c>
      <c r="Q123" s="4">
        <v>1997</v>
      </c>
      <c r="R123">
        <f t="shared" si="97"/>
        <v>0</v>
      </c>
      <c r="S123">
        <f t="shared" si="97"/>
        <v>0</v>
      </c>
      <c r="T123">
        <f t="shared" si="97"/>
        <v>0</v>
      </c>
      <c r="U123">
        <f t="shared" si="97"/>
        <v>0</v>
      </c>
      <c r="V123">
        <f t="shared" si="97"/>
        <v>0</v>
      </c>
      <c r="W123">
        <f t="shared" si="97"/>
        <v>0</v>
      </c>
      <c r="Y123" s="4">
        <v>1997</v>
      </c>
      <c r="Z123">
        <f t="shared" si="98"/>
        <v>5</v>
      </c>
      <c r="AA123">
        <f t="shared" si="98"/>
        <v>11</v>
      </c>
      <c r="AB123">
        <f t="shared" si="98"/>
        <v>16</v>
      </c>
      <c r="AC123">
        <f t="shared" si="98"/>
        <v>35</v>
      </c>
      <c r="AD123">
        <f t="shared" si="98"/>
        <v>483</v>
      </c>
      <c r="AE123">
        <f t="shared" si="98"/>
        <v>550</v>
      </c>
      <c r="AG123" s="4">
        <v>1997</v>
      </c>
      <c r="AH123">
        <f t="shared" si="99"/>
        <v>0</v>
      </c>
      <c r="AI123">
        <f t="shared" si="99"/>
        <v>0</v>
      </c>
      <c r="AJ123">
        <f t="shared" si="99"/>
        <v>2</v>
      </c>
      <c r="AK123">
        <f t="shared" si="99"/>
        <v>1</v>
      </c>
      <c r="AL123">
        <f t="shared" si="99"/>
        <v>17</v>
      </c>
      <c r="AM123">
        <f t="shared" si="99"/>
        <v>20</v>
      </c>
      <c r="AO123" s="4">
        <v>1997</v>
      </c>
    </row>
    <row r="124" spans="1:41" ht="12.75">
      <c r="A124" s="4">
        <v>1998</v>
      </c>
      <c r="B124">
        <f t="shared" si="95"/>
        <v>2</v>
      </c>
      <c r="C124">
        <f t="shared" si="95"/>
        <v>4</v>
      </c>
      <c r="D124">
        <f t="shared" si="95"/>
        <v>11</v>
      </c>
      <c r="E124">
        <f t="shared" si="95"/>
        <v>17</v>
      </c>
      <c r="F124">
        <f t="shared" si="95"/>
        <v>134</v>
      </c>
      <c r="G124">
        <f t="shared" si="95"/>
        <v>168</v>
      </c>
      <c r="I124" s="4">
        <v>1998</v>
      </c>
      <c r="J124">
        <f t="shared" si="96"/>
        <v>2</v>
      </c>
      <c r="K124">
        <f t="shared" si="96"/>
        <v>0</v>
      </c>
      <c r="L124">
        <f t="shared" si="96"/>
        <v>2</v>
      </c>
      <c r="M124">
        <f t="shared" si="96"/>
        <v>8</v>
      </c>
      <c r="N124">
        <f t="shared" si="96"/>
        <v>46</v>
      </c>
      <c r="O124">
        <f t="shared" si="96"/>
        <v>58</v>
      </c>
      <c r="Q124" s="4">
        <v>1998</v>
      </c>
      <c r="R124">
        <f t="shared" si="97"/>
        <v>0</v>
      </c>
      <c r="S124">
        <f t="shared" si="97"/>
        <v>0</v>
      </c>
      <c r="T124">
        <f t="shared" si="97"/>
        <v>0</v>
      </c>
      <c r="U124">
        <f t="shared" si="97"/>
        <v>0</v>
      </c>
      <c r="V124">
        <f t="shared" si="97"/>
        <v>3</v>
      </c>
      <c r="W124">
        <f t="shared" si="97"/>
        <v>3</v>
      </c>
      <c r="Y124" s="4">
        <v>1998</v>
      </c>
      <c r="Z124">
        <f t="shared" si="98"/>
        <v>20</v>
      </c>
      <c r="AA124">
        <f t="shared" si="98"/>
        <v>25</v>
      </c>
      <c r="AB124">
        <f t="shared" si="98"/>
        <v>44</v>
      </c>
      <c r="AC124">
        <f t="shared" si="98"/>
        <v>37</v>
      </c>
      <c r="AD124">
        <f t="shared" si="98"/>
        <v>489</v>
      </c>
      <c r="AE124">
        <f t="shared" si="98"/>
        <v>615</v>
      </c>
      <c r="AG124" s="4">
        <v>1998</v>
      </c>
      <c r="AH124">
        <f t="shared" si="99"/>
        <v>0</v>
      </c>
      <c r="AI124">
        <f t="shared" si="99"/>
        <v>0</v>
      </c>
      <c r="AJ124">
        <f t="shared" si="99"/>
        <v>0</v>
      </c>
      <c r="AK124">
        <f t="shared" si="99"/>
        <v>1</v>
      </c>
      <c r="AL124">
        <f t="shared" si="99"/>
        <v>10</v>
      </c>
      <c r="AM124">
        <f t="shared" si="99"/>
        <v>11</v>
      </c>
      <c r="AO124" s="4">
        <v>1998</v>
      </c>
    </row>
    <row r="125" spans="1:41" ht="12.75">
      <c r="A125" s="4">
        <v>1999</v>
      </c>
      <c r="B125">
        <f t="shared" si="95"/>
        <v>2</v>
      </c>
      <c r="C125">
        <f t="shared" si="95"/>
        <v>3</v>
      </c>
      <c r="D125">
        <f t="shared" si="95"/>
        <v>14</v>
      </c>
      <c r="E125">
        <f t="shared" si="95"/>
        <v>17</v>
      </c>
      <c r="F125">
        <f t="shared" si="95"/>
        <v>140</v>
      </c>
      <c r="G125">
        <f t="shared" si="95"/>
        <v>176</v>
      </c>
      <c r="I125" s="4">
        <v>1999</v>
      </c>
      <c r="J125">
        <f t="shared" si="96"/>
        <v>3</v>
      </c>
      <c r="K125">
        <f t="shared" si="96"/>
        <v>0</v>
      </c>
      <c r="L125">
        <f t="shared" si="96"/>
        <v>1</v>
      </c>
      <c r="M125">
        <f t="shared" si="96"/>
        <v>7</v>
      </c>
      <c r="N125">
        <f t="shared" si="96"/>
        <v>49</v>
      </c>
      <c r="O125">
        <f t="shared" si="96"/>
        <v>60</v>
      </c>
      <c r="Q125" s="4">
        <v>1999</v>
      </c>
      <c r="R125">
        <f t="shared" si="97"/>
        <v>0</v>
      </c>
      <c r="S125">
        <f t="shared" si="97"/>
        <v>0</v>
      </c>
      <c r="T125">
        <f t="shared" si="97"/>
        <v>0</v>
      </c>
      <c r="U125">
        <f t="shared" si="97"/>
        <v>0</v>
      </c>
      <c r="V125">
        <f t="shared" si="97"/>
        <v>6</v>
      </c>
      <c r="W125">
        <f t="shared" si="97"/>
        <v>6</v>
      </c>
      <c r="Y125" s="4">
        <v>1999</v>
      </c>
      <c r="Z125">
        <f t="shared" si="98"/>
        <v>16</v>
      </c>
      <c r="AA125">
        <f t="shared" si="98"/>
        <v>27</v>
      </c>
      <c r="AB125">
        <f t="shared" si="98"/>
        <v>33</v>
      </c>
      <c r="AC125">
        <f t="shared" si="98"/>
        <v>49</v>
      </c>
      <c r="AD125">
        <f t="shared" si="98"/>
        <v>494</v>
      </c>
      <c r="AE125">
        <f t="shared" si="98"/>
        <v>619</v>
      </c>
      <c r="AG125" s="4">
        <v>1999</v>
      </c>
      <c r="AH125">
        <f t="shared" si="99"/>
        <v>0</v>
      </c>
      <c r="AI125">
        <f t="shared" si="99"/>
        <v>0</v>
      </c>
      <c r="AJ125">
        <f t="shared" si="99"/>
        <v>1</v>
      </c>
      <c r="AK125">
        <f t="shared" si="99"/>
        <v>1</v>
      </c>
      <c r="AL125">
        <f t="shared" si="99"/>
        <v>22</v>
      </c>
      <c r="AM125">
        <f t="shared" si="99"/>
        <v>24</v>
      </c>
      <c r="AO125" s="4">
        <v>1999</v>
      </c>
    </row>
    <row r="126" spans="1:46" ht="12.75">
      <c r="A126" s="4" t="s">
        <v>31</v>
      </c>
      <c r="B126" s="2">
        <f>SUM(B109:B125)</f>
        <v>21</v>
      </c>
      <c r="C126" s="2">
        <f>SUM(C109:C125)</f>
        <v>23</v>
      </c>
      <c r="D126" s="2">
        <f>SUM(D109:D125)</f>
        <v>41</v>
      </c>
      <c r="E126" s="2">
        <f>SUM(E109:E125)</f>
        <v>57</v>
      </c>
      <c r="F126" s="2">
        <f>SUM(F109:F125)</f>
        <v>816</v>
      </c>
      <c r="G126">
        <f>SUM(B126:F126)</f>
        <v>958</v>
      </c>
      <c r="I126" s="4" t="s">
        <v>31</v>
      </c>
      <c r="J126" s="2">
        <f>SUM(J109:J125)</f>
        <v>5</v>
      </c>
      <c r="K126" s="2">
        <f>SUM(K109:K125)</f>
        <v>0</v>
      </c>
      <c r="L126" s="2">
        <f>SUM(L109:L125)</f>
        <v>5</v>
      </c>
      <c r="M126" s="2">
        <f>SUM(M109:M125)</f>
        <v>22</v>
      </c>
      <c r="N126" s="2">
        <f>SUM(N109:N125)</f>
        <v>216</v>
      </c>
      <c r="O126">
        <f>SUM(J126:N126)</f>
        <v>248</v>
      </c>
      <c r="Q126" s="4" t="s">
        <v>31</v>
      </c>
      <c r="R126" s="2">
        <f>SUM(R109:R125)</f>
        <v>0</v>
      </c>
      <c r="S126" s="2">
        <f>SUM(S109:S125)</f>
        <v>0</v>
      </c>
      <c r="T126" s="2">
        <f>SUM(T109:T125)</f>
        <v>0</v>
      </c>
      <c r="U126" s="2">
        <f>SUM(U109:U125)</f>
        <v>1</v>
      </c>
      <c r="V126" s="2">
        <f>SUM(V109:V125)</f>
        <v>12</v>
      </c>
      <c r="W126">
        <f>SUM(R126:V126)</f>
        <v>13</v>
      </c>
      <c r="Y126" s="4" t="s">
        <v>31</v>
      </c>
      <c r="Z126">
        <v>71</v>
      </c>
      <c r="AA126">
        <v>51</v>
      </c>
      <c r="AB126">
        <v>37</v>
      </c>
      <c r="AC126">
        <v>21</v>
      </c>
      <c r="AD126">
        <v>47</v>
      </c>
      <c r="AE126">
        <f>SUM(Z126:AD126)</f>
        <v>227</v>
      </c>
      <c r="AG126" s="4" t="s">
        <v>31</v>
      </c>
      <c r="AH126" s="2">
        <f>SUM(AH109:AH125)</f>
        <v>0</v>
      </c>
      <c r="AI126" s="2">
        <f>SUM(AI109:AI125)</f>
        <v>0</v>
      </c>
      <c r="AJ126" s="2">
        <f>SUM(AJ109:AJ125)</f>
        <v>3</v>
      </c>
      <c r="AK126" s="2">
        <f>SUM(AK109:AK125)</f>
        <v>3</v>
      </c>
      <c r="AL126" s="2">
        <f>SUM(AL109:AL125)</f>
        <v>49</v>
      </c>
      <c r="AM126">
        <f>SUM(AH126:AL126)</f>
        <v>55</v>
      </c>
      <c r="AO126" s="4" t="s">
        <v>31</v>
      </c>
      <c r="AP126" s="2"/>
      <c r="AQ126" s="2"/>
      <c r="AR126" s="2"/>
      <c r="AS126" s="2"/>
      <c r="AT126" s="2"/>
    </row>
    <row r="128" spans="1:41" ht="12.75">
      <c r="A128" s="4" t="s">
        <v>29</v>
      </c>
      <c r="I128" s="4" t="s">
        <v>30</v>
      </c>
      <c r="Q128" s="4" t="s">
        <v>46</v>
      </c>
      <c r="Y128" s="4" t="s">
        <v>47</v>
      </c>
      <c r="AG128" s="4" t="s">
        <v>44</v>
      </c>
      <c r="AO128" s="4" t="s">
        <v>45</v>
      </c>
    </row>
    <row r="129" spans="1:47" ht="12.75">
      <c r="A129" s="4" t="s">
        <v>28</v>
      </c>
      <c r="B129" s="12" t="s">
        <v>18</v>
      </c>
      <c r="C129" s="12" t="s">
        <v>23</v>
      </c>
      <c r="D129" s="12" t="s">
        <v>24</v>
      </c>
      <c r="E129" s="12" t="s">
        <v>19</v>
      </c>
      <c r="F129" s="12" t="s">
        <v>22</v>
      </c>
      <c r="G129" s="12" t="s">
        <v>31</v>
      </c>
      <c r="I129" s="4" t="s">
        <v>28</v>
      </c>
      <c r="J129" s="12" t="s">
        <v>18</v>
      </c>
      <c r="K129" s="12" t="s">
        <v>23</v>
      </c>
      <c r="L129" s="12" t="s">
        <v>24</v>
      </c>
      <c r="M129" s="12" t="s">
        <v>19</v>
      </c>
      <c r="N129" s="12" t="s">
        <v>22</v>
      </c>
      <c r="O129" s="12" t="s">
        <v>31</v>
      </c>
      <c r="Q129" s="4" t="s">
        <v>28</v>
      </c>
      <c r="R129" s="12" t="s">
        <v>18</v>
      </c>
      <c r="S129" s="12" t="s">
        <v>23</v>
      </c>
      <c r="T129" s="12" t="s">
        <v>24</v>
      </c>
      <c r="U129" s="12" t="s">
        <v>19</v>
      </c>
      <c r="V129" s="12" t="s">
        <v>22</v>
      </c>
      <c r="W129" s="12" t="s">
        <v>31</v>
      </c>
      <c r="Y129" s="4" t="s">
        <v>28</v>
      </c>
      <c r="Z129" s="12" t="s">
        <v>18</v>
      </c>
      <c r="AA129" s="12" t="s">
        <v>23</v>
      </c>
      <c r="AB129" s="12" t="s">
        <v>24</v>
      </c>
      <c r="AC129" s="12" t="s">
        <v>19</v>
      </c>
      <c r="AD129" s="12" t="s">
        <v>22</v>
      </c>
      <c r="AE129" s="12" t="s">
        <v>31</v>
      </c>
      <c r="AG129" s="4" t="s">
        <v>28</v>
      </c>
      <c r="AH129" s="12" t="s">
        <v>18</v>
      </c>
      <c r="AI129" s="12" t="s">
        <v>23</v>
      </c>
      <c r="AJ129" s="12" t="s">
        <v>24</v>
      </c>
      <c r="AK129" s="12" t="s">
        <v>19</v>
      </c>
      <c r="AL129" s="12" t="s">
        <v>22</v>
      </c>
      <c r="AM129" s="12" t="s">
        <v>31</v>
      </c>
      <c r="AO129" s="4" t="s">
        <v>28</v>
      </c>
      <c r="AP129" s="12" t="s">
        <v>18</v>
      </c>
      <c r="AQ129" s="12" t="s">
        <v>23</v>
      </c>
      <c r="AR129" s="12" t="s">
        <v>24</v>
      </c>
      <c r="AS129" s="12" t="s">
        <v>19</v>
      </c>
      <c r="AT129" s="12" t="s">
        <v>22</v>
      </c>
      <c r="AU129" s="12" t="s">
        <v>31</v>
      </c>
    </row>
    <row r="130" spans="1:41" ht="12.75">
      <c r="A130" s="4">
        <v>1983</v>
      </c>
      <c r="B130">
        <f>B4+B25+B46+B88</f>
        <v>0</v>
      </c>
      <c r="C130">
        <f>C4+C25+C46+C88</f>
        <v>0</v>
      </c>
      <c r="D130">
        <f>D4+D25+D46+D88</f>
        <v>0</v>
      </c>
      <c r="E130">
        <f>E4+E25+E46+E88</f>
        <v>0</v>
      </c>
      <c r="F130">
        <f>F4+F25+F46+F88</f>
        <v>0</v>
      </c>
      <c r="G130">
        <f>G4+G25+G46+G88</f>
        <v>0</v>
      </c>
      <c r="I130" s="4">
        <v>1983</v>
      </c>
      <c r="J130">
        <f aca="true" t="shared" si="100" ref="J130:O130">J4+J25+J46+J88</f>
        <v>0</v>
      </c>
      <c r="K130">
        <f t="shared" si="100"/>
        <v>0</v>
      </c>
      <c r="L130">
        <f t="shared" si="100"/>
        <v>0</v>
      </c>
      <c r="M130">
        <f t="shared" si="100"/>
        <v>0</v>
      </c>
      <c r="N130">
        <f t="shared" si="100"/>
        <v>0</v>
      </c>
      <c r="O130">
        <f t="shared" si="100"/>
        <v>0</v>
      </c>
      <c r="Q130" s="4">
        <v>1983</v>
      </c>
      <c r="R130">
        <f aca="true" t="shared" si="101" ref="R130:W130">R4+R25+R46+R88</f>
        <v>0</v>
      </c>
      <c r="S130">
        <f t="shared" si="101"/>
        <v>0</v>
      </c>
      <c r="T130">
        <f t="shared" si="101"/>
        <v>0</v>
      </c>
      <c r="U130">
        <f t="shared" si="101"/>
        <v>0</v>
      </c>
      <c r="V130">
        <f t="shared" si="101"/>
        <v>0</v>
      </c>
      <c r="W130">
        <f t="shared" si="101"/>
        <v>0</v>
      </c>
      <c r="Y130" s="4">
        <v>1983</v>
      </c>
      <c r="Z130">
        <f aca="true" t="shared" si="102" ref="Z130:AE130">Z4+Z25+Z46+Z88</f>
        <v>0</v>
      </c>
      <c r="AA130">
        <f t="shared" si="102"/>
        <v>0</v>
      </c>
      <c r="AB130">
        <f t="shared" si="102"/>
        <v>0</v>
      </c>
      <c r="AC130">
        <f t="shared" si="102"/>
        <v>0</v>
      </c>
      <c r="AD130">
        <f t="shared" si="102"/>
        <v>0</v>
      </c>
      <c r="AE130">
        <f t="shared" si="102"/>
        <v>0</v>
      </c>
      <c r="AG130" s="4">
        <v>1983</v>
      </c>
      <c r="AH130">
        <f aca="true" t="shared" si="103" ref="AH130:AM130">AH4+AH25+AH46+AH88</f>
        <v>0</v>
      </c>
      <c r="AI130">
        <f t="shared" si="103"/>
        <v>0</v>
      </c>
      <c r="AJ130">
        <f t="shared" si="103"/>
        <v>0</v>
      </c>
      <c r="AK130">
        <f t="shared" si="103"/>
        <v>0</v>
      </c>
      <c r="AL130">
        <f t="shared" si="103"/>
        <v>0</v>
      </c>
      <c r="AM130">
        <f t="shared" si="103"/>
        <v>0</v>
      </c>
      <c r="AO130" s="4">
        <v>1983</v>
      </c>
    </row>
    <row r="131" spans="1:41" ht="12.75">
      <c r="A131" s="4">
        <v>1984</v>
      </c>
      <c r="B131">
        <v>14</v>
      </c>
      <c r="C131">
        <v>12</v>
      </c>
      <c r="D131">
        <v>10</v>
      </c>
      <c r="E131">
        <v>14</v>
      </c>
      <c r="F131">
        <v>16</v>
      </c>
      <c r="G131">
        <f>G5+G26+G47+G89</f>
        <v>66</v>
      </c>
      <c r="I131" s="4">
        <v>1984</v>
      </c>
      <c r="J131">
        <f aca="true" t="shared" si="104" ref="J131:O131">J5+J26+J47+J89</f>
        <v>0</v>
      </c>
      <c r="K131">
        <f t="shared" si="104"/>
        <v>0</v>
      </c>
      <c r="L131">
        <f t="shared" si="104"/>
        <v>1</v>
      </c>
      <c r="M131">
        <f t="shared" si="104"/>
        <v>3</v>
      </c>
      <c r="N131">
        <f t="shared" si="104"/>
        <v>3</v>
      </c>
      <c r="O131">
        <f t="shared" si="104"/>
        <v>7</v>
      </c>
      <c r="Q131" s="4">
        <v>1984</v>
      </c>
      <c r="R131">
        <f aca="true" t="shared" si="105" ref="R131:W131">R5+R26+R47+R89</f>
        <v>0</v>
      </c>
      <c r="S131">
        <f t="shared" si="105"/>
        <v>0</v>
      </c>
      <c r="T131">
        <f t="shared" si="105"/>
        <v>0</v>
      </c>
      <c r="U131">
        <f t="shared" si="105"/>
        <v>1</v>
      </c>
      <c r="V131">
        <f t="shared" si="105"/>
        <v>0</v>
      </c>
      <c r="W131">
        <f t="shared" si="105"/>
        <v>1</v>
      </c>
      <c r="Y131" s="4">
        <v>1984</v>
      </c>
      <c r="Z131">
        <f aca="true" t="shared" si="106" ref="Z131:AE131">Z5+Z26+Z47+Z89</f>
        <v>38</v>
      </c>
      <c r="AA131">
        <f t="shared" si="106"/>
        <v>36</v>
      </c>
      <c r="AB131">
        <f t="shared" si="106"/>
        <v>19</v>
      </c>
      <c r="AC131">
        <f t="shared" si="106"/>
        <v>8</v>
      </c>
      <c r="AD131">
        <f t="shared" si="106"/>
        <v>34</v>
      </c>
      <c r="AE131">
        <f t="shared" si="106"/>
        <v>135</v>
      </c>
      <c r="AG131" s="4">
        <v>1984</v>
      </c>
      <c r="AH131">
        <f aca="true" t="shared" si="107" ref="AH131:AM131">AH5+AH26+AH47+AH89</f>
        <v>0</v>
      </c>
      <c r="AI131">
        <f t="shared" si="107"/>
        <v>0</v>
      </c>
      <c r="AJ131">
        <f t="shared" si="107"/>
        <v>0</v>
      </c>
      <c r="AK131">
        <f t="shared" si="107"/>
        <v>0</v>
      </c>
      <c r="AL131">
        <f t="shared" si="107"/>
        <v>0</v>
      </c>
      <c r="AM131">
        <f t="shared" si="107"/>
        <v>0</v>
      </c>
      <c r="AO131" s="4">
        <v>1984</v>
      </c>
    </row>
    <row r="132" spans="1:41" ht="12.75">
      <c r="A132" s="4">
        <v>1985</v>
      </c>
      <c r="G132">
        <f>G6+G27+G48+G90</f>
        <v>97</v>
      </c>
      <c r="I132" s="4">
        <v>1985</v>
      </c>
      <c r="J132">
        <f aca="true" t="shared" si="108" ref="J132:O132">J6+J27+J48+J90</f>
        <v>3</v>
      </c>
      <c r="K132">
        <f t="shared" si="108"/>
        <v>2</v>
      </c>
      <c r="L132">
        <f t="shared" si="108"/>
        <v>4</v>
      </c>
      <c r="M132">
        <f t="shared" si="108"/>
        <v>2</v>
      </c>
      <c r="N132">
        <f t="shared" si="108"/>
        <v>4</v>
      </c>
      <c r="O132">
        <f t="shared" si="108"/>
        <v>15</v>
      </c>
      <c r="Q132" s="4">
        <v>1985</v>
      </c>
      <c r="R132">
        <f aca="true" t="shared" si="109" ref="R132:W132">R6+R27+R48+R90</f>
        <v>0</v>
      </c>
      <c r="S132">
        <f t="shared" si="109"/>
        <v>0</v>
      </c>
      <c r="T132">
        <f t="shared" si="109"/>
        <v>0</v>
      </c>
      <c r="U132">
        <f t="shared" si="109"/>
        <v>0</v>
      </c>
      <c r="V132">
        <f t="shared" si="109"/>
        <v>0</v>
      </c>
      <c r="W132">
        <f t="shared" si="109"/>
        <v>0</v>
      </c>
      <c r="Y132" s="4">
        <v>1985</v>
      </c>
      <c r="Z132">
        <f aca="true" t="shared" si="110" ref="Z132:AE132">Z6+Z27+Z48+Z90</f>
        <v>46</v>
      </c>
      <c r="AA132">
        <f t="shared" si="110"/>
        <v>51</v>
      </c>
      <c r="AB132">
        <f t="shared" si="110"/>
        <v>17</v>
      </c>
      <c r="AC132">
        <f t="shared" si="110"/>
        <v>14</v>
      </c>
      <c r="AD132">
        <f t="shared" si="110"/>
        <v>39</v>
      </c>
      <c r="AE132">
        <f t="shared" si="110"/>
        <v>167</v>
      </c>
      <c r="AG132" s="4">
        <v>1985</v>
      </c>
      <c r="AH132">
        <f aca="true" t="shared" si="111" ref="AH132:AM132">AH6+AH27+AH48+AH90</f>
        <v>0</v>
      </c>
      <c r="AI132">
        <f t="shared" si="111"/>
        <v>0</v>
      </c>
      <c r="AJ132">
        <f t="shared" si="111"/>
        <v>0</v>
      </c>
      <c r="AK132">
        <f t="shared" si="111"/>
        <v>0</v>
      </c>
      <c r="AL132">
        <f t="shared" si="111"/>
        <v>0</v>
      </c>
      <c r="AM132">
        <f t="shared" si="111"/>
        <v>0</v>
      </c>
      <c r="AO132" s="4">
        <v>1985</v>
      </c>
    </row>
    <row r="133" spans="1:41" ht="12.75">
      <c r="A133" s="4">
        <v>1986</v>
      </c>
      <c r="G133">
        <f>G7+G28+G49+G91</f>
        <v>136</v>
      </c>
      <c r="I133" s="4">
        <v>1986</v>
      </c>
      <c r="J133">
        <f aca="true" t="shared" si="112" ref="J133:O133">J7+J28+J49+J91</f>
        <v>6</v>
      </c>
      <c r="K133">
        <f t="shared" si="112"/>
        <v>9</v>
      </c>
      <c r="L133">
        <f t="shared" si="112"/>
        <v>4</v>
      </c>
      <c r="M133">
        <f t="shared" si="112"/>
        <v>4</v>
      </c>
      <c r="N133">
        <f t="shared" si="112"/>
        <v>2</v>
      </c>
      <c r="O133">
        <f t="shared" si="112"/>
        <v>25</v>
      </c>
      <c r="Q133" s="4">
        <v>1986</v>
      </c>
      <c r="R133">
        <f aca="true" t="shared" si="113" ref="R133:W133">R7+R28+R49+R91</f>
        <v>0</v>
      </c>
      <c r="S133">
        <f t="shared" si="113"/>
        <v>1</v>
      </c>
      <c r="T133">
        <f t="shared" si="113"/>
        <v>1</v>
      </c>
      <c r="U133">
        <f t="shared" si="113"/>
        <v>1</v>
      </c>
      <c r="V133">
        <f t="shared" si="113"/>
        <v>0</v>
      </c>
      <c r="W133">
        <f t="shared" si="113"/>
        <v>3</v>
      </c>
      <c r="Y133" s="4">
        <v>1986</v>
      </c>
      <c r="Z133">
        <f aca="true" t="shared" si="114" ref="Z133:AE133">Z7+Z28+Z49+Z91</f>
        <v>48</v>
      </c>
      <c r="AA133">
        <f t="shared" si="114"/>
        <v>60</v>
      </c>
      <c r="AB133">
        <f t="shared" si="114"/>
        <v>23</v>
      </c>
      <c r="AC133">
        <f t="shared" si="114"/>
        <v>27</v>
      </c>
      <c r="AD133">
        <f t="shared" si="114"/>
        <v>57</v>
      </c>
      <c r="AE133">
        <f t="shared" si="114"/>
        <v>215</v>
      </c>
      <c r="AG133" s="4">
        <v>1986</v>
      </c>
      <c r="AH133">
        <f aca="true" t="shared" si="115" ref="AH133:AM133">AH7+AH28+AH49+AH91</f>
        <v>0</v>
      </c>
      <c r="AI133">
        <f t="shared" si="115"/>
        <v>0</v>
      </c>
      <c r="AJ133">
        <f t="shared" si="115"/>
        <v>0</v>
      </c>
      <c r="AK133">
        <f t="shared" si="115"/>
        <v>0</v>
      </c>
      <c r="AL133">
        <f t="shared" si="115"/>
        <v>0</v>
      </c>
      <c r="AM133">
        <f t="shared" si="115"/>
        <v>0</v>
      </c>
      <c r="AO133" s="4">
        <v>1986</v>
      </c>
    </row>
    <row r="134" spans="1:41" ht="12.75">
      <c r="A134" s="4">
        <v>1987</v>
      </c>
      <c r="G134">
        <f>G8+G29+G50+G92</f>
        <v>132</v>
      </c>
      <c r="I134" s="4">
        <v>1987</v>
      </c>
      <c r="J134">
        <f aca="true" t="shared" si="116" ref="J134:O134">J8+J29+J50+J92</f>
        <v>1</v>
      </c>
      <c r="K134">
        <f t="shared" si="116"/>
        <v>4</v>
      </c>
      <c r="L134">
        <f t="shared" si="116"/>
        <v>7</v>
      </c>
      <c r="M134">
        <f t="shared" si="116"/>
        <v>5</v>
      </c>
      <c r="N134">
        <f t="shared" si="116"/>
        <v>7</v>
      </c>
      <c r="O134">
        <f t="shared" si="116"/>
        <v>24</v>
      </c>
      <c r="Q134" s="4">
        <v>1987</v>
      </c>
      <c r="R134">
        <f aca="true" t="shared" si="117" ref="R134:W134">R8+R29+R50+R92</f>
        <v>0</v>
      </c>
      <c r="S134">
        <f t="shared" si="117"/>
        <v>1</v>
      </c>
      <c r="T134">
        <f t="shared" si="117"/>
        <v>0</v>
      </c>
      <c r="U134">
        <f t="shared" si="117"/>
        <v>2</v>
      </c>
      <c r="V134">
        <f t="shared" si="117"/>
        <v>0</v>
      </c>
      <c r="W134">
        <f t="shared" si="117"/>
        <v>3</v>
      </c>
      <c r="Y134" s="4">
        <v>1987</v>
      </c>
      <c r="Z134">
        <f aca="true" t="shared" si="118" ref="Z134:AE134">Z8+Z29+Z50+Z92</f>
        <v>38</v>
      </c>
      <c r="AA134">
        <f t="shared" si="118"/>
        <v>38</v>
      </c>
      <c r="AB134">
        <f t="shared" si="118"/>
        <v>24</v>
      </c>
      <c r="AC134">
        <f t="shared" si="118"/>
        <v>14</v>
      </c>
      <c r="AD134">
        <f t="shared" si="118"/>
        <v>70</v>
      </c>
      <c r="AE134">
        <f t="shared" si="118"/>
        <v>184</v>
      </c>
      <c r="AG134" s="4">
        <v>1987</v>
      </c>
      <c r="AH134">
        <f aca="true" t="shared" si="119" ref="AH134:AM134">AH8+AH29+AH50+AH92</f>
        <v>0</v>
      </c>
      <c r="AI134">
        <f t="shared" si="119"/>
        <v>0</v>
      </c>
      <c r="AJ134">
        <f t="shared" si="119"/>
        <v>0</v>
      </c>
      <c r="AK134">
        <f t="shared" si="119"/>
        <v>0</v>
      </c>
      <c r="AL134">
        <f t="shared" si="119"/>
        <v>0</v>
      </c>
      <c r="AM134">
        <f t="shared" si="119"/>
        <v>0</v>
      </c>
      <c r="AO134" s="4">
        <v>1987</v>
      </c>
    </row>
    <row r="135" spans="1:41" ht="12.75">
      <c r="A135" s="4">
        <v>1988</v>
      </c>
      <c r="G135">
        <f>G9+G30+G51+G93</f>
        <v>92</v>
      </c>
      <c r="I135" s="4">
        <v>1988</v>
      </c>
      <c r="J135">
        <f aca="true" t="shared" si="120" ref="J135:O135">J9+J30+J51+J93</f>
        <v>3</v>
      </c>
      <c r="K135">
        <f t="shared" si="120"/>
        <v>4</v>
      </c>
      <c r="L135">
        <f t="shared" si="120"/>
        <v>8</v>
      </c>
      <c r="M135">
        <f t="shared" si="120"/>
        <v>5</v>
      </c>
      <c r="N135">
        <f t="shared" si="120"/>
        <v>3</v>
      </c>
      <c r="O135">
        <f t="shared" si="120"/>
        <v>23</v>
      </c>
      <c r="Q135" s="4">
        <v>1988</v>
      </c>
      <c r="R135">
        <f aca="true" t="shared" si="121" ref="R135:W135">R9+R30+R51+R93</f>
        <v>1</v>
      </c>
      <c r="S135">
        <f t="shared" si="121"/>
        <v>0</v>
      </c>
      <c r="T135">
        <f t="shared" si="121"/>
        <v>0</v>
      </c>
      <c r="U135">
        <f t="shared" si="121"/>
        <v>0</v>
      </c>
      <c r="V135">
        <f t="shared" si="121"/>
        <v>0</v>
      </c>
      <c r="W135">
        <f t="shared" si="121"/>
        <v>1</v>
      </c>
      <c r="Y135" s="4">
        <v>1988</v>
      </c>
      <c r="Z135">
        <f aca="true" t="shared" si="122" ref="Z135:AE135">Z9+Z30+Z51+Z93</f>
        <v>20</v>
      </c>
      <c r="AA135">
        <f t="shared" si="122"/>
        <v>34</v>
      </c>
      <c r="AB135">
        <f t="shared" si="122"/>
        <v>24</v>
      </c>
      <c r="AC135">
        <f t="shared" si="122"/>
        <v>18</v>
      </c>
      <c r="AD135">
        <f t="shared" si="122"/>
        <v>55</v>
      </c>
      <c r="AE135">
        <f t="shared" si="122"/>
        <v>151</v>
      </c>
      <c r="AG135" s="4">
        <v>1988</v>
      </c>
      <c r="AH135">
        <f aca="true" t="shared" si="123" ref="AH135:AM135">AH9+AH30+AH51+AH93</f>
        <v>0</v>
      </c>
      <c r="AI135">
        <f t="shared" si="123"/>
        <v>0</v>
      </c>
      <c r="AJ135">
        <f t="shared" si="123"/>
        <v>0</v>
      </c>
      <c r="AK135">
        <f t="shared" si="123"/>
        <v>0</v>
      </c>
      <c r="AL135">
        <f t="shared" si="123"/>
        <v>0</v>
      </c>
      <c r="AM135">
        <f t="shared" si="123"/>
        <v>0</v>
      </c>
      <c r="AO135" s="4">
        <v>1988</v>
      </c>
    </row>
    <row r="136" spans="1:41" ht="12.75">
      <c r="A136" s="4">
        <v>1989</v>
      </c>
      <c r="G136">
        <f>G10+G31+G52+G94</f>
        <v>152</v>
      </c>
      <c r="I136" s="4">
        <v>1989</v>
      </c>
      <c r="J136">
        <f aca="true" t="shared" si="124" ref="J136:O136">J10+J31+J52+J94</f>
        <v>8</v>
      </c>
      <c r="K136">
        <f t="shared" si="124"/>
        <v>7</v>
      </c>
      <c r="L136">
        <f t="shared" si="124"/>
        <v>5</v>
      </c>
      <c r="M136">
        <f t="shared" si="124"/>
        <v>3</v>
      </c>
      <c r="N136">
        <f t="shared" si="124"/>
        <v>6</v>
      </c>
      <c r="O136">
        <f t="shared" si="124"/>
        <v>29</v>
      </c>
      <c r="Q136" s="4">
        <v>1989</v>
      </c>
      <c r="R136">
        <f aca="true" t="shared" si="125" ref="R136:W136">R10+R31+R52+R94</f>
        <v>0</v>
      </c>
      <c r="S136">
        <f t="shared" si="125"/>
        <v>1</v>
      </c>
      <c r="T136">
        <f t="shared" si="125"/>
        <v>0</v>
      </c>
      <c r="U136">
        <f t="shared" si="125"/>
        <v>1</v>
      </c>
      <c r="V136">
        <f t="shared" si="125"/>
        <v>0</v>
      </c>
      <c r="W136">
        <f t="shared" si="125"/>
        <v>2</v>
      </c>
      <c r="Y136" s="4">
        <v>1989</v>
      </c>
      <c r="Z136">
        <f aca="true" t="shared" si="126" ref="Z136:AE136">Z10+Z31+Z52+Z94</f>
        <v>66</v>
      </c>
      <c r="AA136">
        <f t="shared" si="126"/>
        <v>74</v>
      </c>
      <c r="AB136">
        <f t="shared" si="126"/>
        <v>36</v>
      </c>
      <c r="AC136">
        <f t="shared" si="126"/>
        <v>44</v>
      </c>
      <c r="AD136">
        <f t="shared" si="126"/>
        <v>77</v>
      </c>
      <c r="AE136">
        <f t="shared" si="126"/>
        <v>297</v>
      </c>
      <c r="AG136" s="4">
        <v>1989</v>
      </c>
      <c r="AH136">
        <f aca="true" t="shared" si="127" ref="AH136:AM136">AH10+AH31+AH52+AH94</f>
        <v>0</v>
      </c>
      <c r="AI136">
        <f t="shared" si="127"/>
        <v>0</v>
      </c>
      <c r="AJ136">
        <f t="shared" si="127"/>
        <v>0</v>
      </c>
      <c r="AK136">
        <f t="shared" si="127"/>
        <v>0</v>
      </c>
      <c r="AL136">
        <f t="shared" si="127"/>
        <v>0</v>
      </c>
      <c r="AM136">
        <f t="shared" si="127"/>
        <v>0</v>
      </c>
      <c r="AO136" s="4">
        <v>1989</v>
      </c>
    </row>
    <row r="137" spans="1:41" ht="12.75">
      <c r="A137" s="4">
        <v>1990</v>
      </c>
      <c r="G137">
        <f>G11+G32+G53+G95</f>
        <v>132</v>
      </c>
      <c r="I137" s="4">
        <v>1990</v>
      </c>
      <c r="J137">
        <f aca="true" t="shared" si="128" ref="J137:O137">J11+J32+J53+J95</f>
        <v>4</v>
      </c>
      <c r="K137">
        <f t="shared" si="128"/>
        <v>3</v>
      </c>
      <c r="L137">
        <f t="shared" si="128"/>
        <v>4</v>
      </c>
      <c r="M137">
        <f t="shared" si="128"/>
        <v>3</v>
      </c>
      <c r="N137">
        <f t="shared" si="128"/>
        <v>5</v>
      </c>
      <c r="O137">
        <f t="shared" si="128"/>
        <v>19</v>
      </c>
      <c r="Q137" s="4">
        <v>1990</v>
      </c>
      <c r="R137">
        <f aca="true" t="shared" si="129" ref="R137:W137">R11+R32+R53+R95</f>
        <v>0</v>
      </c>
      <c r="S137">
        <f t="shared" si="129"/>
        <v>0</v>
      </c>
      <c r="T137">
        <f t="shared" si="129"/>
        <v>0</v>
      </c>
      <c r="U137">
        <f t="shared" si="129"/>
        <v>1</v>
      </c>
      <c r="V137">
        <f t="shared" si="129"/>
        <v>0</v>
      </c>
      <c r="W137">
        <f t="shared" si="129"/>
        <v>1</v>
      </c>
      <c r="Y137" s="4">
        <v>1990</v>
      </c>
      <c r="Z137">
        <f aca="true" t="shared" si="130" ref="Z137:AE137">Z11+Z32+Z53+Z95</f>
        <v>46</v>
      </c>
      <c r="AA137">
        <f t="shared" si="130"/>
        <v>41</v>
      </c>
      <c r="AB137">
        <f t="shared" si="130"/>
        <v>32</v>
      </c>
      <c r="AC137">
        <f t="shared" si="130"/>
        <v>51</v>
      </c>
      <c r="AD137">
        <f t="shared" si="130"/>
        <v>99</v>
      </c>
      <c r="AE137">
        <f t="shared" si="130"/>
        <v>269</v>
      </c>
      <c r="AG137" s="4">
        <v>1990</v>
      </c>
      <c r="AH137">
        <f aca="true" t="shared" si="131" ref="AH137:AM137">AH11+AH32+AH53+AH95</f>
        <v>0</v>
      </c>
      <c r="AI137">
        <f t="shared" si="131"/>
        <v>0</v>
      </c>
      <c r="AJ137">
        <f t="shared" si="131"/>
        <v>0</v>
      </c>
      <c r="AK137">
        <f t="shared" si="131"/>
        <v>0</v>
      </c>
      <c r="AL137">
        <f t="shared" si="131"/>
        <v>0</v>
      </c>
      <c r="AM137">
        <f t="shared" si="131"/>
        <v>0</v>
      </c>
      <c r="AO137" s="4">
        <v>1990</v>
      </c>
    </row>
    <row r="138" spans="1:41" ht="12.75">
      <c r="A138" s="4">
        <v>1991</v>
      </c>
      <c r="G138">
        <f>G12+G33+G54+G96</f>
        <v>130</v>
      </c>
      <c r="I138" s="4">
        <v>1991</v>
      </c>
      <c r="J138">
        <f aca="true" t="shared" si="132" ref="J138:O138">J12+J33+J54+J96</f>
        <v>4</v>
      </c>
      <c r="K138">
        <f t="shared" si="132"/>
        <v>5</v>
      </c>
      <c r="L138">
        <f t="shared" si="132"/>
        <v>1</v>
      </c>
      <c r="M138">
        <f t="shared" si="132"/>
        <v>7</v>
      </c>
      <c r="N138">
        <f t="shared" si="132"/>
        <v>5</v>
      </c>
      <c r="O138">
        <f t="shared" si="132"/>
        <v>22</v>
      </c>
      <c r="Q138" s="4">
        <v>1991</v>
      </c>
      <c r="R138">
        <f aca="true" t="shared" si="133" ref="R138:W138">R12+R33+R54+R96</f>
        <v>1</v>
      </c>
      <c r="S138">
        <f t="shared" si="133"/>
        <v>0</v>
      </c>
      <c r="T138">
        <f t="shared" si="133"/>
        <v>0</v>
      </c>
      <c r="U138">
        <f t="shared" si="133"/>
        <v>0</v>
      </c>
      <c r="V138">
        <f t="shared" si="133"/>
        <v>2</v>
      </c>
      <c r="W138">
        <f t="shared" si="133"/>
        <v>3</v>
      </c>
      <c r="Y138" s="4">
        <v>1991</v>
      </c>
      <c r="Z138">
        <f aca="true" t="shared" si="134" ref="Z138:AE138">Z12+Z33+Z54+Z96</f>
        <v>62</v>
      </c>
      <c r="AA138">
        <f t="shared" si="134"/>
        <v>36</v>
      </c>
      <c r="AB138">
        <f t="shared" si="134"/>
        <v>22</v>
      </c>
      <c r="AC138">
        <f t="shared" si="134"/>
        <v>46</v>
      </c>
      <c r="AD138">
        <f t="shared" si="134"/>
        <v>81</v>
      </c>
      <c r="AE138">
        <f t="shared" si="134"/>
        <v>247</v>
      </c>
      <c r="AG138" s="4">
        <v>1991</v>
      </c>
      <c r="AH138">
        <f aca="true" t="shared" si="135" ref="AH138:AM138">AH12+AH33+AH54+AH96</f>
        <v>0</v>
      </c>
      <c r="AI138">
        <f t="shared" si="135"/>
        <v>0</v>
      </c>
      <c r="AJ138">
        <f t="shared" si="135"/>
        <v>0</v>
      </c>
      <c r="AK138">
        <f t="shared" si="135"/>
        <v>0</v>
      </c>
      <c r="AL138">
        <f t="shared" si="135"/>
        <v>0</v>
      </c>
      <c r="AM138">
        <f t="shared" si="135"/>
        <v>0</v>
      </c>
      <c r="AO138" s="4">
        <v>1991</v>
      </c>
    </row>
    <row r="139" spans="1:41" ht="12.75">
      <c r="A139" s="4">
        <v>1992</v>
      </c>
      <c r="G139">
        <f>G13+G34+G55+G97</f>
        <v>153</v>
      </c>
      <c r="I139" s="4">
        <v>1992</v>
      </c>
      <c r="J139">
        <f aca="true" t="shared" si="136" ref="J139:O139">J13+J34+J55+J97</f>
        <v>4</v>
      </c>
      <c r="K139">
        <f t="shared" si="136"/>
        <v>3</v>
      </c>
      <c r="L139">
        <f t="shared" si="136"/>
        <v>3</v>
      </c>
      <c r="M139">
        <f t="shared" si="136"/>
        <v>6</v>
      </c>
      <c r="N139">
        <f t="shared" si="136"/>
        <v>7</v>
      </c>
      <c r="O139">
        <f t="shared" si="136"/>
        <v>23</v>
      </c>
      <c r="Q139" s="4">
        <v>1992</v>
      </c>
      <c r="R139">
        <f aca="true" t="shared" si="137" ref="R139:W139">R13+R34+R55+R97</f>
        <v>1</v>
      </c>
      <c r="S139">
        <f t="shared" si="137"/>
        <v>0</v>
      </c>
      <c r="T139">
        <f t="shared" si="137"/>
        <v>0</v>
      </c>
      <c r="U139">
        <f t="shared" si="137"/>
        <v>1</v>
      </c>
      <c r="V139">
        <f t="shared" si="137"/>
        <v>0</v>
      </c>
      <c r="W139">
        <f t="shared" si="137"/>
        <v>2</v>
      </c>
      <c r="Y139" s="4">
        <v>1992</v>
      </c>
      <c r="Z139">
        <f aca="true" t="shared" si="138" ref="Z139:AE139">Z13+Z34+Z55+Z97</f>
        <v>59</v>
      </c>
      <c r="AA139">
        <f t="shared" si="138"/>
        <v>49</v>
      </c>
      <c r="AB139">
        <f t="shared" si="138"/>
        <v>35</v>
      </c>
      <c r="AC139">
        <f t="shared" si="138"/>
        <v>58</v>
      </c>
      <c r="AD139">
        <f t="shared" si="138"/>
        <v>173</v>
      </c>
      <c r="AE139">
        <f t="shared" si="138"/>
        <v>374</v>
      </c>
      <c r="AG139" s="4">
        <v>1992</v>
      </c>
      <c r="AH139">
        <f aca="true" t="shared" si="139" ref="AH139:AM139">AH13+AH34+AH55+AH97</f>
        <v>0</v>
      </c>
      <c r="AI139">
        <f t="shared" si="139"/>
        <v>0</v>
      </c>
      <c r="AJ139">
        <f t="shared" si="139"/>
        <v>0</v>
      </c>
      <c r="AK139">
        <f t="shared" si="139"/>
        <v>0</v>
      </c>
      <c r="AL139">
        <f t="shared" si="139"/>
        <v>0</v>
      </c>
      <c r="AM139">
        <f t="shared" si="139"/>
        <v>0</v>
      </c>
      <c r="AO139" s="4">
        <v>1992</v>
      </c>
    </row>
    <row r="140" spans="1:41" ht="12.75">
      <c r="A140" s="4">
        <v>1993</v>
      </c>
      <c r="G140">
        <f>G14+G35+G56+G98</f>
        <v>247</v>
      </c>
      <c r="I140" s="4">
        <v>1993</v>
      </c>
      <c r="J140">
        <f aca="true" t="shared" si="140" ref="J140:O140">J14+J35+J56+J98</f>
        <v>12</v>
      </c>
      <c r="K140">
        <f t="shared" si="140"/>
        <v>7</v>
      </c>
      <c r="L140">
        <f t="shared" si="140"/>
        <v>6</v>
      </c>
      <c r="M140">
        <f t="shared" si="140"/>
        <v>10</v>
      </c>
      <c r="N140">
        <f t="shared" si="140"/>
        <v>29</v>
      </c>
      <c r="O140">
        <f t="shared" si="140"/>
        <v>64</v>
      </c>
      <c r="Q140" s="4">
        <v>1993</v>
      </c>
      <c r="R140">
        <f aca="true" t="shared" si="141" ref="R140:W140">R14+R35+R56+R98</f>
        <v>3</v>
      </c>
      <c r="S140">
        <f t="shared" si="141"/>
        <v>0</v>
      </c>
      <c r="T140">
        <f t="shared" si="141"/>
        <v>0</v>
      </c>
      <c r="U140">
        <f t="shared" si="141"/>
        <v>0</v>
      </c>
      <c r="V140">
        <f t="shared" si="141"/>
        <v>2</v>
      </c>
      <c r="W140">
        <f t="shared" si="141"/>
        <v>5</v>
      </c>
      <c r="Y140" s="4">
        <v>1993</v>
      </c>
      <c r="Z140">
        <f aca="true" t="shared" si="142" ref="Z140:AE140">Z14+Z35+Z56+Z98</f>
        <v>89</v>
      </c>
      <c r="AA140">
        <f t="shared" si="142"/>
        <v>52</v>
      </c>
      <c r="AB140">
        <f t="shared" si="142"/>
        <v>40</v>
      </c>
      <c r="AC140">
        <f t="shared" si="142"/>
        <v>47</v>
      </c>
      <c r="AD140">
        <f t="shared" si="142"/>
        <v>339</v>
      </c>
      <c r="AE140">
        <f t="shared" si="142"/>
        <v>567</v>
      </c>
      <c r="AG140" s="4">
        <v>1993</v>
      </c>
      <c r="AH140">
        <f aca="true" t="shared" si="143" ref="AH140:AM140">AH14+AH35+AH56+AH98</f>
        <v>0</v>
      </c>
      <c r="AI140">
        <f t="shared" si="143"/>
        <v>0</v>
      </c>
      <c r="AJ140">
        <f t="shared" si="143"/>
        <v>0</v>
      </c>
      <c r="AK140">
        <f t="shared" si="143"/>
        <v>0</v>
      </c>
      <c r="AL140">
        <f t="shared" si="143"/>
        <v>0</v>
      </c>
      <c r="AM140">
        <f t="shared" si="143"/>
        <v>0</v>
      </c>
      <c r="AO140" s="4">
        <v>1993</v>
      </c>
    </row>
    <row r="141" spans="1:41" ht="12.75">
      <c r="A141" s="4">
        <v>1994</v>
      </c>
      <c r="G141">
        <f>G15+G36+G57+G99</f>
        <v>242</v>
      </c>
      <c r="I141" s="4">
        <v>1994</v>
      </c>
      <c r="J141">
        <f aca="true" t="shared" si="144" ref="J141:O141">J15+J36+J57+J99</f>
        <v>10</v>
      </c>
      <c r="K141">
        <f t="shared" si="144"/>
        <v>5</v>
      </c>
      <c r="L141">
        <f t="shared" si="144"/>
        <v>7</v>
      </c>
      <c r="M141">
        <f t="shared" si="144"/>
        <v>7</v>
      </c>
      <c r="N141">
        <f t="shared" si="144"/>
        <v>26</v>
      </c>
      <c r="O141">
        <f t="shared" si="144"/>
        <v>55</v>
      </c>
      <c r="Q141" s="4">
        <v>1994</v>
      </c>
      <c r="R141">
        <f aca="true" t="shared" si="145" ref="R141:W141">R15+R36+R57+R99</f>
        <v>0</v>
      </c>
      <c r="S141">
        <f t="shared" si="145"/>
        <v>1</v>
      </c>
      <c r="T141">
        <f t="shared" si="145"/>
        <v>1</v>
      </c>
      <c r="U141">
        <f t="shared" si="145"/>
        <v>0</v>
      </c>
      <c r="V141">
        <f t="shared" si="145"/>
        <v>2</v>
      </c>
      <c r="W141">
        <f t="shared" si="145"/>
        <v>4</v>
      </c>
      <c r="Y141" s="4">
        <v>1994</v>
      </c>
      <c r="Z141">
        <f aca="true" t="shared" si="146" ref="Z141:AE141">Z15+Z36+Z57+Z99</f>
        <v>113</v>
      </c>
      <c r="AA141">
        <f t="shared" si="146"/>
        <v>57</v>
      </c>
      <c r="AB141">
        <f t="shared" si="146"/>
        <v>56</v>
      </c>
      <c r="AC141">
        <f t="shared" si="146"/>
        <v>49</v>
      </c>
      <c r="AD141">
        <f t="shared" si="146"/>
        <v>347</v>
      </c>
      <c r="AE141">
        <f t="shared" si="146"/>
        <v>622</v>
      </c>
      <c r="AG141" s="4">
        <v>1994</v>
      </c>
      <c r="AH141">
        <f aca="true" t="shared" si="147" ref="AH141:AM141">AH15+AH36+AH57+AH99</f>
        <v>0</v>
      </c>
      <c r="AI141">
        <f t="shared" si="147"/>
        <v>0</v>
      </c>
      <c r="AJ141">
        <f t="shared" si="147"/>
        <v>0</v>
      </c>
      <c r="AK141">
        <f t="shared" si="147"/>
        <v>0</v>
      </c>
      <c r="AL141">
        <f t="shared" si="147"/>
        <v>0</v>
      </c>
      <c r="AM141">
        <f t="shared" si="147"/>
        <v>0</v>
      </c>
      <c r="AO141" s="4">
        <v>1994</v>
      </c>
    </row>
    <row r="142" spans="1:41" ht="12.75">
      <c r="A142" s="4">
        <v>1995</v>
      </c>
      <c r="G142">
        <f>G16+G37+G58+G100</f>
        <v>209</v>
      </c>
      <c r="I142" s="4">
        <v>1995</v>
      </c>
      <c r="J142">
        <f aca="true" t="shared" si="148" ref="J142:O142">J16+J37+J58+J100</f>
        <v>5</v>
      </c>
      <c r="K142">
        <f t="shared" si="148"/>
        <v>2</v>
      </c>
      <c r="L142">
        <f t="shared" si="148"/>
        <v>4</v>
      </c>
      <c r="M142">
        <f t="shared" si="148"/>
        <v>8</v>
      </c>
      <c r="N142">
        <f t="shared" si="148"/>
        <v>37</v>
      </c>
      <c r="O142">
        <f t="shared" si="148"/>
        <v>56</v>
      </c>
      <c r="Q142" s="4">
        <v>1995</v>
      </c>
      <c r="R142">
        <f aca="true" t="shared" si="149" ref="R142:W142">R16+R37+R58+R100</f>
        <v>1</v>
      </c>
      <c r="S142">
        <f t="shared" si="149"/>
        <v>1</v>
      </c>
      <c r="T142">
        <f t="shared" si="149"/>
        <v>0</v>
      </c>
      <c r="U142">
        <f t="shared" si="149"/>
        <v>0</v>
      </c>
      <c r="V142">
        <f t="shared" si="149"/>
        <v>1</v>
      </c>
      <c r="W142">
        <f t="shared" si="149"/>
        <v>3</v>
      </c>
      <c r="Y142" s="4">
        <v>1995</v>
      </c>
      <c r="Z142">
        <f aca="true" t="shared" si="150" ref="Z142:AE142">Z16+Z37+Z58+Z100</f>
        <v>55</v>
      </c>
      <c r="AA142">
        <f t="shared" si="150"/>
        <v>37</v>
      </c>
      <c r="AB142">
        <f t="shared" si="150"/>
        <v>30</v>
      </c>
      <c r="AC142">
        <f t="shared" si="150"/>
        <v>57</v>
      </c>
      <c r="AD142">
        <f t="shared" si="150"/>
        <v>326</v>
      </c>
      <c r="AE142">
        <f t="shared" si="150"/>
        <v>505</v>
      </c>
      <c r="AG142" s="4">
        <v>1995</v>
      </c>
      <c r="AH142">
        <f aca="true" t="shared" si="151" ref="AH142:AM142">AH16+AH37+AH58+AH100</f>
        <v>0</v>
      </c>
      <c r="AI142">
        <f t="shared" si="151"/>
        <v>0</v>
      </c>
      <c r="AJ142">
        <f t="shared" si="151"/>
        <v>0</v>
      </c>
      <c r="AK142">
        <f t="shared" si="151"/>
        <v>0</v>
      </c>
      <c r="AL142">
        <f t="shared" si="151"/>
        <v>0</v>
      </c>
      <c r="AM142">
        <f t="shared" si="151"/>
        <v>0</v>
      </c>
      <c r="AO142" s="4">
        <v>1995</v>
      </c>
    </row>
    <row r="143" spans="1:41" ht="12.75">
      <c r="A143" s="4">
        <v>1996</v>
      </c>
      <c r="G143">
        <f>G17+G38+G59+G101</f>
        <v>277</v>
      </c>
      <c r="I143" s="4">
        <v>1996</v>
      </c>
      <c r="J143">
        <f aca="true" t="shared" si="152" ref="J143:O143">J17+J38+J59+J101</f>
        <v>6</v>
      </c>
      <c r="K143">
        <f t="shared" si="152"/>
        <v>2</v>
      </c>
      <c r="L143">
        <f t="shared" si="152"/>
        <v>3</v>
      </c>
      <c r="M143">
        <f t="shared" si="152"/>
        <v>12</v>
      </c>
      <c r="N143">
        <f t="shared" si="152"/>
        <v>27</v>
      </c>
      <c r="O143">
        <f t="shared" si="152"/>
        <v>50</v>
      </c>
      <c r="Q143" s="4">
        <v>1996</v>
      </c>
      <c r="R143">
        <f aca="true" t="shared" si="153" ref="R143:W143">R17+R38+R59+R101</f>
        <v>0</v>
      </c>
      <c r="S143">
        <f t="shared" si="153"/>
        <v>3</v>
      </c>
      <c r="T143">
        <f t="shared" si="153"/>
        <v>0</v>
      </c>
      <c r="U143">
        <f t="shared" si="153"/>
        <v>0</v>
      </c>
      <c r="V143">
        <f t="shared" si="153"/>
        <v>0</v>
      </c>
      <c r="W143">
        <f t="shared" si="153"/>
        <v>3</v>
      </c>
      <c r="Y143" s="4">
        <v>1996</v>
      </c>
      <c r="Z143">
        <f aca="true" t="shared" si="154" ref="Z143:AE143">Z17+Z38+Z59+Z101</f>
        <v>86</v>
      </c>
      <c r="AA143">
        <f t="shared" si="154"/>
        <v>68</v>
      </c>
      <c r="AB143">
        <f t="shared" si="154"/>
        <v>54</v>
      </c>
      <c r="AC143">
        <f t="shared" si="154"/>
        <v>59</v>
      </c>
      <c r="AD143">
        <f t="shared" si="154"/>
        <v>378</v>
      </c>
      <c r="AE143">
        <f t="shared" si="154"/>
        <v>645</v>
      </c>
      <c r="AG143" s="4">
        <v>1996</v>
      </c>
      <c r="AH143">
        <f aca="true" t="shared" si="155" ref="AH143:AM143">AH17+AH38+AH59+AH101</f>
        <v>0</v>
      </c>
      <c r="AI143">
        <f t="shared" si="155"/>
        <v>0</v>
      </c>
      <c r="AJ143">
        <f t="shared" si="155"/>
        <v>0</v>
      </c>
      <c r="AK143">
        <f t="shared" si="155"/>
        <v>0</v>
      </c>
      <c r="AL143">
        <f t="shared" si="155"/>
        <v>0</v>
      </c>
      <c r="AM143">
        <f t="shared" si="155"/>
        <v>0</v>
      </c>
      <c r="AO143" s="4">
        <v>1996</v>
      </c>
    </row>
    <row r="144" spans="1:41" ht="12.75">
      <c r="A144" s="4">
        <v>1997</v>
      </c>
      <c r="G144">
        <f>G18+G39+G60+G102</f>
        <v>286</v>
      </c>
      <c r="I144" s="4">
        <v>1997</v>
      </c>
      <c r="J144">
        <f aca="true" t="shared" si="156" ref="J144:O144">J18+J39+J60+J102</f>
        <v>8</v>
      </c>
      <c r="K144">
        <f t="shared" si="156"/>
        <v>7</v>
      </c>
      <c r="L144">
        <f t="shared" si="156"/>
        <v>8</v>
      </c>
      <c r="M144">
        <f t="shared" si="156"/>
        <v>14</v>
      </c>
      <c r="N144">
        <f t="shared" si="156"/>
        <v>36</v>
      </c>
      <c r="O144">
        <f t="shared" si="156"/>
        <v>73</v>
      </c>
      <c r="Q144" s="4">
        <v>1997</v>
      </c>
      <c r="R144">
        <f aca="true" t="shared" si="157" ref="R144:W144">R18+R39+R60+R102</f>
        <v>0</v>
      </c>
      <c r="S144">
        <f t="shared" si="157"/>
        <v>1</v>
      </c>
      <c r="T144">
        <f t="shared" si="157"/>
        <v>0</v>
      </c>
      <c r="U144">
        <f t="shared" si="157"/>
        <v>0</v>
      </c>
      <c r="V144">
        <f t="shared" si="157"/>
        <v>1</v>
      </c>
      <c r="W144">
        <f t="shared" si="157"/>
        <v>2</v>
      </c>
      <c r="Y144" s="4">
        <v>1997</v>
      </c>
      <c r="Z144">
        <f aca="true" t="shared" si="158" ref="Z144:AE144">Z18+Z39+Z60+Z102</f>
        <v>93</v>
      </c>
      <c r="AA144">
        <f t="shared" si="158"/>
        <v>81</v>
      </c>
      <c r="AB144">
        <f t="shared" si="158"/>
        <v>84</v>
      </c>
      <c r="AC144">
        <f t="shared" si="158"/>
        <v>168</v>
      </c>
      <c r="AD144">
        <f t="shared" si="158"/>
        <v>556</v>
      </c>
      <c r="AE144">
        <f t="shared" si="158"/>
        <v>982</v>
      </c>
      <c r="AG144" s="4">
        <v>1997</v>
      </c>
      <c r="AH144">
        <f aca="true" t="shared" si="159" ref="AH144:AM144">AH18+AH39+AH60+AH102</f>
        <v>2</v>
      </c>
      <c r="AI144">
        <f t="shared" si="159"/>
        <v>0</v>
      </c>
      <c r="AJ144">
        <f t="shared" si="159"/>
        <v>2</v>
      </c>
      <c r="AK144">
        <f t="shared" si="159"/>
        <v>3</v>
      </c>
      <c r="AL144">
        <f t="shared" si="159"/>
        <v>20</v>
      </c>
      <c r="AM144">
        <f t="shared" si="159"/>
        <v>27</v>
      </c>
      <c r="AO144" s="4">
        <v>1997</v>
      </c>
    </row>
    <row r="145" spans="1:41" ht="12.75">
      <c r="A145" s="4">
        <v>1998</v>
      </c>
      <c r="G145">
        <f>G19+G40+G61+G103</f>
        <v>532</v>
      </c>
      <c r="I145" s="4">
        <v>1998</v>
      </c>
      <c r="J145">
        <f aca="true" t="shared" si="160" ref="J145:O145">J19+J40+J61+J103</f>
        <v>12</v>
      </c>
      <c r="K145">
        <f t="shared" si="160"/>
        <v>11</v>
      </c>
      <c r="L145">
        <f t="shared" si="160"/>
        <v>12</v>
      </c>
      <c r="M145">
        <f t="shared" si="160"/>
        <v>32</v>
      </c>
      <c r="N145">
        <f t="shared" si="160"/>
        <v>53</v>
      </c>
      <c r="O145">
        <f t="shared" si="160"/>
        <v>120</v>
      </c>
      <c r="Q145" s="4">
        <v>1998</v>
      </c>
      <c r="R145">
        <f aca="true" t="shared" si="161" ref="R145:W145">R19+R40+R61+R103</f>
        <v>0</v>
      </c>
      <c r="S145">
        <f t="shared" si="161"/>
        <v>0</v>
      </c>
      <c r="T145">
        <f t="shared" si="161"/>
        <v>0</v>
      </c>
      <c r="U145">
        <f t="shared" si="161"/>
        <v>0</v>
      </c>
      <c r="V145">
        <f t="shared" si="161"/>
        <v>6</v>
      </c>
      <c r="W145">
        <f t="shared" si="161"/>
        <v>6</v>
      </c>
      <c r="Y145" s="4">
        <v>1998</v>
      </c>
      <c r="Z145">
        <f aca="true" t="shared" si="162" ref="Z145:AE145">Z19+Z40+Z61+Z103</f>
        <v>184</v>
      </c>
      <c r="AA145">
        <f t="shared" si="162"/>
        <v>171</v>
      </c>
      <c r="AB145">
        <f t="shared" si="162"/>
        <v>192</v>
      </c>
      <c r="AC145">
        <f t="shared" si="162"/>
        <v>335</v>
      </c>
      <c r="AD145">
        <f t="shared" si="162"/>
        <v>678</v>
      </c>
      <c r="AE145">
        <f t="shared" si="162"/>
        <v>1560</v>
      </c>
      <c r="AG145" s="4">
        <v>1998</v>
      </c>
      <c r="AH145">
        <f aca="true" t="shared" si="163" ref="AH145:AM145">AH19+AH40+AH61+AH103</f>
        <v>2</v>
      </c>
      <c r="AI145">
        <f t="shared" si="163"/>
        <v>3</v>
      </c>
      <c r="AJ145">
        <f t="shared" si="163"/>
        <v>1</v>
      </c>
      <c r="AK145">
        <f t="shared" si="163"/>
        <v>15</v>
      </c>
      <c r="AL145">
        <f t="shared" si="163"/>
        <v>13</v>
      </c>
      <c r="AM145">
        <f t="shared" si="163"/>
        <v>34</v>
      </c>
      <c r="AO145" s="4">
        <v>1998</v>
      </c>
    </row>
    <row r="146" spans="1:41" ht="12.75">
      <c r="A146" s="4">
        <v>1999</v>
      </c>
      <c r="G146">
        <f>G20+G41+G62+G104</f>
        <v>471</v>
      </c>
      <c r="I146" s="4">
        <v>1999</v>
      </c>
      <c r="J146">
        <f aca="true" t="shared" si="164" ref="J146:O146">J20+J41+J62+J104</f>
        <v>12</v>
      </c>
      <c r="K146">
        <f t="shared" si="164"/>
        <v>6</v>
      </c>
      <c r="L146">
        <f t="shared" si="164"/>
        <v>4</v>
      </c>
      <c r="M146">
        <f t="shared" si="164"/>
        <v>26</v>
      </c>
      <c r="N146">
        <f t="shared" si="164"/>
        <v>51</v>
      </c>
      <c r="O146">
        <f t="shared" si="164"/>
        <v>99</v>
      </c>
      <c r="Q146" s="4">
        <v>1999</v>
      </c>
      <c r="R146">
        <f aca="true" t="shared" si="165" ref="R146:W146">R20+R41+R62+R104</f>
        <v>0</v>
      </c>
      <c r="S146">
        <f t="shared" si="165"/>
        <v>1</v>
      </c>
      <c r="T146">
        <f t="shared" si="165"/>
        <v>1</v>
      </c>
      <c r="U146">
        <f t="shared" si="165"/>
        <v>1</v>
      </c>
      <c r="V146">
        <f t="shared" si="165"/>
        <v>6</v>
      </c>
      <c r="W146">
        <f t="shared" si="165"/>
        <v>9</v>
      </c>
      <c r="Y146" s="4">
        <v>1999</v>
      </c>
      <c r="Z146">
        <f aca="true" t="shared" si="166" ref="Z146:AE146">Z20+Z41+Z62+Z104</f>
        <v>173</v>
      </c>
      <c r="AA146">
        <f t="shared" si="166"/>
        <v>143</v>
      </c>
      <c r="AB146">
        <f t="shared" si="166"/>
        <v>172</v>
      </c>
      <c r="AC146">
        <f t="shared" si="166"/>
        <v>253</v>
      </c>
      <c r="AD146">
        <f t="shared" si="166"/>
        <v>658</v>
      </c>
      <c r="AE146">
        <f t="shared" si="166"/>
        <v>1399</v>
      </c>
      <c r="AG146" s="4">
        <v>1999</v>
      </c>
      <c r="AH146">
        <f aca="true" t="shared" si="167" ref="AH146:AM146">AH20+AH41+AH62+AH104</f>
        <v>6</v>
      </c>
      <c r="AI146">
        <f t="shared" si="167"/>
        <v>3</v>
      </c>
      <c r="AJ146">
        <f t="shared" si="167"/>
        <v>3</v>
      </c>
      <c r="AK146">
        <f t="shared" si="167"/>
        <v>13</v>
      </c>
      <c r="AL146">
        <f t="shared" si="167"/>
        <v>29</v>
      </c>
      <c r="AM146">
        <f t="shared" si="167"/>
        <v>54</v>
      </c>
      <c r="AO146" s="4">
        <v>1999</v>
      </c>
    </row>
    <row r="147" spans="1:46" ht="12.75">
      <c r="A147" s="4" t="s">
        <v>31</v>
      </c>
      <c r="B147" s="2">
        <f>SUM(B130:B146)</f>
        <v>14</v>
      </c>
      <c r="C147" s="2">
        <f>SUM(C130:C146)</f>
        <v>12</v>
      </c>
      <c r="D147" s="2">
        <f>SUM(D130:D146)</f>
        <v>10</v>
      </c>
      <c r="E147" s="2">
        <f>SUM(E130:E146)</f>
        <v>14</v>
      </c>
      <c r="F147" s="2">
        <f>SUM(F130:F146)</f>
        <v>16</v>
      </c>
      <c r="G147">
        <f>SUM(B147:F147)</f>
        <v>66</v>
      </c>
      <c r="I147" s="4" t="s">
        <v>31</v>
      </c>
      <c r="J147" s="2">
        <f>SUM(J130:J146)</f>
        <v>98</v>
      </c>
      <c r="K147" s="2">
        <f>SUM(K130:K146)</f>
        <v>77</v>
      </c>
      <c r="L147" s="2">
        <f>SUM(L130:L146)</f>
        <v>81</v>
      </c>
      <c r="M147" s="2">
        <f>SUM(M130:M146)</f>
        <v>147</v>
      </c>
      <c r="N147" s="2">
        <f>SUM(N130:N146)</f>
        <v>301</v>
      </c>
      <c r="O147">
        <f>SUM(J147:N147)</f>
        <v>704</v>
      </c>
      <c r="Q147" s="4" t="s">
        <v>31</v>
      </c>
      <c r="R147" s="2">
        <f>SUM(R130:R146)</f>
        <v>7</v>
      </c>
      <c r="S147" s="2">
        <f>SUM(S130:S146)</f>
        <v>10</v>
      </c>
      <c r="T147" s="2">
        <f>SUM(T130:T146)</f>
        <v>3</v>
      </c>
      <c r="U147" s="2">
        <f>SUM(U130:U146)</f>
        <v>8</v>
      </c>
      <c r="V147" s="2">
        <f>SUM(V130:V146)</f>
        <v>20</v>
      </c>
      <c r="W147">
        <f>SUM(R147:V147)</f>
        <v>48</v>
      </c>
      <c r="Y147" s="4" t="s">
        <v>31</v>
      </c>
      <c r="Z147">
        <v>71</v>
      </c>
      <c r="AA147">
        <v>51</v>
      </c>
      <c r="AB147">
        <v>37</v>
      </c>
      <c r="AC147">
        <v>21</v>
      </c>
      <c r="AD147">
        <v>47</v>
      </c>
      <c r="AE147">
        <f>SUM(Z147:AD147)</f>
        <v>227</v>
      </c>
      <c r="AG147" s="4" t="s">
        <v>31</v>
      </c>
      <c r="AH147" s="2">
        <f>SUM(AH130:AH146)</f>
        <v>10</v>
      </c>
      <c r="AI147" s="2">
        <f>SUM(AI130:AI146)</f>
        <v>6</v>
      </c>
      <c r="AJ147" s="2">
        <f>SUM(AJ130:AJ146)</f>
        <v>6</v>
      </c>
      <c r="AK147" s="2">
        <f>SUM(AK130:AK146)</f>
        <v>31</v>
      </c>
      <c r="AL147" s="2">
        <f>SUM(AL130:AL146)</f>
        <v>62</v>
      </c>
      <c r="AM147">
        <f>SUM(AH147:AL147)</f>
        <v>115</v>
      </c>
      <c r="AO147" s="4" t="s">
        <v>31</v>
      </c>
      <c r="AP147" s="2"/>
      <c r="AQ147" s="2"/>
      <c r="AR147" s="2"/>
      <c r="AS147" s="2"/>
      <c r="AT147" s="2"/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7"/>
  <sheetViews>
    <sheetView workbookViewId="0" topLeftCell="A493">
      <selection activeCell="B498" sqref="B498:F515"/>
    </sheetView>
  </sheetViews>
  <sheetFormatPr defaultColWidth="9.140625" defaultRowHeight="12.75"/>
  <cols>
    <col min="1" max="1" width="9.140625" style="1" customWidth="1"/>
  </cols>
  <sheetData>
    <row r="1" spans="1:7" ht="12.75">
      <c r="A1" s="1" t="s">
        <v>0</v>
      </c>
      <c r="B1" t="s">
        <v>18</v>
      </c>
      <c r="C1" s="2" t="s">
        <v>1</v>
      </c>
      <c r="D1" s="2" t="s">
        <v>2</v>
      </c>
      <c r="E1" s="2" t="s">
        <v>19</v>
      </c>
      <c r="F1" s="2" t="s">
        <v>3</v>
      </c>
      <c r="G1" s="2"/>
    </row>
    <row r="2" spans="1:7" ht="12.75">
      <c r="A2" s="1" t="s">
        <v>4</v>
      </c>
      <c r="B2" t="s">
        <v>4</v>
      </c>
      <c r="C2" t="s">
        <v>4</v>
      </c>
      <c r="D2" t="s">
        <v>56</v>
      </c>
      <c r="E2" s="2" t="s">
        <v>57</v>
      </c>
      <c r="F2" s="2" t="s">
        <v>56</v>
      </c>
      <c r="G2" s="2"/>
    </row>
    <row r="3" spans="1:7" ht="12.75">
      <c r="A3" s="1" t="s">
        <v>42</v>
      </c>
      <c r="C3" s="2"/>
      <c r="D3" s="2"/>
      <c r="E3" s="2"/>
      <c r="F3" s="2"/>
      <c r="G3" s="2"/>
    </row>
    <row r="4" spans="1:7" ht="12.75">
      <c r="A4" s="1">
        <v>1984</v>
      </c>
      <c r="D4" s="2"/>
      <c r="E4" s="2"/>
      <c r="F4" s="2"/>
      <c r="G4" s="2"/>
    </row>
    <row r="5" spans="1:7" ht="12.75">
      <c r="A5" s="1">
        <v>1985</v>
      </c>
      <c r="B5">
        <v>16</v>
      </c>
      <c r="C5">
        <v>27</v>
      </c>
      <c r="D5" s="2">
        <v>16</v>
      </c>
      <c r="E5" s="2">
        <v>14</v>
      </c>
      <c r="F5" s="2">
        <v>25</v>
      </c>
      <c r="G5" s="2"/>
    </row>
    <row r="6" spans="1:7" ht="12.75">
      <c r="A6" s="1">
        <v>1986</v>
      </c>
      <c r="B6">
        <v>19</v>
      </c>
      <c r="C6">
        <v>28</v>
      </c>
      <c r="D6" s="2">
        <v>25</v>
      </c>
      <c r="E6" s="2">
        <v>32</v>
      </c>
      <c r="F6" s="2">
        <v>32</v>
      </c>
      <c r="G6" s="2"/>
    </row>
    <row r="7" spans="1:7" ht="12.75">
      <c r="A7" s="1">
        <v>1987</v>
      </c>
      <c r="B7">
        <v>18</v>
      </c>
      <c r="C7">
        <v>29</v>
      </c>
      <c r="D7" s="2">
        <v>19</v>
      </c>
      <c r="E7" s="2">
        <v>21</v>
      </c>
      <c r="F7" s="2">
        <v>43</v>
      </c>
      <c r="G7" s="2"/>
    </row>
    <row r="8" spans="1:7" ht="12.75">
      <c r="A8" s="1">
        <v>1988</v>
      </c>
      <c r="B8">
        <v>8</v>
      </c>
      <c r="C8">
        <v>24</v>
      </c>
      <c r="D8" s="2">
        <v>9</v>
      </c>
      <c r="E8" s="2">
        <v>12</v>
      </c>
      <c r="F8" s="2">
        <v>24</v>
      </c>
      <c r="G8" s="2"/>
    </row>
    <row r="9" spans="1:7" ht="12.75">
      <c r="A9" s="1">
        <v>1989</v>
      </c>
      <c r="B9">
        <v>28</v>
      </c>
      <c r="C9">
        <v>28</v>
      </c>
      <c r="D9" s="2">
        <v>31</v>
      </c>
      <c r="E9" s="2">
        <v>32</v>
      </c>
      <c r="F9" s="2">
        <v>26</v>
      </c>
      <c r="G9" s="2"/>
    </row>
    <row r="10" spans="1:7" ht="12.75">
      <c r="A10" s="1">
        <v>1990</v>
      </c>
      <c r="B10">
        <v>25</v>
      </c>
      <c r="C10" s="2">
        <v>21</v>
      </c>
      <c r="D10" s="2">
        <v>16</v>
      </c>
      <c r="E10" s="2">
        <v>25</v>
      </c>
      <c r="F10" s="2">
        <v>47</v>
      </c>
      <c r="G10" s="2"/>
    </row>
    <row r="11" spans="1:7" ht="12.75">
      <c r="A11" s="1">
        <v>1991</v>
      </c>
      <c r="B11" s="2">
        <v>16</v>
      </c>
      <c r="C11" s="2">
        <v>29</v>
      </c>
      <c r="D11" s="2">
        <v>17</v>
      </c>
      <c r="E11" s="2">
        <v>26</v>
      </c>
      <c r="F11" s="2">
        <v>45</v>
      </c>
      <c r="G11" s="2"/>
    </row>
    <row r="12" spans="1:7" ht="12.75">
      <c r="A12" s="1">
        <v>1992</v>
      </c>
      <c r="B12" s="2">
        <v>20</v>
      </c>
      <c r="C12">
        <v>25</v>
      </c>
      <c r="D12" s="2">
        <v>14</v>
      </c>
      <c r="E12" s="2">
        <v>40</v>
      </c>
      <c r="F12" s="2">
        <v>44</v>
      </c>
      <c r="G12" s="2"/>
    </row>
    <row r="13" spans="1:7" ht="12.75">
      <c r="A13" s="1">
        <v>1993</v>
      </c>
      <c r="B13" s="2">
        <v>39</v>
      </c>
      <c r="C13" s="2">
        <v>25</v>
      </c>
      <c r="D13" s="2">
        <v>27</v>
      </c>
      <c r="E13" s="2">
        <v>31</v>
      </c>
      <c r="F13" s="2">
        <v>74</v>
      </c>
      <c r="G13" s="2"/>
    </row>
    <row r="14" spans="1:7" ht="12.75">
      <c r="A14" s="1">
        <v>1994</v>
      </c>
      <c r="B14" s="2">
        <v>53</v>
      </c>
      <c r="C14" s="2">
        <v>38</v>
      </c>
      <c r="D14" s="2">
        <v>27</v>
      </c>
      <c r="E14" s="2">
        <v>24</v>
      </c>
      <c r="F14" s="2">
        <v>48</v>
      </c>
      <c r="G14" s="2"/>
    </row>
    <row r="15" spans="1:7" ht="12.75">
      <c r="A15" s="1">
        <v>1995</v>
      </c>
      <c r="B15" s="2">
        <v>32</v>
      </c>
      <c r="C15" s="2">
        <v>24</v>
      </c>
      <c r="D15" s="2">
        <v>15</v>
      </c>
      <c r="E15" s="2">
        <v>36</v>
      </c>
      <c r="F15" s="2">
        <v>35</v>
      </c>
      <c r="G15" s="2"/>
    </row>
    <row r="16" spans="1:7" ht="12.75">
      <c r="A16" s="1">
        <v>1996</v>
      </c>
      <c r="B16" s="2">
        <v>37</v>
      </c>
      <c r="C16" s="2">
        <v>49</v>
      </c>
      <c r="D16" s="2">
        <v>44</v>
      </c>
      <c r="E16" s="2">
        <v>29</v>
      </c>
      <c r="F16" s="2">
        <v>48</v>
      </c>
      <c r="G16" s="2"/>
    </row>
    <row r="17" spans="1:7" ht="12.75">
      <c r="A17" s="1">
        <v>1997</v>
      </c>
      <c r="B17" s="2">
        <v>38</v>
      </c>
      <c r="C17" s="2">
        <v>29</v>
      </c>
      <c r="D17" s="2">
        <v>19</v>
      </c>
      <c r="E17" s="2">
        <v>32</v>
      </c>
      <c r="F17" s="2">
        <v>24</v>
      </c>
      <c r="G17" s="2"/>
    </row>
    <row r="18" spans="1:6" ht="12.75">
      <c r="A18" s="1">
        <v>1998</v>
      </c>
      <c r="B18">
        <v>71</v>
      </c>
      <c r="C18">
        <v>67</v>
      </c>
      <c r="D18">
        <v>81</v>
      </c>
      <c r="E18">
        <v>103</v>
      </c>
      <c r="F18">
        <v>97</v>
      </c>
    </row>
    <row r="19" spans="1:6" ht="12.75">
      <c r="A19" s="1">
        <v>1999</v>
      </c>
      <c r="B19">
        <v>44</v>
      </c>
      <c r="C19">
        <v>65</v>
      </c>
      <c r="D19">
        <v>82</v>
      </c>
      <c r="E19">
        <v>86</v>
      </c>
      <c r="F19">
        <v>65</v>
      </c>
    </row>
    <row r="21" spans="1:6" ht="12.75">
      <c r="A21" s="1" t="s">
        <v>31</v>
      </c>
      <c r="B21">
        <v>464</v>
      </c>
      <c r="C21">
        <v>508</v>
      </c>
      <c r="D21">
        <v>442</v>
      </c>
      <c r="E21">
        <v>543</v>
      </c>
      <c r="F21">
        <v>677</v>
      </c>
    </row>
    <row r="22" spans="1:6" ht="12.75">
      <c r="A22" s="1" t="s">
        <v>4</v>
      </c>
      <c r="B22" t="s">
        <v>4</v>
      </c>
      <c r="C22" t="s">
        <v>4</v>
      </c>
      <c r="D22" t="s">
        <v>56</v>
      </c>
      <c r="E22" t="s">
        <v>57</v>
      </c>
      <c r="F22" t="s">
        <v>56</v>
      </c>
    </row>
    <row r="23" ht="12.75">
      <c r="A23" s="1" t="s">
        <v>39</v>
      </c>
    </row>
    <row r="24" ht="12.75">
      <c r="A24" s="1">
        <v>1984</v>
      </c>
    </row>
    <row r="25" ht="12.75">
      <c r="A25" s="1">
        <v>1985</v>
      </c>
    </row>
    <row r="26" spans="1:6" ht="12.75">
      <c r="A26" s="1">
        <v>1986</v>
      </c>
      <c r="F26">
        <v>2</v>
      </c>
    </row>
    <row r="27" spans="1:6" ht="12.75">
      <c r="A27" s="1">
        <v>1987</v>
      </c>
      <c r="F27">
        <v>2</v>
      </c>
    </row>
    <row r="28" spans="1:6" ht="12.75">
      <c r="A28" s="1">
        <v>1988</v>
      </c>
      <c r="F28">
        <v>10</v>
      </c>
    </row>
    <row r="29" spans="1:6" ht="12.75">
      <c r="A29" s="1">
        <v>1989</v>
      </c>
      <c r="F29">
        <v>9</v>
      </c>
    </row>
    <row r="30" spans="1:6" ht="12.75">
      <c r="A30" s="1">
        <v>1990</v>
      </c>
      <c r="F30">
        <v>2</v>
      </c>
    </row>
    <row r="31" spans="1:6" ht="12.75">
      <c r="A31" s="1">
        <v>1991</v>
      </c>
      <c r="F31">
        <v>2</v>
      </c>
    </row>
    <row r="32" spans="1:6" ht="12.75">
      <c r="A32" s="1">
        <v>1992</v>
      </c>
      <c r="F32">
        <v>8</v>
      </c>
    </row>
    <row r="33" spans="1:6" ht="12.75">
      <c r="A33" s="1">
        <v>1993</v>
      </c>
      <c r="F33">
        <v>55</v>
      </c>
    </row>
    <row r="34" spans="1:6" ht="12.75">
      <c r="A34" s="1">
        <v>1994</v>
      </c>
      <c r="F34">
        <v>67</v>
      </c>
    </row>
    <row r="35" spans="1:6" ht="12.75">
      <c r="A35" s="1">
        <v>1995</v>
      </c>
      <c r="F35">
        <v>58</v>
      </c>
    </row>
    <row r="36" spans="1:6" ht="12.75">
      <c r="A36" s="1">
        <v>1996</v>
      </c>
      <c r="F36">
        <v>70</v>
      </c>
    </row>
    <row r="37" spans="1:6" ht="12.75">
      <c r="A37" s="1">
        <v>1997</v>
      </c>
      <c r="B37">
        <v>1</v>
      </c>
      <c r="C37">
        <v>1</v>
      </c>
      <c r="E37">
        <v>2</v>
      </c>
      <c r="F37">
        <v>61</v>
      </c>
    </row>
    <row r="38" spans="1:6" ht="12.75">
      <c r="A38" s="1">
        <v>1998</v>
      </c>
      <c r="B38">
        <v>1</v>
      </c>
      <c r="C38">
        <v>2</v>
      </c>
      <c r="D38">
        <v>1</v>
      </c>
      <c r="E38">
        <v>2</v>
      </c>
      <c r="F38">
        <v>48</v>
      </c>
    </row>
    <row r="39" spans="1:6" ht="12.75">
      <c r="A39" s="1">
        <v>1999</v>
      </c>
      <c r="C39">
        <v>1</v>
      </c>
      <c r="D39">
        <v>5</v>
      </c>
      <c r="E39">
        <v>1</v>
      </c>
      <c r="F39">
        <v>68</v>
      </c>
    </row>
    <row r="41" spans="1:6" ht="12.75">
      <c r="A41" s="1" t="s">
        <v>31</v>
      </c>
      <c r="B41">
        <v>2</v>
      </c>
      <c r="C41">
        <v>4</v>
      </c>
      <c r="D41">
        <v>6</v>
      </c>
      <c r="E41">
        <v>5</v>
      </c>
      <c r="F41">
        <v>462</v>
      </c>
    </row>
    <row r="42" spans="1:6" ht="12.75">
      <c r="A42" s="1" t="s">
        <v>4</v>
      </c>
      <c r="B42" t="s">
        <v>4</v>
      </c>
      <c r="C42" t="s">
        <v>4</v>
      </c>
      <c r="D42" t="s">
        <v>56</v>
      </c>
      <c r="E42" t="s">
        <v>57</v>
      </c>
      <c r="F42" t="s">
        <v>56</v>
      </c>
    </row>
    <row r="43" ht="12.75">
      <c r="A43" s="1" t="s">
        <v>20</v>
      </c>
    </row>
    <row r="44" ht="12.75">
      <c r="A44" s="1">
        <v>1984</v>
      </c>
    </row>
    <row r="45" ht="12.75">
      <c r="A45" s="1">
        <v>1985</v>
      </c>
    </row>
    <row r="46" ht="12.75">
      <c r="A46" s="1">
        <v>1986</v>
      </c>
    </row>
    <row r="47" spans="1:6" ht="12.75">
      <c r="A47" s="1">
        <v>1987</v>
      </c>
      <c r="F47">
        <v>4</v>
      </c>
    </row>
    <row r="48" spans="1:6" ht="12.75">
      <c r="A48" s="1">
        <v>1988</v>
      </c>
      <c r="F48">
        <v>5</v>
      </c>
    </row>
    <row r="49" spans="1:6" ht="12.75">
      <c r="A49" s="1">
        <v>1989</v>
      </c>
      <c r="F49">
        <v>3</v>
      </c>
    </row>
    <row r="50" ht="12.75">
      <c r="A50" s="1">
        <v>1990</v>
      </c>
    </row>
    <row r="51" ht="12.75">
      <c r="A51" s="1">
        <v>1991</v>
      </c>
    </row>
    <row r="52" spans="1:6" ht="12.75">
      <c r="A52" s="1">
        <v>1992</v>
      </c>
      <c r="F52">
        <v>10</v>
      </c>
    </row>
    <row r="53" spans="1:6" ht="12.75">
      <c r="A53" s="1">
        <v>1993</v>
      </c>
      <c r="F53">
        <v>22</v>
      </c>
    </row>
    <row r="54" spans="1:6" ht="12.75">
      <c r="A54" s="1">
        <v>1994</v>
      </c>
      <c r="F54">
        <v>11</v>
      </c>
    </row>
    <row r="55" spans="1:6" ht="12.75">
      <c r="A55" s="1">
        <v>1995</v>
      </c>
      <c r="F55">
        <v>31</v>
      </c>
    </row>
    <row r="56" spans="1:6" ht="12.75">
      <c r="A56" s="1">
        <v>1996</v>
      </c>
      <c r="F56">
        <v>28</v>
      </c>
    </row>
    <row r="57" spans="1:6" ht="12.75">
      <c r="A57" s="1">
        <v>1997</v>
      </c>
      <c r="B57">
        <v>5</v>
      </c>
      <c r="C57">
        <v>4</v>
      </c>
      <c r="D57">
        <v>15</v>
      </c>
      <c r="E57">
        <v>10</v>
      </c>
      <c r="F57">
        <v>103</v>
      </c>
    </row>
    <row r="58" spans="1:6" ht="12.75">
      <c r="A58" s="1">
        <v>1998</v>
      </c>
      <c r="B58">
        <v>4</v>
      </c>
      <c r="C58">
        <v>4</v>
      </c>
      <c r="D58">
        <v>16</v>
      </c>
      <c r="E58">
        <v>17</v>
      </c>
      <c r="F58">
        <v>113</v>
      </c>
    </row>
    <row r="59" spans="1:6" ht="12.75">
      <c r="A59" s="1">
        <v>1999</v>
      </c>
      <c r="B59">
        <v>2</v>
      </c>
      <c r="C59">
        <v>2</v>
      </c>
      <c r="D59">
        <v>14</v>
      </c>
      <c r="E59">
        <v>17</v>
      </c>
      <c r="F59">
        <v>98</v>
      </c>
    </row>
    <row r="61" spans="1:6" ht="12.75">
      <c r="A61" s="1" t="s">
        <v>31</v>
      </c>
      <c r="B61">
        <v>11</v>
      </c>
      <c r="C61">
        <v>10</v>
      </c>
      <c r="D61">
        <v>45</v>
      </c>
      <c r="E61">
        <v>44</v>
      </c>
      <c r="F61">
        <v>428</v>
      </c>
    </row>
    <row r="62" spans="1:6" ht="12.75">
      <c r="A62" s="1" t="s">
        <v>4</v>
      </c>
      <c r="B62" t="s">
        <v>4</v>
      </c>
      <c r="C62" t="s">
        <v>4</v>
      </c>
      <c r="D62" t="s">
        <v>56</v>
      </c>
      <c r="E62" t="s">
        <v>57</v>
      </c>
      <c r="F62" t="s">
        <v>56</v>
      </c>
    </row>
    <row r="63" ht="12.75">
      <c r="A63" s="1">
        <v>10</v>
      </c>
    </row>
    <row r="64" spans="1:6" ht="12.75">
      <c r="A64" s="1">
        <v>1984</v>
      </c>
      <c r="B64">
        <v>14</v>
      </c>
      <c r="C64">
        <v>12</v>
      </c>
      <c r="D64">
        <v>10</v>
      </c>
      <c r="E64">
        <v>14</v>
      </c>
      <c r="F64">
        <v>16</v>
      </c>
    </row>
    <row r="65" ht="12.75">
      <c r="A65" s="1">
        <v>1985</v>
      </c>
    </row>
    <row r="66" ht="12.75">
      <c r="A66" s="1">
        <v>1986</v>
      </c>
    </row>
    <row r="67" ht="12.75">
      <c r="A67" s="1">
        <v>1987</v>
      </c>
    </row>
    <row r="68" ht="12.75">
      <c r="A68" s="1">
        <v>1988</v>
      </c>
    </row>
    <row r="69" ht="12.75">
      <c r="A69" s="1">
        <v>1989</v>
      </c>
    </row>
    <row r="70" ht="12.75">
      <c r="A70" s="1">
        <v>1990</v>
      </c>
    </row>
    <row r="71" ht="12.75">
      <c r="A71" s="1">
        <v>1991</v>
      </c>
    </row>
    <row r="72" ht="12.75">
      <c r="A72" s="1">
        <v>1992</v>
      </c>
    </row>
    <row r="73" ht="12.75">
      <c r="A73" s="1">
        <v>1993</v>
      </c>
    </row>
    <row r="74" ht="12.75">
      <c r="A74" s="1">
        <v>1994</v>
      </c>
    </row>
    <row r="75" ht="12.75">
      <c r="A75" s="1">
        <v>1995</v>
      </c>
    </row>
    <row r="76" ht="12.75">
      <c r="A76" s="1">
        <v>1996</v>
      </c>
    </row>
    <row r="77" ht="12.75">
      <c r="A77" s="1">
        <v>1997</v>
      </c>
    </row>
    <row r="78" ht="12.75">
      <c r="A78" s="1">
        <v>1998</v>
      </c>
    </row>
    <row r="79" ht="12.75">
      <c r="A79" s="1">
        <v>1999</v>
      </c>
    </row>
    <row r="81" spans="1:6" ht="12.75">
      <c r="A81" s="1" t="s">
        <v>31</v>
      </c>
      <c r="B81">
        <v>14</v>
      </c>
      <c r="C81">
        <v>12</v>
      </c>
      <c r="D81">
        <v>10</v>
      </c>
      <c r="E81">
        <v>14</v>
      </c>
      <c r="F81">
        <v>16</v>
      </c>
    </row>
    <row r="82" spans="1:6" ht="12.75">
      <c r="A82" s="1" t="s">
        <v>4</v>
      </c>
      <c r="B82" t="s">
        <v>4</v>
      </c>
      <c r="C82" t="s">
        <v>4</v>
      </c>
      <c r="D82" t="s">
        <v>56</v>
      </c>
      <c r="E82" t="s">
        <v>57</v>
      </c>
      <c r="F82" t="s">
        <v>56</v>
      </c>
    </row>
    <row r="84" spans="1:6" ht="12.75">
      <c r="A84" s="1" t="s">
        <v>4</v>
      </c>
      <c r="B84" t="s">
        <v>4</v>
      </c>
      <c r="C84" t="s">
        <v>4</v>
      </c>
      <c r="D84" t="s">
        <v>56</v>
      </c>
      <c r="E84" t="s">
        <v>57</v>
      </c>
      <c r="F84" t="s">
        <v>56</v>
      </c>
    </row>
    <row r="85" ht="12.75">
      <c r="A85" s="1" t="s">
        <v>5</v>
      </c>
    </row>
    <row r="86" spans="1:6" ht="12.75">
      <c r="A86" s="1" t="s">
        <v>6</v>
      </c>
      <c r="B86" t="s">
        <v>7</v>
      </c>
      <c r="C86" t="s">
        <v>8</v>
      </c>
      <c r="D86" t="s">
        <v>9</v>
      </c>
      <c r="E86" t="s">
        <v>10</v>
      </c>
      <c r="F86" t="s">
        <v>11</v>
      </c>
    </row>
    <row r="87" spans="1:6" ht="12.75">
      <c r="A87" s="1" t="s">
        <v>12</v>
      </c>
      <c r="B87" t="s">
        <v>56</v>
      </c>
      <c r="C87" t="s">
        <v>4</v>
      </c>
      <c r="D87" t="e">
        <f>-Black,NH</f>
        <v>#NAME?</v>
      </c>
      <c r="E87" t="s">
        <v>4</v>
      </c>
      <c r="F87" t="s">
        <v>56</v>
      </c>
    </row>
    <row r="88" spans="1:6" ht="12.75">
      <c r="A88" s="1" t="s">
        <v>0</v>
      </c>
      <c r="B88" t="s">
        <v>18</v>
      </c>
      <c r="C88" t="s">
        <v>1</v>
      </c>
      <c r="D88" t="s">
        <v>2</v>
      </c>
      <c r="E88" t="s">
        <v>19</v>
      </c>
      <c r="F88" t="s">
        <v>3</v>
      </c>
    </row>
    <row r="89" spans="1:6" ht="12.75">
      <c r="A89" s="1" t="s">
        <v>4</v>
      </c>
      <c r="B89" t="s">
        <v>4</v>
      </c>
      <c r="C89" t="s">
        <v>4</v>
      </c>
      <c r="D89" t="s">
        <v>56</v>
      </c>
      <c r="E89" t="s">
        <v>57</v>
      </c>
      <c r="F89" t="s">
        <v>56</v>
      </c>
    </row>
    <row r="90" ht="12.75">
      <c r="A90" s="1" t="s">
        <v>42</v>
      </c>
    </row>
    <row r="91" ht="12.75">
      <c r="A91" s="1">
        <v>1984</v>
      </c>
    </row>
    <row r="92" spans="1:6" ht="12.75">
      <c r="A92" s="1">
        <v>1985</v>
      </c>
      <c r="B92">
        <v>3</v>
      </c>
      <c r="C92">
        <v>2</v>
      </c>
      <c r="D92">
        <v>4</v>
      </c>
      <c r="E92">
        <v>2</v>
      </c>
      <c r="F92">
        <v>4</v>
      </c>
    </row>
    <row r="93" spans="1:6" ht="12.75">
      <c r="A93" s="1">
        <v>1986</v>
      </c>
      <c r="B93">
        <v>6</v>
      </c>
      <c r="C93">
        <v>9</v>
      </c>
      <c r="D93">
        <v>4</v>
      </c>
      <c r="E93">
        <v>4</v>
      </c>
      <c r="F93">
        <v>2</v>
      </c>
    </row>
    <row r="94" spans="1:6" ht="12.75">
      <c r="A94" s="1">
        <v>1987</v>
      </c>
      <c r="B94">
        <v>1</v>
      </c>
      <c r="C94">
        <v>4</v>
      </c>
      <c r="D94">
        <v>8</v>
      </c>
      <c r="E94">
        <v>5</v>
      </c>
      <c r="F94">
        <v>6</v>
      </c>
    </row>
    <row r="95" spans="1:6" ht="12.75">
      <c r="A95" s="1">
        <v>1988</v>
      </c>
      <c r="B95">
        <v>3</v>
      </c>
      <c r="C95">
        <v>4</v>
      </c>
      <c r="D95">
        <v>8</v>
      </c>
      <c r="E95">
        <v>5</v>
      </c>
      <c r="F95">
        <v>2</v>
      </c>
    </row>
    <row r="96" spans="1:6" ht="12.75">
      <c r="A96" s="1">
        <v>1989</v>
      </c>
      <c r="B96">
        <v>10</v>
      </c>
      <c r="C96">
        <v>7</v>
      </c>
      <c r="D96">
        <v>5</v>
      </c>
      <c r="E96">
        <v>3</v>
      </c>
      <c r="F96">
        <v>5</v>
      </c>
    </row>
    <row r="97" spans="1:6" ht="12.75">
      <c r="A97" s="1">
        <v>1990</v>
      </c>
      <c r="B97">
        <v>4</v>
      </c>
      <c r="C97">
        <v>3</v>
      </c>
      <c r="D97">
        <v>4</v>
      </c>
      <c r="E97">
        <v>3</v>
      </c>
      <c r="F97">
        <v>4</v>
      </c>
    </row>
    <row r="98" spans="1:6" ht="12.75">
      <c r="A98" s="1">
        <v>1991</v>
      </c>
      <c r="B98">
        <v>4</v>
      </c>
      <c r="C98">
        <v>5</v>
      </c>
      <c r="D98">
        <v>1</v>
      </c>
      <c r="E98">
        <v>8</v>
      </c>
      <c r="F98">
        <v>5</v>
      </c>
    </row>
    <row r="99" spans="1:6" ht="12.75">
      <c r="A99" s="1">
        <v>1992</v>
      </c>
      <c r="B99">
        <v>4</v>
      </c>
      <c r="C99">
        <v>3</v>
      </c>
      <c r="D99">
        <v>5</v>
      </c>
      <c r="E99">
        <v>6</v>
      </c>
      <c r="F99">
        <v>5</v>
      </c>
    </row>
    <row r="100" spans="1:6" ht="12.75">
      <c r="A100" s="1">
        <v>1993</v>
      </c>
      <c r="B100">
        <v>12</v>
      </c>
      <c r="C100">
        <v>7</v>
      </c>
      <c r="D100">
        <v>7</v>
      </c>
      <c r="E100">
        <v>10</v>
      </c>
      <c r="F100">
        <v>15</v>
      </c>
    </row>
    <row r="101" spans="1:6" ht="12.75">
      <c r="A101" s="1">
        <v>1994</v>
      </c>
      <c r="B101">
        <v>11</v>
      </c>
      <c r="C101">
        <v>5</v>
      </c>
      <c r="D101">
        <v>9</v>
      </c>
      <c r="E101">
        <v>10</v>
      </c>
      <c r="F101">
        <v>14</v>
      </c>
    </row>
    <row r="102" spans="1:6" ht="12.75">
      <c r="A102" s="1">
        <v>1995</v>
      </c>
      <c r="B102">
        <v>5</v>
      </c>
      <c r="C102">
        <v>3</v>
      </c>
      <c r="D102">
        <v>5</v>
      </c>
      <c r="E102">
        <v>11</v>
      </c>
      <c r="F102">
        <v>7</v>
      </c>
    </row>
    <row r="103" spans="1:6" ht="12.75">
      <c r="A103" s="1">
        <v>1996</v>
      </c>
      <c r="B103">
        <v>6</v>
      </c>
      <c r="C103">
        <v>4</v>
      </c>
      <c r="D103">
        <v>3</v>
      </c>
      <c r="E103">
        <v>13</v>
      </c>
      <c r="F103">
        <v>10</v>
      </c>
    </row>
    <row r="104" spans="1:6" ht="12.75">
      <c r="A104" s="1">
        <v>1997</v>
      </c>
      <c r="B104">
        <v>9</v>
      </c>
      <c r="C104">
        <v>7</v>
      </c>
      <c r="D104">
        <v>7</v>
      </c>
      <c r="E104">
        <v>10</v>
      </c>
      <c r="F104">
        <v>4</v>
      </c>
    </row>
    <row r="105" spans="1:6" ht="12.75">
      <c r="A105" s="1">
        <v>1998</v>
      </c>
      <c r="B105">
        <v>12</v>
      </c>
      <c r="C105">
        <v>12</v>
      </c>
      <c r="D105">
        <v>11</v>
      </c>
      <c r="E105">
        <v>28</v>
      </c>
      <c r="F105">
        <v>7</v>
      </c>
    </row>
    <row r="106" spans="1:6" ht="12.75">
      <c r="A106" s="1">
        <v>1999</v>
      </c>
      <c r="B106">
        <v>12</v>
      </c>
      <c r="C106">
        <v>9</v>
      </c>
      <c r="D106">
        <v>3</v>
      </c>
      <c r="E106">
        <v>19</v>
      </c>
      <c r="F106">
        <v>4</v>
      </c>
    </row>
    <row r="108" spans="1:6" ht="12.75">
      <c r="A108" s="1" t="s">
        <v>31</v>
      </c>
      <c r="B108">
        <v>102</v>
      </c>
      <c r="C108">
        <v>84</v>
      </c>
      <c r="D108">
        <v>84</v>
      </c>
      <c r="E108">
        <v>137</v>
      </c>
      <c r="F108">
        <v>94</v>
      </c>
    </row>
    <row r="109" spans="1:6" ht="12.75">
      <c r="A109" s="1" t="s">
        <v>4</v>
      </c>
      <c r="B109" t="s">
        <v>4</v>
      </c>
      <c r="C109" t="s">
        <v>4</v>
      </c>
      <c r="D109" t="s">
        <v>56</v>
      </c>
      <c r="E109" t="s">
        <v>57</v>
      </c>
      <c r="F109" t="s">
        <v>56</v>
      </c>
    </row>
    <row r="110" ht="12.75">
      <c r="A110" s="1" t="s">
        <v>39</v>
      </c>
    </row>
    <row r="111" ht="12.75">
      <c r="A111" s="1">
        <v>1984</v>
      </c>
    </row>
    <row r="112" ht="12.75">
      <c r="A112" s="1">
        <v>1985</v>
      </c>
    </row>
    <row r="113" ht="12.75">
      <c r="A113" s="1">
        <v>1986</v>
      </c>
    </row>
    <row r="114" spans="1:6" ht="12.75">
      <c r="A114" s="1">
        <v>1987</v>
      </c>
      <c r="F114">
        <v>1</v>
      </c>
    </row>
    <row r="115" spans="1:6" ht="12.75">
      <c r="A115" s="1">
        <v>1988</v>
      </c>
      <c r="F115">
        <v>1</v>
      </c>
    </row>
    <row r="116" spans="1:6" ht="12.75">
      <c r="A116" s="1">
        <v>1989</v>
      </c>
      <c r="F116">
        <v>1</v>
      </c>
    </row>
    <row r="117" spans="1:6" ht="12.75">
      <c r="A117" s="1">
        <v>1990</v>
      </c>
      <c r="F117">
        <v>1</v>
      </c>
    </row>
    <row r="118" ht="12.75">
      <c r="A118" s="1">
        <v>1991</v>
      </c>
    </row>
    <row r="119" spans="1:6" ht="12.75">
      <c r="A119" s="1">
        <v>1992</v>
      </c>
      <c r="F119">
        <v>2</v>
      </c>
    </row>
    <row r="120" spans="1:6" ht="12.75">
      <c r="A120" s="1">
        <v>1993</v>
      </c>
      <c r="F120">
        <v>11</v>
      </c>
    </row>
    <row r="121" spans="1:6" ht="12.75">
      <c r="A121" s="1">
        <v>1994</v>
      </c>
      <c r="F121">
        <v>9</v>
      </c>
    </row>
    <row r="122" spans="1:6" ht="12.75">
      <c r="A122" s="1">
        <v>1995</v>
      </c>
      <c r="F122">
        <v>16</v>
      </c>
    </row>
    <row r="123" spans="1:6" ht="12.75">
      <c r="A123" s="1">
        <v>1996</v>
      </c>
      <c r="F123">
        <v>10</v>
      </c>
    </row>
    <row r="124" spans="1:6" ht="12.75">
      <c r="A124" s="1">
        <v>1997</v>
      </c>
      <c r="D124">
        <v>1</v>
      </c>
      <c r="E124">
        <v>1</v>
      </c>
      <c r="F124">
        <v>19</v>
      </c>
    </row>
    <row r="125" spans="1:6" ht="12.75">
      <c r="A125" s="1">
        <v>1998</v>
      </c>
      <c r="F125">
        <v>30</v>
      </c>
    </row>
    <row r="126" spans="1:6" ht="12.75">
      <c r="A126" s="1">
        <v>1999</v>
      </c>
      <c r="E126">
        <v>1</v>
      </c>
      <c r="F126">
        <v>36</v>
      </c>
    </row>
    <row r="128" spans="1:6" ht="12.75">
      <c r="A128" s="1" t="s">
        <v>31</v>
      </c>
      <c r="D128">
        <v>1</v>
      </c>
      <c r="E128">
        <v>2</v>
      </c>
      <c r="F128">
        <v>137</v>
      </c>
    </row>
    <row r="129" spans="1:6" ht="12.75">
      <c r="A129" s="1" t="s">
        <v>4</v>
      </c>
      <c r="B129" t="s">
        <v>4</v>
      </c>
      <c r="C129" t="s">
        <v>4</v>
      </c>
      <c r="D129" t="s">
        <v>56</v>
      </c>
      <c r="E129" t="s">
        <v>57</v>
      </c>
      <c r="F129" t="s">
        <v>56</v>
      </c>
    </row>
    <row r="130" ht="12.75">
      <c r="A130" s="1" t="s">
        <v>20</v>
      </c>
    </row>
    <row r="131" ht="12.75">
      <c r="A131" s="1">
        <v>1984</v>
      </c>
    </row>
    <row r="132" ht="12.75">
      <c r="A132" s="1">
        <v>1985</v>
      </c>
    </row>
    <row r="133" ht="12.75">
      <c r="A133" s="1">
        <v>1986</v>
      </c>
    </row>
    <row r="134" ht="12.75">
      <c r="A134" s="1">
        <v>1987</v>
      </c>
    </row>
    <row r="135" ht="12.75">
      <c r="A135" s="1">
        <v>1988</v>
      </c>
    </row>
    <row r="136" spans="1:6" ht="12.75">
      <c r="A136" s="1">
        <v>1989</v>
      </c>
      <c r="F136">
        <v>1</v>
      </c>
    </row>
    <row r="137" ht="12.75">
      <c r="A137" s="1">
        <v>1990</v>
      </c>
    </row>
    <row r="138" ht="12.75">
      <c r="A138" s="1">
        <v>1991</v>
      </c>
    </row>
    <row r="139" spans="1:6" ht="12.75">
      <c r="A139" s="1">
        <v>1992</v>
      </c>
      <c r="F139">
        <v>1</v>
      </c>
    </row>
    <row r="140" spans="1:6" ht="12.75">
      <c r="A140" s="1">
        <v>1993</v>
      </c>
      <c r="F140">
        <v>5</v>
      </c>
    </row>
    <row r="141" spans="1:6" ht="12.75">
      <c r="A141" s="1">
        <v>1994</v>
      </c>
      <c r="F141">
        <v>7</v>
      </c>
    </row>
    <row r="142" spans="1:6" ht="12.75">
      <c r="A142" s="1">
        <v>1995</v>
      </c>
      <c r="F142">
        <v>14</v>
      </c>
    </row>
    <row r="143" spans="1:6" ht="12.75">
      <c r="A143" s="1">
        <v>1996</v>
      </c>
      <c r="F143">
        <v>8</v>
      </c>
    </row>
    <row r="144" spans="1:6" ht="12.75">
      <c r="A144" s="1">
        <v>1997</v>
      </c>
      <c r="B144">
        <v>2</v>
      </c>
      <c r="E144">
        <v>7</v>
      </c>
      <c r="F144">
        <v>19</v>
      </c>
    </row>
    <row r="145" spans="1:6" ht="12.75">
      <c r="A145" s="1">
        <v>1998</v>
      </c>
      <c r="B145">
        <v>2</v>
      </c>
      <c r="D145">
        <v>2</v>
      </c>
      <c r="E145">
        <v>8</v>
      </c>
      <c r="F145">
        <v>17</v>
      </c>
    </row>
    <row r="146" spans="1:6" ht="12.75">
      <c r="A146" s="1">
        <v>1999</v>
      </c>
      <c r="B146">
        <v>3</v>
      </c>
      <c r="C146">
        <v>1</v>
      </c>
      <c r="D146">
        <v>2</v>
      </c>
      <c r="E146">
        <v>6</v>
      </c>
      <c r="F146">
        <v>16</v>
      </c>
    </row>
    <row r="148" spans="1:6" ht="12.75">
      <c r="A148" s="1" t="s">
        <v>31</v>
      </c>
      <c r="B148">
        <v>7</v>
      </c>
      <c r="C148">
        <v>1</v>
      </c>
      <c r="D148">
        <v>4</v>
      </c>
      <c r="E148">
        <v>21</v>
      </c>
      <c r="F148">
        <v>88</v>
      </c>
    </row>
    <row r="149" spans="1:6" ht="12.75">
      <c r="A149" s="1" t="s">
        <v>4</v>
      </c>
      <c r="B149" t="s">
        <v>4</v>
      </c>
      <c r="C149" t="s">
        <v>4</v>
      </c>
      <c r="D149" t="s">
        <v>56</v>
      </c>
      <c r="E149" t="s">
        <v>57</v>
      </c>
      <c r="F149" t="s">
        <v>56</v>
      </c>
    </row>
    <row r="150" ht="12.75">
      <c r="A150" s="1">
        <v>10</v>
      </c>
    </row>
    <row r="151" spans="1:6" ht="12.75">
      <c r="A151" s="1">
        <v>1984</v>
      </c>
      <c r="D151">
        <v>1</v>
      </c>
      <c r="E151">
        <v>3</v>
      </c>
      <c r="F151">
        <v>3</v>
      </c>
    </row>
    <row r="152" ht="12.75">
      <c r="A152" s="1">
        <v>1985</v>
      </c>
    </row>
    <row r="153" ht="12.75">
      <c r="A153" s="1">
        <v>1986</v>
      </c>
    </row>
    <row r="154" ht="12.75">
      <c r="A154" s="1">
        <v>1987</v>
      </c>
    </row>
    <row r="155" ht="12.75">
      <c r="A155" s="1">
        <v>1988</v>
      </c>
    </row>
    <row r="156" ht="12.75">
      <c r="A156" s="1">
        <v>1989</v>
      </c>
    </row>
    <row r="157" ht="12.75">
      <c r="A157" s="1">
        <v>1990</v>
      </c>
    </row>
    <row r="158" ht="12.75">
      <c r="A158" s="1">
        <v>1991</v>
      </c>
    </row>
    <row r="159" ht="12.75">
      <c r="A159" s="1">
        <v>1992</v>
      </c>
    </row>
    <row r="160" ht="12.75">
      <c r="A160" s="1">
        <v>1993</v>
      </c>
    </row>
    <row r="161" ht="12.75">
      <c r="A161" s="1">
        <v>1994</v>
      </c>
    </row>
    <row r="162" ht="12.75">
      <c r="A162" s="1">
        <v>1995</v>
      </c>
    </row>
    <row r="163" ht="12.75">
      <c r="A163" s="1">
        <v>1996</v>
      </c>
    </row>
    <row r="164" ht="12.75">
      <c r="A164" s="1">
        <v>1997</v>
      </c>
    </row>
    <row r="165" ht="12.75">
      <c r="A165" s="1">
        <v>1998</v>
      </c>
    </row>
    <row r="166" ht="12.75">
      <c r="A166" s="1">
        <v>1999</v>
      </c>
    </row>
    <row r="168" spans="1:6" ht="12.75">
      <c r="A168" s="1" t="s">
        <v>31</v>
      </c>
      <c r="D168">
        <v>1</v>
      </c>
      <c r="E168">
        <v>3</v>
      </c>
      <c r="F168">
        <v>3</v>
      </c>
    </row>
    <row r="169" spans="1:6" ht="12.75">
      <c r="A169" s="1" t="s">
        <v>4</v>
      </c>
      <c r="B169" t="s">
        <v>4</v>
      </c>
      <c r="C169" t="s">
        <v>4</v>
      </c>
      <c r="D169" t="s">
        <v>56</v>
      </c>
      <c r="E169" t="s">
        <v>57</v>
      </c>
      <c r="F169" t="s">
        <v>56</v>
      </c>
    </row>
    <row r="171" spans="1:6" ht="12.75">
      <c r="A171" s="1" t="s">
        <v>4</v>
      </c>
      <c r="B171" t="s">
        <v>4</v>
      </c>
      <c r="C171" t="s">
        <v>4</v>
      </c>
      <c r="D171" t="s">
        <v>56</v>
      </c>
      <c r="E171" t="s">
        <v>57</v>
      </c>
      <c r="F171" t="s">
        <v>56</v>
      </c>
    </row>
    <row r="172" ht="12.75">
      <c r="A172" s="1" t="s">
        <v>5</v>
      </c>
    </row>
    <row r="173" spans="1:6" ht="12.75">
      <c r="A173" s="1" t="s">
        <v>6</v>
      </c>
      <c r="B173" t="s">
        <v>7</v>
      </c>
      <c r="C173" t="s">
        <v>8</v>
      </c>
      <c r="D173" t="s">
        <v>9</v>
      </c>
      <c r="E173" t="s">
        <v>10</v>
      </c>
      <c r="F173" t="s">
        <v>11</v>
      </c>
    </row>
    <row r="174" spans="1:6" ht="12.75">
      <c r="A174" s="1" t="s">
        <v>12</v>
      </c>
      <c r="B174" t="s">
        <v>56</v>
      </c>
      <c r="C174" t="s">
        <v>4</v>
      </c>
      <c r="D174" t="s">
        <v>13</v>
      </c>
      <c r="E174" t="s">
        <v>14</v>
      </c>
      <c r="F174" t="s">
        <v>56</v>
      </c>
    </row>
    <row r="175" spans="1:6" ht="12.75">
      <c r="A175" s="1" t="s">
        <v>0</v>
      </c>
      <c r="B175" t="s">
        <v>18</v>
      </c>
      <c r="C175" t="s">
        <v>1</v>
      </c>
      <c r="D175" t="s">
        <v>2</v>
      </c>
      <c r="E175" t="s">
        <v>19</v>
      </c>
      <c r="F175" t="s">
        <v>3</v>
      </c>
    </row>
    <row r="176" spans="1:6" ht="12.75">
      <c r="A176" s="1" t="s">
        <v>4</v>
      </c>
      <c r="B176" t="s">
        <v>4</v>
      </c>
      <c r="C176" t="s">
        <v>4</v>
      </c>
      <c r="D176" t="s">
        <v>56</v>
      </c>
      <c r="E176" t="s">
        <v>57</v>
      </c>
      <c r="F176" t="s">
        <v>56</v>
      </c>
    </row>
    <row r="177" ht="12.75">
      <c r="A177" s="1" t="s">
        <v>42</v>
      </c>
    </row>
    <row r="178" ht="12.75">
      <c r="A178" s="1">
        <v>1984</v>
      </c>
    </row>
    <row r="179" ht="12.75">
      <c r="A179" s="1">
        <v>1985</v>
      </c>
    </row>
    <row r="180" spans="1:5" ht="12.75">
      <c r="A180" s="1">
        <v>1986</v>
      </c>
      <c r="C180">
        <v>1</v>
      </c>
      <c r="D180">
        <v>1</v>
      </c>
      <c r="E180">
        <v>1</v>
      </c>
    </row>
    <row r="181" spans="1:5" ht="12.75">
      <c r="A181" s="1">
        <v>1987</v>
      </c>
      <c r="C181">
        <v>1</v>
      </c>
      <c r="E181">
        <v>2</v>
      </c>
    </row>
    <row r="182" spans="1:2" ht="12.75">
      <c r="A182" s="1">
        <v>1988</v>
      </c>
      <c r="B182">
        <v>1</v>
      </c>
    </row>
    <row r="183" spans="1:5" ht="12.75">
      <c r="A183" s="1">
        <v>1989</v>
      </c>
      <c r="C183">
        <v>1</v>
      </c>
      <c r="E183">
        <v>1</v>
      </c>
    </row>
    <row r="184" spans="1:5" ht="12.75">
      <c r="A184" s="1">
        <v>1990</v>
      </c>
      <c r="E184">
        <v>1</v>
      </c>
    </row>
    <row r="185" spans="1:6" ht="12.75">
      <c r="A185" s="1">
        <v>1991</v>
      </c>
      <c r="B185">
        <v>1</v>
      </c>
      <c r="F185">
        <v>2</v>
      </c>
    </row>
    <row r="186" spans="1:5" ht="12.75">
      <c r="A186" s="1">
        <v>1992</v>
      </c>
      <c r="B186">
        <v>1</v>
      </c>
      <c r="E186">
        <v>1</v>
      </c>
    </row>
    <row r="187" spans="1:6" ht="12.75">
      <c r="A187" s="1">
        <v>1993</v>
      </c>
      <c r="B187">
        <v>3</v>
      </c>
      <c r="F187">
        <v>1</v>
      </c>
    </row>
    <row r="188" spans="1:6" ht="12.75">
      <c r="A188" s="1">
        <v>1994</v>
      </c>
      <c r="B188">
        <v>1</v>
      </c>
      <c r="C188">
        <v>1</v>
      </c>
      <c r="D188">
        <v>1</v>
      </c>
      <c r="F188">
        <v>1</v>
      </c>
    </row>
    <row r="189" spans="1:3" ht="12.75">
      <c r="A189" s="1">
        <v>1995</v>
      </c>
      <c r="B189">
        <v>1</v>
      </c>
      <c r="C189">
        <v>1</v>
      </c>
    </row>
    <row r="190" spans="1:3" ht="12.75">
      <c r="A190" s="1">
        <v>1996</v>
      </c>
      <c r="C190">
        <v>3</v>
      </c>
    </row>
    <row r="191" spans="1:6" ht="12.75">
      <c r="A191" s="1">
        <v>1997</v>
      </c>
      <c r="C191">
        <v>1</v>
      </c>
      <c r="F191">
        <v>1</v>
      </c>
    </row>
    <row r="192" spans="1:6" ht="12.75">
      <c r="A192" s="1">
        <v>1998</v>
      </c>
      <c r="F192">
        <v>3</v>
      </c>
    </row>
    <row r="193" spans="1:5" ht="12.75">
      <c r="A193" s="1">
        <v>1999</v>
      </c>
      <c r="C193">
        <v>1</v>
      </c>
      <c r="D193">
        <v>1</v>
      </c>
      <c r="E193">
        <v>1</v>
      </c>
    </row>
    <row r="195" spans="1:6" ht="12.75">
      <c r="A195" s="1" t="s">
        <v>31</v>
      </c>
      <c r="B195">
        <v>8</v>
      </c>
      <c r="C195">
        <v>10</v>
      </c>
      <c r="D195">
        <v>3</v>
      </c>
      <c r="E195">
        <v>7</v>
      </c>
      <c r="F195">
        <v>8</v>
      </c>
    </row>
    <row r="196" spans="1:6" ht="12.75">
      <c r="A196" s="1" t="s">
        <v>4</v>
      </c>
      <c r="B196" t="s">
        <v>4</v>
      </c>
      <c r="C196" t="s">
        <v>4</v>
      </c>
      <c r="D196" t="s">
        <v>56</v>
      </c>
      <c r="E196" t="s">
        <v>57</v>
      </c>
      <c r="F196" t="s">
        <v>56</v>
      </c>
    </row>
    <row r="197" ht="12.75">
      <c r="A197" s="1" t="s">
        <v>39</v>
      </c>
    </row>
    <row r="198" ht="12.75">
      <c r="A198" s="1">
        <v>1984</v>
      </c>
    </row>
    <row r="199" ht="12.75">
      <c r="A199" s="1">
        <v>1985</v>
      </c>
    </row>
    <row r="200" ht="12.75">
      <c r="A200" s="1">
        <v>1986</v>
      </c>
    </row>
    <row r="201" ht="12.75">
      <c r="A201" s="1">
        <v>1987</v>
      </c>
    </row>
    <row r="202" ht="12.75">
      <c r="A202" s="1">
        <v>1988</v>
      </c>
    </row>
    <row r="203" ht="12.75">
      <c r="A203" s="1">
        <v>1989</v>
      </c>
    </row>
    <row r="204" ht="12.75">
      <c r="A204" s="1">
        <v>1990</v>
      </c>
    </row>
    <row r="205" ht="12.75">
      <c r="A205" s="1">
        <v>1991</v>
      </c>
    </row>
    <row r="206" ht="12.75">
      <c r="A206" s="1">
        <v>1992</v>
      </c>
    </row>
    <row r="207" ht="12.75">
      <c r="A207" s="1">
        <v>1993</v>
      </c>
    </row>
    <row r="208" spans="1:6" ht="12.75">
      <c r="A208" s="1">
        <v>1994</v>
      </c>
      <c r="F208">
        <v>1</v>
      </c>
    </row>
    <row r="209" spans="1:6" ht="12.75">
      <c r="A209" s="1">
        <v>1995</v>
      </c>
      <c r="F209">
        <v>1</v>
      </c>
    </row>
    <row r="210" ht="12.75">
      <c r="A210" s="1">
        <v>1996</v>
      </c>
    </row>
    <row r="211" ht="12.75">
      <c r="A211" s="1">
        <v>1997</v>
      </c>
    </row>
    <row r="212" spans="1:6" ht="12.75">
      <c r="A212" s="1">
        <v>1998</v>
      </c>
      <c r="F212">
        <v>1</v>
      </c>
    </row>
    <row r="213" spans="1:6" ht="12.75">
      <c r="A213" s="1">
        <v>1999</v>
      </c>
      <c r="F213">
        <v>4</v>
      </c>
    </row>
    <row r="215" spans="1:6" ht="12.75">
      <c r="A215" s="1" t="s">
        <v>31</v>
      </c>
      <c r="F215">
        <v>7</v>
      </c>
    </row>
    <row r="216" spans="1:6" ht="12.75">
      <c r="A216" s="1" t="s">
        <v>4</v>
      </c>
      <c r="B216" t="s">
        <v>4</v>
      </c>
      <c r="C216" t="s">
        <v>4</v>
      </c>
      <c r="D216" t="s">
        <v>56</v>
      </c>
      <c r="E216" t="s">
        <v>57</v>
      </c>
      <c r="F216" t="s">
        <v>56</v>
      </c>
    </row>
    <row r="217" ht="12.75">
      <c r="A217" s="1" t="s">
        <v>20</v>
      </c>
    </row>
    <row r="218" ht="12.75">
      <c r="A218" s="1">
        <v>1984</v>
      </c>
    </row>
    <row r="219" ht="12.75">
      <c r="A219" s="1">
        <v>1985</v>
      </c>
    </row>
    <row r="220" ht="12.75">
      <c r="A220" s="1">
        <v>1986</v>
      </c>
    </row>
    <row r="221" ht="12.75">
      <c r="A221" s="1">
        <v>1987</v>
      </c>
    </row>
    <row r="222" ht="12.75">
      <c r="A222" s="1">
        <v>1988</v>
      </c>
    </row>
    <row r="223" ht="12.75">
      <c r="A223" s="1">
        <v>1989</v>
      </c>
    </row>
    <row r="224" ht="12.75">
      <c r="A224" s="1">
        <v>1990</v>
      </c>
    </row>
    <row r="225" ht="12.75">
      <c r="A225" s="1">
        <v>1991</v>
      </c>
    </row>
    <row r="226" ht="12.75">
      <c r="A226" s="1">
        <v>1992</v>
      </c>
    </row>
    <row r="227" spans="1:6" ht="12.75">
      <c r="A227" s="1">
        <v>1993</v>
      </c>
      <c r="F227">
        <v>1</v>
      </c>
    </row>
    <row r="228" ht="12.75">
      <c r="A228" s="1">
        <v>1994</v>
      </c>
    </row>
    <row r="229" ht="12.75">
      <c r="A229" s="1">
        <v>1995</v>
      </c>
    </row>
    <row r="230" ht="12.75">
      <c r="A230" s="1">
        <v>1996</v>
      </c>
    </row>
    <row r="231" ht="12.75">
      <c r="A231" s="1">
        <v>1997</v>
      </c>
    </row>
    <row r="232" spans="1:6" ht="12.75">
      <c r="A232" s="1">
        <v>1998</v>
      </c>
      <c r="F232">
        <v>2</v>
      </c>
    </row>
    <row r="233" spans="1:6" ht="12.75">
      <c r="A233" s="1">
        <v>1999</v>
      </c>
      <c r="F233">
        <v>2</v>
      </c>
    </row>
    <row r="235" spans="1:6" ht="12.75">
      <c r="A235" s="1" t="s">
        <v>31</v>
      </c>
      <c r="F235">
        <v>5</v>
      </c>
    </row>
    <row r="236" spans="1:6" ht="12.75">
      <c r="A236" s="1" t="s">
        <v>4</v>
      </c>
      <c r="B236" t="s">
        <v>4</v>
      </c>
      <c r="C236" t="s">
        <v>4</v>
      </c>
      <c r="D236" t="s">
        <v>56</v>
      </c>
      <c r="E236" t="s">
        <v>57</v>
      </c>
      <c r="F236" t="s">
        <v>56</v>
      </c>
    </row>
    <row r="237" ht="12.75">
      <c r="A237" s="1">
        <v>10</v>
      </c>
    </row>
    <row r="238" spans="1:5" ht="12.75">
      <c r="A238" s="1">
        <v>1984</v>
      </c>
      <c r="E238">
        <v>1</v>
      </c>
    </row>
    <row r="239" ht="12.75">
      <c r="A239" s="1">
        <v>1985</v>
      </c>
    </row>
    <row r="240" ht="12.75">
      <c r="A240" s="1">
        <v>1986</v>
      </c>
    </row>
    <row r="241" ht="12.75">
      <c r="A241" s="1">
        <v>1987</v>
      </c>
    </row>
    <row r="242" ht="12.75">
      <c r="A242" s="1">
        <v>1988</v>
      </c>
    </row>
    <row r="243" ht="12.75">
      <c r="A243" s="1">
        <v>1989</v>
      </c>
    </row>
    <row r="244" ht="12.75">
      <c r="A244" s="1">
        <v>1990</v>
      </c>
    </row>
    <row r="245" ht="12.75">
      <c r="A245" s="1">
        <v>1991</v>
      </c>
    </row>
    <row r="246" ht="12.75">
      <c r="A246" s="1">
        <v>1992</v>
      </c>
    </row>
    <row r="247" ht="12.75">
      <c r="A247" s="1">
        <v>1993</v>
      </c>
    </row>
    <row r="248" ht="12.75">
      <c r="A248" s="1">
        <v>1994</v>
      </c>
    </row>
    <row r="249" ht="12.75">
      <c r="A249" s="1">
        <v>1995</v>
      </c>
    </row>
    <row r="250" ht="12.75">
      <c r="A250" s="1">
        <v>1996</v>
      </c>
    </row>
    <row r="251" ht="12.75">
      <c r="A251" s="1">
        <v>1997</v>
      </c>
    </row>
    <row r="252" ht="12.75">
      <c r="A252" s="1">
        <v>1998</v>
      </c>
    </row>
    <row r="253" ht="12.75">
      <c r="A253" s="1">
        <v>1999</v>
      </c>
    </row>
    <row r="255" spans="1:5" ht="12.75">
      <c r="A255" s="1" t="s">
        <v>31</v>
      </c>
      <c r="E255">
        <v>1</v>
      </c>
    </row>
    <row r="256" spans="1:6" ht="12.75">
      <c r="A256" s="1" t="s">
        <v>4</v>
      </c>
      <c r="B256" t="s">
        <v>4</v>
      </c>
      <c r="C256" t="s">
        <v>4</v>
      </c>
      <c r="D256" t="s">
        <v>56</v>
      </c>
      <c r="E256" t="s">
        <v>57</v>
      </c>
      <c r="F256" t="s">
        <v>56</v>
      </c>
    </row>
    <row r="258" spans="1:6" ht="12.75">
      <c r="A258" s="1" t="s">
        <v>4</v>
      </c>
      <c r="B258" t="s">
        <v>4</v>
      </c>
      <c r="C258" t="s">
        <v>4</v>
      </c>
      <c r="D258" t="s">
        <v>56</v>
      </c>
      <c r="E258" t="s">
        <v>57</v>
      </c>
      <c r="F258" t="s">
        <v>56</v>
      </c>
    </row>
    <row r="259" ht="12.75">
      <c r="A259" s="1" t="s">
        <v>5</v>
      </c>
    </row>
    <row r="260" spans="1:6" ht="12.75">
      <c r="A260" s="1" t="s">
        <v>6</v>
      </c>
      <c r="B260" t="s">
        <v>7</v>
      </c>
      <c r="C260" t="s">
        <v>8</v>
      </c>
      <c r="D260" t="s">
        <v>9</v>
      </c>
      <c r="E260" t="s">
        <v>10</v>
      </c>
      <c r="F260" t="s">
        <v>11</v>
      </c>
    </row>
    <row r="261" spans="1:6" ht="12.75">
      <c r="A261" s="1" t="s">
        <v>12</v>
      </c>
      <c r="B261" t="s">
        <v>56</v>
      </c>
      <c r="C261" t="s">
        <v>56</v>
      </c>
      <c r="D261" t="s">
        <v>15</v>
      </c>
      <c r="E261" t="s">
        <v>14</v>
      </c>
      <c r="F261" t="s">
        <v>56</v>
      </c>
    </row>
    <row r="262" spans="1:6" ht="12.75">
      <c r="A262" s="1" t="s">
        <v>0</v>
      </c>
      <c r="B262" t="s">
        <v>18</v>
      </c>
      <c r="C262" t="s">
        <v>1</v>
      </c>
      <c r="D262" t="s">
        <v>2</v>
      </c>
      <c r="E262" t="s">
        <v>19</v>
      </c>
      <c r="F262" t="s">
        <v>3</v>
      </c>
    </row>
    <row r="263" spans="1:6" ht="12.75">
      <c r="A263" s="1" t="s">
        <v>4</v>
      </c>
      <c r="B263" t="s">
        <v>4</v>
      </c>
      <c r="C263" t="s">
        <v>4</v>
      </c>
      <c r="D263" t="s">
        <v>56</v>
      </c>
      <c r="E263" t="s">
        <v>57</v>
      </c>
      <c r="F263" t="s">
        <v>56</v>
      </c>
    </row>
    <row r="264" ht="12.75">
      <c r="A264" s="1" t="s">
        <v>42</v>
      </c>
    </row>
    <row r="265" ht="12.75">
      <c r="A265" s="1">
        <v>1984</v>
      </c>
    </row>
    <row r="266" spans="1:6" ht="12.75">
      <c r="A266" s="1">
        <v>1985</v>
      </c>
      <c r="B266">
        <v>46</v>
      </c>
      <c r="C266">
        <v>51</v>
      </c>
      <c r="D266">
        <v>17</v>
      </c>
      <c r="E266">
        <v>14</v>
      </c>
      <c r="F266">
        <v>39</v>
      </c>
    </row>
    <row r="267" spans="1:6" ht="12.75">
      <c r="A267" s="1">
        <v>1986</v>
      </c>
      <c r="B267">
        <v>49</v>
      </c>
      <c r="C267">
        <v>63</v>
      </c>
      <c r="D267">
        <v>24</v>
      </c>
      <c r="E267">
        <v>28</v>
      </c>
      <c r="F267">
        <v>55</v>
      </c>
    </row>
    <row r="268" spans="1:6" ht="12.75">
      <c r="A268" s="1">
        <v>1987</v>
      </c>
      <c r="B268">
        <v>38</v>
      </c>
      <c r="C268">
        <v>39</v>
      </c>
      <c r="D268">
        <v>25</v>
      </c>
      <c r="E268">
        <v>14</v>
      </c>
      <c r="F268">
        <v>56</v>
      </c>
    </row>
    <row r="269" spans="1:6" ht="12.75">
      <c r="A269" s="1">
        <v>1988</v>
      </c>
      <c r="B269">
        <v>20</v>
      </c>
      <c r="C269">
        <v>35</v>
      </c>
      <c r="D269">
        <v>24</v>
      </c>
      <c r="E269">
        <v>18</v>
      </c>
      <c r="F269">
        <v>28</v>
      </c>
    </row>
    <row r="270" spans="1:6" ht="12.75">
      <c r="A270" s="1">
        <v>1989</v>
      </c>
      <c r="B270">
        <v>66</v>
      </c>
      <c r="C270">
        <v>75</v>
      </c>
      <c r="D270">
        <v>39</v>
      </c>
      <c r="E270">
        <v>45</v>
      </c>
      <c r="F270">
        <v>48</v>
      </c>
    </row>
    <row r="271" spans="1:6" ht="12.75">
      <c r="A271" s="1">
        <v>1990</v>
      </c>
      <c r="B271">
        <v>49</v>
      </c>
      <c r="C271">
        <v>41</v>
      </c>
      <c r="D271">
        <v>32</v>
      </c>
      <c r="E271">
        <v>52</v>
      </c>
      <c r="F271">
        <v>103</v>
      </c>
    </row>
    <row r="272" spans="1:6" ht="12.75">
      <c r="A272" s="1">
        <v>1991</v>
      </c>
      <c r="B272">
        <v>62</v>
      </c>
      <c r="C272">
        <v>36</v>
      </c>
      <c r="D272">
        <v>22</v>
      </c>
      <c r="E272">
        <v>47</v>
      </c>
      <c r="F272">
        <v>82</v>
      </c>
    </row>
    <row r="273" spans="1:6" ht="12.75">
      <c r="A273" s="1">
        <v>1992</v>
      </c>
      <c r="B273">
        <v>62</v>
      </c>
      <c r="C273">
        <v>54</v>
      </c>
      <c r="D273">
        <v>39</v>
      </c>
      <c r="E273">
        <v>59</v>
      </c>
      <c r="F273">
        <v>151</v>
      </c>
    </row>
    <row r="274" spans="1:6" ht="12.75">
      <c r="A274" s="1">
        <v>1993</v>
      </c>
      <c r="B274">
        <v>98</v>
      </c>
      <c r="C274">
        <v>64</v>
      </c>
      <c r="D274">
        <v>53</v>
      </c>
      <c r="E274">
        <v>57</v>
      </c>
      <c r="F274">
        <v>155</v>
      </c>
    </row>
    <row r="275" spans="1:6" ht="12.75">
      <c r="A275" s="1">
        <v>1994</v>
      </c>
      <c r="B275">
        <v>123</v>
      </c>
      <c r="C275">
        <v>70</v>
      </c>
      <c r="D275">
        <v>71</v>
      </c>
      <c r="E275">
        <v>59</v>
      </c>
      <c r="F275">
        <v>131</v>
      </c>
    </row>
    <row r="276" spans="1:6" ht="12.75">
      <c r="A276" s="1">
        <v>1995</v>
      </c>
      <c r="B276">
        <v>63</v>
      </c>
      <c r="C276">
        <v>50</v>
      </c>
      <c r="D276">
        <v>43</v>
      </c>
      <c r="E276">
        <v>73</v>
      </c>
      <c r="F276">
        <v>115</v>
      </c>
    </row>
    <row r="277" spans="1:6" ht="12.75">
      <c r="A277" s="1">
        <v>1996</v>
      </c>
      <c r="B277">
        <v>99</v>
      </c>
      <c r="C277">
        <v>75</v>
      </c>
      <c r="D277">
        <v>64</v>
      </c>
      <c r="E277">
        <v>73</v>
      </c>
      <c r="F277">
        <v>121</v>
      </c>
    </row>
    <row r="278" spans="1:6" ht="12.75">
      <c r="A278" s="1">
        <v>1997</v>
      </c>
      <c r="B278">
        <v>99</v>
      </c>
      <c r="C278">
        <v>72</v>
      </c>
      <c r="D278">
        <v>74</v>
      </c>
      <c r="E278">
        <v>136</v>
      </c>
      <c r="F278">
        <v>79</v>
      </c>
    </row>
    <row r="279" spans="1:6" ht="12.75">
      <c r="A279" s="1">
        <v>1998</v>
      </c>
      <c r="B279">
        <v>192</v>
      </c>
      <c r="C279">
        <v>174</v>
      </c>
      <c r="D279">
        <v>181</v>
      </c>
      <c r="E279">
        <v>336</v>
      </c>
      <c r="F279">
        <v>224</v>
      </c>
    </row>
    <row r="280" spans="1:6" ht="12.75">
      <c r="A280" s="1">
        <v>1999</v>
      </c>
      <c r="B280">
        <v>190</v>
      </c>
      <c r="C280">
        <v>146</v>
      </c>
      <c r="D280">
        <v>156</v>
      </c>
      <c r="E280">
        <v>220</v>
      </c>
      <c r="F280">
        <v>194</v>
      </c>
    </row>
    <row r="282" spans="1:6" ht="12.75">
      <c r="A282" s="1" t="s">
        <v>31</v>
      </c>
      <c r="B282" s="2">
        <v>1256</v>
      </c>
      <c r="C282" s="2">
        <v>1045</v>
      </c>
      <c r="D282">
        <v>864</v>
      </c>
      <c r="E282" s="2">
        <v>1231</v>
      </c>
      <c r="F282" s="2">
        <v>1581</v>
      </c>
    </row>
    <row r="283" spans="1:6" ht="12.75">
      <c r="A283" s="1" t="s">
        <v>4</v>
      </c>
      <c r="B283" t="s">
        <v>4</v>
      </c>
      <c r="C283" t="s">
        <v>4</v>
      </c>
      <c r="D283" t="s">
        <v>56</v>
      </c>
      <c r="E283" t="s">
        <v>57</v>
      </c>
      <c r="F283" t="s">
        <v>56</v>
      </c>
    </row>
    <row r="284" ht="12.75">
      <c r="A284" s="1" t="s">
        <v>39</v>
      </c>
    </row>
    <row r="285" ht="12.75">
      <c r="A285" s="1">
        <v>1984</v>
      </c>
    </row>
    <row r="286" ht="12.75">
      <c r="A286" s="1">
        <v>1985</v>
      </c>
    </row>
    <row r="287" spans="1:6" ht="12.75">
      <c r="A287" s="1">
        <v>1986</v>
      </c>
      <c r="F287">
        <v>6</v>
      </c>
    </row>
    <row r="288" spans="1:6" ht="12.75">
      <c r="A288" s="1">
        <v>1987</v>
      </c>
      <c r="F288">
        <v>8</v>
      </c>
    </row>
    <row r="289" spans="1:6" ht="12.75">
      <c r="A289" s="1">
        <v>1988</v>
      </c>
      <c r="F289">
        <v>22</v>
      </c>
    </row>
    <row r="290" spans="1:6" ht="12.75">
      <c r="A290" s="1">
        <v>1989</v>
      </c>
      <c r="F290">
        <v>27</v>
      </c>
    </row>
    <row r="291" spans="1:6" ht="12.75">
      <c r="A291" s="1">
        <v>1990</v>
      </c>
      <c r="F291">
        <v>2</v>
      </c>
    </row>
    <row r="292" spans="1:6" ht="12.75">
      <c r="A292" s="1">
        <v>1991</v>
      </c>
      <c r="F292">
        <v>1</v>
      </c>
    </row>
    <row r="293" spans="1:6" ht="12.75">
      <c r="A293" s="1">
        <v>1992</v>
      </c>
      <c r="F293">
        <v>23</v>
      </c>
    </row>
    <row r="294" spans="1:6" ht="12.75">
      <c r="A294" s="1">
        <v>1993</v>
      </c>
      <c r="F294">
        <v>172</v>
      </c>
    </row>
    <row r="295" spans="1:6" ht="12.75">
      <c r="A295" s="1">
        <v>1994</v>
      </c>
      <c r="F295">
        <v>188</v>
      </c>
    </row>
    <row r="296" spans="1:6" ht="12.75">
      <c r="A296" s="1">
        <v>1995</v>
      </c>
      <c r="F296">
        <v>158</v>
      </c>
    </row>
    <row r="297" spans="1:6" ht="12.75">
      <c r="A297" s="1">
        <v>1996</v>
      </c>
      <c r="F297">
        <v>191</v>
      </c>
    </row>
    <row r="298" spans="1:6" ht="12.75">
      <c r="A298" s="1">
        <v>1997</v>
      </c>
      <c r="B298">
        <v>2</v>
      </c>
      <c r="C298">
        <v>6</v>
      </c>
      <c r="D298">
        <v>5</v>
      </c>
      <c r="E298">
        <v>9</v>
      </c>
      <c r="F298">
        <v>268</v>
      </c>
    </row>
    <row r="299" spans="1:6" ht="12.75">
      <c r="A299" s="1">
        <v>1998</v>
      </c>
      <c r="B299">
        <v>6</v>
      </c>
      <c r="C299">
        <v>4</v>
      </c>
      <c r="D299">
        <v>12</v>
      </c>
      <c r="E299">
        <v>9</v>
      </c>
      <c r="F299">
        <v>245</v>
      </c>
    </row>
    <row r="300" spans="1:6" ht="12.75">
      <c r="A300" s="1">
        <v>1999</v>
      </c>
      <c r="B300">
        <v>3</v>
      </c>
      <c r="C300">
        <v>2</v>
      </c>
      <c r="D300">
        <v>2</v>
      </c>
      <c r="E300">
        <v>9</v>
      </c>
      <c r="F300">
        <v>282</v>
      </c>
    </row>
    <row r="302" spans="1:6" ht="12.75">
      <c r="A302" s="1" t="s">
        <v>31</v>
      </c>
      <c r="B302">
        <v>11</v>
      </c>
      <c r="C302">
        <v>12</v>
      </c>
      <c r="D302">
        <v>19</v>
      </c>
      <c r="E302">
        <v>27</v>
      </c>
      <c r="F302" s="2">
        <v>1593</v>
      </c>
    </row>
    <row r="303" spans="1:6" ht="12.75">
      <c r="A303" s="1" t="s">
        <v>4</v>
      </c>
      <c r="B303" t="s">
        <v>4</v>
      </c>
      <c r="C303" t="s">
        <v>4</v>
      </c>
      <c r="D303" t="s">
        <v>56</v>
      </c>
      <c r="E303" t="s">
        <v>57</v>
      </c>
      <c r="F303" t="s">
        <v>56</v>
      </c>
    </row>
    <row r="304" ht="12.75">
      <c r="A304" s="1" t="s">
        <v>20</v>
      </c>
    </row>
    <row r="305" ht="12.75">
      <c r="A305" s="1">
        <v>1984</v>
      </c>
    </row>
    <row r="306" ht="12.75">
      <c r="A306" s="1">
        <v>1985</v>
      </c>
    </row>
    <row r="307" ht="12.75">
      <c r="A307" s="1">
        <v>1986</v>
      </c>
    </row>
    <row r="308" spans="1:6" ht="12.75">
      <c r="A308" s="1">
        <v>1987</v>
      </c>
      <c r="F308">
        <v>6</v>
      </c>
    </row>
    <row r="309" spans="1:6" ht="12.75">
      <c r="A309" s="1">
        <v>1988</v>
      </c>
      <c r="F309">
        <v>5</v>
      </c>
    </row>
    <row r="310" spans="1:6" ht="12.75">
      <c r="A310" s="1">
        <v>1989</v>
      </c>
      <c r="F310">
        <v>5</v>
      </c>
    </row>
    <row r="311" spans="1:6" ht="12.75">
      <c r="A311" s="1">
        <v>1990</v>
      </c>
      <c r="F311">
        <v>2</v>
      </c>
    </row>
    <row r="312" ht="12.75">
      <c r="A312" s="1">
        <v>1991</v>
      </c>
    </row>
    <row r="313" spans="1:6" ht="12.75">
      <c r="A313" s="1">
        <v>1992</v>
      </c>
      <c r="F313">
        <v>14</v>
      </c>
    </row>
    <row r="314" spans="1:6" ht="12.75">
      <c r="A314" s="1">
        <v>1993</v>
      </c>
      <c r="F314">
        <v>30</v>
      </c>
    </row>
    <row r="315" spans="1:6" ht="12.75">
      <c r="A315" s="1">
        <v>1994</v>
      </c>
      <c r="F315">
        <v>47</v>
      </c>
    </row>
    <row r="316" spans="1:6" ht="12.75">
      <c r="A316" s="1">
        <v>1995</v>
      </c>
      <c r="F316">
        <v>75</v>
      </c>
    </row>
    <row r="317" spans="1:6" ht="12.75">
      <c r="A317" s="1">
        <v>1996</v>
      </c>
      <c r="F317">
        <v>90</v>
      </c>
    </row>
    <row r="318" spans="1:6" ht="12.75">
      <c r="A318" s="1">
        <v>1997</v>
      </c>
      <c r="B318">
        <v>18</v>
      </c>
      <c r="C318">
        <v>21</v>
      </c>
      <c r="D318">
        <v>29</v>
      </c>
      <c r="E318">
        <v>39</v>
      </c>
      <c r="F318">
        <v>303</v>
      </c>
    </row>
    <row r="319" spans="1:6" ht="12.75">
      <c r="A319" s="1">
        <v>1998</v>
      </c>
      <c r="B319">
        <v>17</v>
      </c>
      <c r="C319">
        <v>26</v>
      </c>
      <c r="D319">
        <v>39</v>
      </c>
      <c r="E319">
        <v>35</v>
      </c>
      <c r="F319">
        <v>304</v>
      </c>
    </row>
    <row r="320" spans="1:6" ht="12.75">
      <c r="A320" s="1">
        <v>1999</v>
      </c>
      <c r="B320">
        <v>27</v>
      </c>
      <c r="C320">
        <v>29</v>
      </c>
      <c r="D320">
        <v>34</v>
      </c>
      <c r="E320">
        <v>45</v>
      </c>
      <c r="F320">
        <v>269</v>
      </c>
    </row>
    <row r="322" spans="1:6" ht="12.75">
      <c r="A322" s="1" t="s">
        <v>31</v>
      </c>
      <c r="B322">
        <v>62</v>
      </c>
      <c r="C322">
        <v>76</v>
      </c>
      <c r="D322">
        <v>102</v>
      </c>
      <c r="E322">
        <v>119</v>
      </c>
      <c r="F322" s="2">
        <v>1150</v>
      </c>
    </row>
    <row r="323" spans="1:6" ht="12.75">
      <c r="A323" s="1" t="s">
        <v>4</v>
      </c>
      <c r="B323" t="s">
        <v>4</v>
      </c>
      <c r="C323" t="s">
        <v>4</v>
      </c>
      <c r="D323" t="s">
        <v>56</v>
      </c>
      <c r="E323" t="s">
        <v>57</v>
      </c>
      <c r="F323" t="s">
        <v>56</v>
      </c>
    </row>
    <row r="324" ht="12.75">
      <c r="A324" s="1">
        <v>10</v>
      </c>
    </row>
    <row r="325" spans="1:6" ht="12.75">
      <c r="A325" s="1">
        <v>1984</v>
      </c>
      <c r="B325">
        <v>38</v>
      </c>
      <c r="C325">
        <v>36</v>
      </c>
      <c r="D325">
        <v>19</v>
      </c>
      <c r="E325">
        <v>8</v>
      </c>
      <c r="F325">
        <v>34</v>
      </c>
    </row>
    <row r="326" ht="12.75">
      <c r="A326" s="1">
        <v>1985</v>
      </c>
    </row>
    <row r="327" ht="12.75">
      <c r="A327" s="1">
        <v>1986</v>
      </c>
    </row>
    <row r="328" ht="12.75">
      <c r="A328" s="1">
        <v>1987</v>
      </c>
    </row>
    <row r="329" ht="12.75">
      <c r="A329" s="1">
        <v>1988</v>
      </c>
    </row>
    <row r="330" ht="12.75">
      <c r="A330" s="1">
        <v>1989</v>
      </c>
    </row>
    <row r="331" ht="12.75">
      <c r="A331" s="1">
        <v>1990</v>
      </c>
    </row>
    <row r="332" ht="12.75">
      <c r="A332" s="1">
        <v>1991</v>
      </c>
    </row>
    <row r="333" ht="12.75">
      <c r="A333" s="1">
        <v>1992</v>
      </c>
    </row>
    <row r="334" ht="12.75">
      <c r="A334" s="1">
        <v>1993</v>
      </c>
    </row>
    <row r="335" ht="12.75">
      <c r="A335" s="1">
        <v>1994</v>
      </c>
    </row>
    <row r="336" ht="12.75">
      <c r="A336" s="1">
        <v>1995</v>
      </c>
    </row>
    <row r="337" ht="12.75">
      <c r="A337" s="1">
        <v>1996</v>
      </c>
    </row>
    <row r="338" ht="12.75">
      <c r="A338" s="1">
        <v>1997</v>
      </c>
    </row>
    <row r="339" ht="12.75">
      <c r="A339" s="1">
        <v>1998</v>
      </c>
    </row>
    <row r="340" ht="12.75">
      <c r="A340" s="1">
        <v>1999</v>
      </c>
    </row>
    <row r="342" spans="1:6" ht="12.75">
      <c r="A342" s="1" t="s">
        <v>31</v>
      </c>
      <c r="B342">
        <v>38</v>
      </c>
      <c r="C342">
        <v>36</v>
      </c>
      <c r="D342">
        <v>19</v>
      </c>
      <c r="E342">
        <v>8</v>
      </c>
      <c r="F342">
        <v>34</v>
      </c>
    </row>
    <row r="343" spans="1:6" ht="12.75">
      <c r="A343" s="1" t="s">
        <v>4</v>
      </c>
      <c r="B343" t="s">
        <v>4</v>
      </c>
      <c r="C343" t="s">
        <v>4</v>
      </c>
      <c r="D343" t="s">
        <v>56</v>
      </c>
      <c r="E343" t="s">
        <v>57</v>
      </c>
      <c r="F343" t="s">
        <v>56</v>
      </c>
    </row>
    <row r="345" spans="1:6" ht="12.75">
      <c r="A345" s="1" t="s">
        <v>4</v>
      </c>
      <c r="B345" t="s">
        <v>4</v>
      </c>
      <c r="C345" t="s">
        <v>4</v>
      </c>
      <c r="D345" t="s">
        <v>56</v>
      </c>
      <c r="E345" t="s">
        <v>57</v>
      </c>
      <c r="F345" t="s">
        <v>56</v>
      </c>
    </row>
    <row r="346" ht="12.75">
      <c r="A346" s="1" t="s">
        <v>5</v>
      </c>
    </row>
    <row r="347" spans="1:6" ht="12.75">
      <c r="A347" s="1" t="s">
        <v>6</v>
      </c>
      <c r="B347" t="s">
        <v>7</v>
      </c>
      <c r="C347" t="s">
        <v>8</v>
      </c>
      <c r="D347" t="s">
        <v>9</v>
      </c>
      <c r="E347" t="s">
        <v>10</v>
      </c>
      <c r="F347" t="s">
        <v>11</v>
      </c>
    </row>
    <row r="348" spans="1:6" ht="12.75">
      <c r="A348" s="1" t="s">
        <v>12</v>
      </c>
      <c r="B348" t="s">
        <v>56</v>
      </c>
      <c r="C348" t="s">
        <v>4</v>
      </c>
      <c r="D348" t="e">
        <f>-Hisp,All</f>
        <v>#NAME?</v>
      </c>
      <c r="E348" t="s">
        <v>4</v>
      </c>
      <c r="F348" t="s">
        <v>56</v>
      </c>
    </row>
    <row r="349" spans="1:6" ht="12.75">
      <c r="A349" s="1" t="s">
        <v>0</v>
      </c>
      <c r="B349" t="s">
        <v>18</v>
      </c>
      <c r="C349" t="s">
        <v>1</v>
      </c>
      <c r="D349" t="s">
        <v>2</v>
      </c>
      <c r="E349" t="s">
        <v>19</v>
      </c>
      <c r="F349" t="s">
        <v>3</v>
      </c>
    </row>
    <row r="350" spans="1:6" ht="12.75">
      <c r="A350" s="1" t="s">
        <v>4</v>
      </c>
      <c r="B350" t="s">
        <v>4</v>
      </c>
      <c r="C350" t="s">
        <v>4</v>
      </c>
      <c r="D350" t="s">
        <v>56</v>
      </c>
      <c r="E350" t="s">
        <v>57</v>
      </c>
      <c r="F350" t="s">
        <v>56</v>
      </c>
    </row>
    <row r="351" ht="12.75">
      <c r="A351" s="1" t="s">
        <v>42</v>
      </c>
    </row>
    <row r="352" ht="12.75">
      <c r="A352" s="1">
        <v>1984</v>
      </c>
    </row>
    <row r="353" ht="12.75">
      <c r="A353" s="1">
        <v>1985</v>
      </c>
    </row>
    <row r="354" ht="12.75">
      <c r="A354" s="1">
        <v>1986</v>
      </c>
    </row>
    <row r="355" ht="12.75">
      <c r="A355" s="1">
        <v>1987</v>
      </c>
    </row>
    <row r="356" ht="12.75">
      <c r="A356" s="1">
        <v>1988</v>
      </c>
    </row>
    <row r="357" ht="12.75">
      <c r="A357" s="1">
        <v>1989</v>
      </c>
    </row>
    <row r="358" ht="12.75">
      <c r="A358" s="1">
        <v>1990</v>
      </c>
    </row>
    <row r="359" ht="12.75">
      <c r="A359" s="1">
        <v>1991</v>
      </c>
    </row>
    <row r="360" ht="12.75">
      <c r="A360" s="1">
        <v>1992</v>
      </c>
    </row>
    <row r="361" ht="12.75">
      <c r="A361" s="1">
        <v>1993</v>
      </c>
    </row>
    <row r="362" ht="12.75">
      <c r="A362" s="1">
        <v>1994</v>
      </c>
    </row>
    <row r="363" ht="12.75">
      <c r="A363" s="1">
        <v>1995</v>
      </c>
    </row>
    <row r="364" ht="12.75">
      <c r="A364" s="1">
        <v>1996</v>
      </c>
    </row>
    <row r="365" spans="1:6" ht="12.75">
      <c r="A365" s="1">
        <v>1997</v>
      </c>
      <c r="B365">
        <v>3</v>
      </c>
      <c r="E365">
        <v>2</v>
      </c>
      <c r="F365">
        <v>4</v>
      </c>
    </row>
    <row r="366" spans="1:6" ht="12.75">
      <c r="A366" s="1">
        <v>1998</v>
      </c>
      <c r="B366">
        <v>3</v>
      </c>
      <c r="C366">
        <v>4</v>
      </c>
      <c r="D366">
        <v>1</v>
      </c>
      <c r="E366">
        <v>18</v>
      </c>
      <c r="F366">
        <v>6</v>
      </c>
    </row>
    <row r="367" spans="1:6" ht="12.75">
      <c r="A367" s="1">
        <v>1999</v>
      </c>
      <c r="B367">
        <v>6</v>
      </c>
      <c r="C367">
        <v>3</v>
      </c>
      <c r="D367">
        <v>3</v>
      </c>
      <c r="E367">
        <v>12</v>
      </c>
      <c r="F367">
        <v>7</v>
      </c>
    </row>
    <row r="369" spans="1:6" ht="12.75">
      <c r="A369" s="1" t="s">
        <v>31</v>
      </c>
      <c r="B369">
        <v>12</v>
      </c>
      <c r="C369">
        <v>7</v>
      </c>
      <c r="D369">
        <v>4</v>
      </c>
      <c r="E369">
        <v>32</v>
      </c>
      <c r="F369">
        <v>17</v>
      </c>
    </row>
    <row r="370" spans="1:6" ht="12.75">
      <c r="A370" s="1" t="s">
        <v>4</v>
      </c>
      <c r="B370" t="s">
        <v>4</v>
      </c>
      <c r="C370" t="s">
        <v>4</v>
      </c>
      <c r="D370" t="s">
        <v>56</v>
      </c>
      <c r="E370" t="s">
        <v>57</v>
      </c>
      <c r="F370" t="s">
        <v>56</v>
      </c>
    </row>
    <row r="371" ht="12.75">
      <c r="A371" s="1" t="s">
        <v>39</v>
      </c>
    </row>
    <row r="372" ht="12.75">
      <c r="A372" s="1">
        <v>1984</v>
      </c>
    </row>
    <row r="373" ht="12.75">
      <c r="A373" s="1">
        <v>1985</v>
      </c>
    </row>
    <row r="374" ht="12.75">
      <c r="A374" s="1">
        <v>1986</v>
      </c>
    </row>
    <row r="375" ht="12.75">
      <c r="A375" s="1">
        <v>1987</v>
      </c>
    </row>
    <row r="376" ht="12.75">
      <c r="A376" s="1">
        <v>1988</v>
      </c>
    </row>
    <row r="377" ht="12.75">
      <c r="A377" s="1">
        <v>1989</v>
      </c>
    </row>
    <row r="378" ht="12.75">
      <c r="A378" s="1">
        <v>1990</v>
      </c>
    </row>
    <row r="379" ht="12.75">
      <c r="A379" s="1">
        <v>1991</v>
      </c>
    </row>
    <row r="380" ht="12.75">
      <c r="A380" s="1">
        <v>1992</v>
      </c>
    </row>
    <row r="381" ht="12.75">
      <c r="A381" s="1">
        <v>1993</v>
      </c>
    </row>
    <row r="382" ht="12.75">
      <c r="A382" s="1">
        <v>1994</v>
      </c>
    </row>
    <row r="383" ht="12.75">
      <c r="A383" s="1">
        <v>1995</v>
      </c>
    </row>
    <row r="384" ht="12.75">
      <c r="A384" s="1">
        <v>1996</v>
      </c>
    </row>
    <row r="385" spans="1:6" ht="12.75">
      <c r="A385" s="1">
        <v>1997</v>
      </c>
      <c r="D385">
        <v>1</v>
      </c>
      <c r="E385">
        <v>1</v>
      </c>
      <c r="F385">
        <v>8</v>
      </c>
    </row>
    <row r="386" spans="1:6" ht="12.75">
      <c r="A386" s="1">
        <v>1998</v>
      </c>
      <c r="F386">
        <v>3</v>
      </c>
    </row>
    <row r="387" spans="1:6" ht="12.75">
      <c r="A387" s="1">
        <v>1999</v>
      </c>
      <c r="F387">
        <v>12</v>
      </c>
    </row>
    <row r="389" spans="1:6" ht="12.75">
      <c r="A389" s="1" t="s">
        <v>31</v>
      </c>
      <c r="D389">
        <v>1</v>
      </c>
      <c r="E389">
        <v>1</v>
      </c>
      <c r="F389">
        <v>23</v>
      </c>
    </row>
    <row r="390" spans="1:6" ht="12.75">
      <c r="A390" s="1" t="s">
        <v>4</v>
      </c>
      <c r="B390" t="s">
        <v>4</v>
      </c>
      <c r="C390" t="s">
        <v>4</v>
      </c>
      <c r="D390" t="s">
        <v>56</v>
      </c>
      <c r="E390" t="s">
        <v>57</v>
      </c>
      <c r="F390" t="s">
        <v>56</v>
      </c>
    </row>
    <row r="391" ht="12.75">
      <c r="A391" s="1" t="s">
        <v>20</v>
      </c>
    </row>
    <row r="392" ht="12.75">
      <c r="A392" s="1">
        <v>1984</v>
      </c>
    </row>
    <row r="393" ht="12.75">
      <c r="A393" s="1">
        <v>1985</v>
      </c>
    </row>
    <row r="394" ht="12.75">
      <c r="A394" s="1">
        <v>1986</v>
      </c>
    </row>
    <row r="395" ht="12.75">
      <c r="A395" s="1">
        <v>1987</v>
      </c>
    </row>
    <row r="396" ht="12.75">
      <c r="A396" s="1">
        <v>1988</v>
      </c>
    </row>
    <row r="397" ht="12.75">
      <c r="A397" s="1">
        <v>1989</v>
      </c>
    </row>
    <row r="398" ht="12.75">
      <c r="A398" s="1">
        <v>1990</v>
      </c>
    </row>
    <row r="399" ht="12.75">
      <c r="A399" s="1">
        <v>1991</v>
      </c>
    </row>
    <row r="400" ht="12.75">
      <c r="A400" s="1">
        <v>1992</v>
      </c>
    </row>
    <row r="401" ht="12.75">
      <c r="A401" s="1">
        <v>1993</v>
      </c>
    </row>
    <row r="402" ht="12.75">
      <c r="A402" s="1">
        <v>1994</v>
      </c>
    </row>
    <row r="403" ht="12.75">
      <c r="A403" s="1">
        <v>1995</v>
      </c>
    </row>
    <row r="404" ht="12.75">
      <c r="A404" s="1">
        <v>1996</v>
      </c>
    </row>
    <row r="405" spans="1:6" ht="12.75">
      <c r="A405" s="1">
        <v>1997</v>
      </c>
      <c r="B405">
        <v>1</v>
      </c>
      <c r="D405">
        <v>3</v>
      </c>
      <c r="F405">
        <v>14</v>
      </c>
    </row>
    <row r="406" spans="1:6" ht="12.75">
      <c r="A406" s="1">
        <v>1998</v>
      </c>
      <c r="B406">
        <v>1</v>
      </c>
      <c r="E406">
        <v>1</v>
      </c>
      <c r="F406">
        <v>7</v>
      </c>
    </row>
    <row r="407" spans="1:6" ht="12.75">
      <c r="A407" s="1">
        <v>1999</v>
      </c>
      <c r="D407">
        <v>1</v>
      </c>
      <c r="E407">
        <v>1</v>
      </c>
      <c r="F407">
        <v>11</v>
      </c>
    </row>
    <row r="409" spans="1:6" ht="12.75">
      <c r="A409" s="1" t="s">
        <v>31</v>
      </c>
      <c r="B409">
        <v>2</v>
      </c>
      <c r="D409">
        <v>4</v>
      </c>
      <c r="E409">
        <v>2</v>
      </c>
      <c r="F409">
        <v>32</v>
      </c>
    </row>
    <row r="410" spans="1:6" ht="12.75">
      <c r="A410" s="1" t="s">
        <v>4</v>
      </c>
      <c r="B410" t="s">
        <v>4</v>
      </c>
      <c r="C410" t="s">
        <v>4</v>
      </c>
      <c r="D410" t="s">
        <v>56</v>
      </c>
      <c r="E410" t="s">
        <v>57</v>
      </c>
      <c r="F410" t="s">
        <v>56</v>
      </c>
    </row>
    <row r="411" ht="12.75">
      <c r="A411" s="1">
        <v>10</v>
      </c>
    </row>
    <row r="412" ht="12.75">
      <c r="A412" s="1">
        <v>1984</v>
      </c>
    </row>
    <row r="413" ht="12.75">
      <c r="A413" s="1">
        <v>1985</v>
      </c>
    </row>
    <row r="414" ht="12.75">
      <c r="A414" s="1">
        <v>1986</v>
      </c>
    </row>
    <row r="415" ht="12.75">
      <c r="A415" s="1">
        <v>1987</v>
      </c>
    </row>
    <row r="416" ht="12.75">
      <c r="A416" s="1">
        <v>1988</v>
      </c>
    </row>
    <row r="417" ht="12.75">
      <c r="A417" s="1">
        <v>1989</v>
      </c>
    </row>
    <row r="418" ht="12.75">
      <c r="A418" s="1">
        <v>1990</v>
      </c>
    </row>
    <row r="419" ht="12.75">
      <c r="A419" s="1">
        <v>1991</v>
      </c>
    </row>
    <row r="420" ht="12.75">
      <c r="A420" s="1">
        <v>1992</v>
      </c>
    </row>
    <row r="421" ht="12.75">
      <c r="A421" s="1">
        <v>1993</v>
      </c>
    </row>
    <row r="422" ht="12.75">
      <c r="A422" s="1">
        <v>1994</v>
      </c>
    </row>
    <row r="423" ht="12.75">
      <c r="A423" s="1">
        <v>1995</v>
      </c>
    </row>
    <row r="424" ht="12.75">
      <c r="A424" s="1">
        <v>1996</v>
      </c>
    </row>
    <row r="425" ht="12.75">
      <c r="A425" s="1">
        <v>1997</v>
      </c>
    </row>
    <row r="426" ht="12.75">
      <c r="A426" s="1">
        <v>1998</v>
      </c>
    </row>
    <row r="427" ht="12.75">
      <c r="A427" s="1">
        <v>1999</v>
      </c>
    </row>
    <row r="429" ht="12.75">
      <c r="A429" s="1" t="s">
        <v>31</v>
      </c>
    </row>
    <row r="430" spans="1:6" ht="12.75">
      <c r="A430" s="1" t="s">
        <v>4</v>
      </c>
      <c r="B430" t="s">
        <v>4</v>
      </c>
      <c r="C430" t="s">
        <v>4</v>
      </c>
      <c r="D430" t="s">
        <v>56</v>
      </c>
      <c r="E430" t="s">
        <v>57</v>
      </c>
      <c r="F430" t="s">
        <v>56</v>
      </c>
    </row>
    <row r="432" spans="1:6" ht="12.75">
      <c r="A432" s="1" t="s">
        <v>4</v>
      </c>
      <c r="B432" t="s">
        <v>4</v>
      </c>
      <c r="C432" t="s">
        <v>4</v>
      </c>
      <c r="D432" t="s">
        <v>56</v>
      </c>
      <c r="E432" t="s">
        <v>57</v>
      </c>
      <c r="F432" t="s">
        <v>56</v>
      </c>
    </row>
    <row r="433" ht="12.75">
      <c r="A433" s="1" t="s">
        <v>5</v>
      </c>
    </row>
    <row r="434" spans="1:6" ht="12.75">
      <c r="A434" s="1" t="s">
        <v>6</v>
      </c>
      <c r="B434" t="s">
        <v>7</v>
      </c>
      <c r="C434" t="s">
        <v>8</v>
      </c>
      <c r="D434" t="s">
        <v>9</v>
      </c>
      <c r="E434" t="s">
        <v>10</v>
      </c>
      <c r="F434" t="s">
        <v>11</v>
      </c>
    </row>
    <row r="435" spans="1:6" ht="12.75">
      <c r="A435" s="1" t="s">
        <v>12</v>
      </c>
      <c r="B435" t="s">
        <v>56</v>
      </c>
      <c r="C435" t="s">
        <v>56</v>
      </c>
      <c r="D435" t="s">
        <v>16</v>
      </c>
      <c r="E435" t="s">
        <v>17</v>
      </c>
      <c r="F435" t="s">
        <v>56</v>
      </c>
    </row>
    <row r="436" spans="1:6" ht="12.75">
      <c r="A436" s="1" t="s">
        <v>0</v>
      </c>
      <c r="B436" t="s">
        <v>18</v>
      </c>
      <c r="C436" t="s">
        <v>1</v>
      </c>
      <c r="D436" t="s">
        <v>2</v>
      </c>
      <c r="E436" t="s">
        <v>19</v>
      </c>
      <c r="F436" t="s">
        <v>3</v>
      </c>
    </row>
    <row r="437" spans="1:6" ht="12.75">
      <c r="A437" s="1" t="s">
        <v>4</v>
      </c>
      <c r="B437" t="s">
        <v>4</v>
      </c>
      <c r="C437" t="s">
        <v>4</v>
      </c>
      <c r="D437" t="s">
        <v>56</v>
      </c>
      <c r="E437" t="s">
        <v>57</v>
      </c>
      <c r="F437" t="s">
        <v>56</v>
      </c>
    </row>
    <row r="438" ht="12.75">
      <c r="A438" s="1" t="s">
        <v>42</v>
      </c>
    </row>
    <row r="439" ht="12.75">
      <c r="A439" s="1">
        <v>1984</v>
      </c>
    </row>
    <row r="440" spans="1:6" ht="12.75">
      <c r="A440" s="1">
        <v>1985</v>
      </c>
      <c r="B440">
        <v>21</v>
      </c>
      <c r="C440">
        <v>20</v>
      </c>
      <c r="D440">
        <v>10</v>
      </c>
      <c r="E440">
        <v>8</v>
      </c>
      <c r="F440">
        <v>7</v>
      </c>
    </row>
    <row r="441" spans="1:6" ht="12.75">
      <c r="A441" s="1">
        <v>1986</v>
      </c>
      <c r="B441">
        <v>15</v>
      </c>
      <c r="C441">
        <v>9</v>
      </c>
      <c r="D441">
        <v>11</v>
      </c>
      <c r="E441">
        <v>5</v>
      </c>
      <c r="F441">
        <v>11</v>
      </c>
    </row>
    <row r="442" spans="1:6" ht="12.75">
      <c r="A442" s="1">
        <v>1987</v>
      </c>
      <c r="B442">
        <v>30</v>
      </c>
      <c r="C442">
        <v>20</v>
      </c>
      <c r="D442">
        <v>26</v>
      </c>
      <c r="E442">
        <v>28</v>
      </c>
      <c r="F442">
        <v>42</v>
      </c>
    </row>
    <row r="443" spans="1:6" ht="12.75">
      <c r="A443" s="1">
        <v>1988</v>
      </c>
      <c r="B443">
        <v>36</v>
      </c>
      <c r="C443">
        <v>20</v>
      </c>
      <c r="D443">
        <v>17</v>
      </c>
      <c r="E443">
        <v>23</v>
      </c>
      <c r="F443">
        <v>16</v>
      </c>
    </row>
    <row r="444" spans="1:6" ht="12.75">
      <c r="A444" s="1">
        <v>1989</v>
      </c>
      <c r="B444">
        <v>7</v>
      </c>
      <c r="C444">
        <v>5</v>
      </c>
      <c r="D444">
        <v>7</v>
      </c>
      <c r="E444">
        <v>10</v>
      </c>
      <c r="F444">
        <v>7</v>
      </c>
    </row>
    <row r="445" spans="1:6" ht="12.75">
      <c r="A445" s="1">
        <v>1990</v>
      </c>
      <c r="B445">
        <v>3</v>
      </c>
      <c r="C445">
        <v>4</v>
      </c>
      <c r="D445">
        <v>4</v>
      </c>
      <c r="E445">
        <v>8</v>
      </c>
      <c r="F445">
        <v>4</v>
      </c>
    </row>
    <row r="446" spans="1:6" ht="12.75">
      <c r="A446" s="1">
        <v>1991</v>
      </c>
      <c r="B446">
        <v>9</v>
      </c>
      <c r="C446">
        <v>6</v>
      </c>
      <c r="D446">
        <v>6</v>
      </c>
      <c r="E446">
        <v>14</v>
      </c>
      <c r="F446">
        <v>10</v>
      </c>
    </row>
    <row r="447" spans="1:6" ht="12.75">
      <c r="A447" s="1">
        <v>1992</v>
      </c>
      <c r="B447">
        <v>9</v>
      </c>
      <c r="C447">
        <v>7</v>
      </c>
      <c r="D447">
        <v>8</v>
      </c>
      <c r="E447">
        <v>5</v>
      </c>
      <c r="F447">
        <v>21</v>
      </c>
    </row>
    <row r="448" spans="1:6" ht="12.75">
      <c r="A448" s="1">
        <v>1993</v>
      </c>
      <c r="B448">
        <v>11</v>
      </c>
      <c r="C448">
        <v>9</v>
      </c>
      <c r="D448">
        <v>4</v>
      </c>
      <c r="E448">
        <v>9</v>
      </c>
      <c r="F448">
        <v>18</v>
      </c>
    </row>
    <row r="449" spans="1:6" ht="12.75">
      <c r="A449" s="1">
        <v>1994</v>
      </c>
      <c r="B449">
        <v>16</v>
      </c>
      <c r="C449">
        <v>9</v>
      </c>
      <c r="D449">
        <v>9</v>
      </c>
      <c r="E449">
        <v>5</v>
      </c>
      <c r="F449">
        <v>12</v>
      </c>
    </row>
    <row r="450" spans="1:6" ht="12.75">
      <c r="A450" s="1">
        <v>1995</v>
      </c>
      <c r="B450">
        <v>11</v>
      </c>
      <c r="C450">
        <v>7</v>
      </c>
      <c r="D450">
        <v>4</v>
      </c>
      <c r="E450">
        <v>9</v>
      </c>
      <c r="F450">
        <v>11</v>
      </c>
    </row>
    <row r="451" spans="1:6" ht="12.75">
      <c r="A451" s="1">
        <v>1996</v>
      </c>
      <c r="B451">
        <v>15</v>
      </c>
      <c r="C451">
        <v>3</v>
      </c>
      <c r="D451">
        <v>6</v>
      </c>
      <c r="E451">
        <v>10</v>
      </c>
      <c r="F451">
        <v>10</v>
      </c>
    </row>
    <row r="452" spans="1:6" ht="12.75">
      <c r="A452" s="1">
        <v>1997</v>
      </c>
      <c r="B452">
        <v>14</v>
      </c>
      <c r="C452">
        <v>15</v>
      </c>
      <c r="D452">
        <v>18</v>
      </c>
      <c r="E452">
        <v>20</v>
      </c>
      <c r="F452">
        <v>12</v>
      </c>
    </row>
    <row r="453" spans="1:6" ht="12.75">
      <c r="A453" s="1">
        <v>1998</v>
      </c>
      <c r="B453">
        <v>40</v>
      </c>
      <c r="C453">
        <v>41</v>
      </c>
      <c r="D453">
        <v>41</v>
      </c>
      <c r="E453">
        <v>66</v>
      </c>
      <c r="F453">
        <v>52</v>
      </c>
    </row>
    <row r="454" spans="1:6" ht="12.75">
      <c r="A454" s="1">
        <v>1999</v>
      </c>
      <c r="B454">
        <v>35</v>
      </c>
      <c r="C454">
        <v>31</v>
      </c>
      <c r="D454">
        <v>35</v>
      </c>
      <c r="E454">
        <v>50</v>
      </c>
      <c r="F454">
        <v>42</v>
      </c>
    </row>
    <row r="456" spans="1:6" ht="12.75">
      <c r="A456" s="1" t="s">
        <v>31</v>
      </c>
      <c r="B456">
        <v>272</v>
      </c>
      <c r="C456">
        <v>206</v>
      </c>
      <c r="D456">
        <v>206</v>
      </c>
      <c r="E456">
        <v>270</v>
      </c>
      <c r="F456">
        <v>275</v>
      </c>
    </row>
    <row r="457" spans="1:6" ht="12.75">
      <c r="A457" s="1" t="s">
        <v>4</v>
      </c>
      <c r="B457" t="s">
        <v>4</v>
      </c>
      <c r="C457" t="s">
        <v>4</v>
      </c>
      <c r="D457" t="s">
        <v>56</v>
      </c>
      <c r="E457" t="s">
        <v>57</v>
      </c>
      <c r="F457" t="s">
        <v>56</v>
      </c>
    </row>
    <row r="458" ht="12.75">
      <c r="A458" s="1" t="s">
        <v>39</v>
      </c>
    </row>
    <row r="459" ht="12.75">
      <c r="A459" s="1">
        <v>1984</v>
      </c>
    </row>
    <row r="460" ht="12.75">
      <c r="A460" s="1">
        <v>1985</v>
      </c>
    </row>
    <row r="461" ht="12.75">
      <c r="A461" s="1">
        <v>1986</v>
      </c>
    </row>
    <row r="462" spans="1:6" ht="12.75">
      <c r="A462" s="1">
        <v>1987</v>
      </c>
      <c r="F462">
        <v>2</v>
      </c>
    </row>
    <row r="463" spans="1:6" ht="12.75">
      <c r="A463" s="1">
        <v>1988</v>
      </c>
      <c r="F463">
        <v>1</v>
      </c>
    </row>
    <row r="464" spans="1:6" ht="12.75">
      <c r="A464" s="1">
        <v>1989</v>
      </c>
      <c r="F464">
        <v>3</v>
      </c>
    </row>
    <row r="465" ht="12.75">
      <c r="A465" s="1">
        <v>1990</v>
      </c>
    </row>
    <row r="466" ht="12.75">
      <c r="A466" s="1">
        <v>1991</v>
      </c>
    </row>
    <row r="467" spans="1:6" ht="12.75">
      <c r="A467" s="1">
        <v>1992</v>
      </c>
      <c r="F467">
        <v>3</v>
      </c>
    </row>
    <row r="468" spans="1:6" ht="12.75">
      <c r="A468" s="1">
        <v>1993</v>
      </c>
      <c r="F468">
        <v>15</v>
      </c>
    </row>
    <row r="469" spans="1:6" ht="12.75">
      <c r="A469" s="1">
        <v>1994</v>
      </c>
      <c r="F469">
        <v>14</v>
      </c>
    </row>
    <row r="470" spans="1:6" ht="12.75">
      <c r="A470" s="1">
        <v>1995</v>
      </c>
      <c r="F470">
        <v>13</v>
      </c>
    </row>
    <row r="471" spans="1:6" ht="12.75">
      <c r="A471" s="1">
        <v>1996</v>
      </c>
      <c r="F471">
        <v>16</v>
      </c>
    </row>
    <row r="472" spans="1:6" ht="12.75">
      <c r="A472" s="1">
        <v>1997</v>
      </c>
      <c r="B472">
        <v>1</v>
      </c>
      <c r="C472">
        <v>2</v>
      </c>
      <c r="D472">
        <v>2</v>
      </c>
      <c r="E472">
        <v>3</v>
      </c>
      <c r="F472">
        <v>70</v>
      </c>
    </row>
    <row r="473" spans="1:6" ht="12.75">
      <c r="A473" s="1">
        <v>1998</v>
      </c>
      <c r="B473">
        <v>1</v>
      </c>
      <c r="C473">
        <v>1</v>
      </c>
      <c r="D473">
        <v>1</v>
      </c>
      <c r="E473">
        <v>1</v>
      </c>
      <c r="F473">
        <v>47</v>
      </c>
    </row>
    <row r="474" spans="1:6" ht="12.75">
      <c r="A474" s="1">
        <v>1999</v>
      </c>
      <c r="C474">
        <v>3</v>
      </c>
      <c r="D474">
        <v>2</v>
      </c>
      <c r="F474">
        <v>83</v>
      </c>
    </row>
    <row r="476" spans="1:6" ht="12.75">
      <c r="A476" s="1" t="s">
        <v>31</v>
      </c>
      <c r="B476">
        <v>2</v>
      </c>
      <c r="C476">
        <v>6</v>
      </c>
      <c r="D476">
        <v>5</v>
      </c>
      <c r="E476">
        <v>4</v>
      </c>
      <c r="F476">
        <v>267</v>
      </c>
    </row>
    <row r="477" spans="1:6" ht="12.75">
      <c r="A477" s="1" t="s">
        <v>4</v>
      </c>
      <c r="B477" t="s">
        <v>4</v>
      </c>
      <c r="C477" t="s">
        <v>4</v>
      </c>
      <c r="D477" t="s">
        <v>56</v>
      </c>
      <c r="E477" t="s">
        <v>57</v>
      </c>
      <c r="F477" t="s">
        <v>56</v>
      </c>
    </row>
    <row r="478" ht="12.75">
      <c r="A478" s="1" t="s">
        <v>20</v>
      </c>
    </row>
    <row r="479" ht="12.75">
      <c r="A479" s="1">
        <v>1984</v>
      </c>
    </row>
    <row r="480" ht="12.75">
      <c r="A480" s="1">
        <v>1985</v>
      </c>
    </row>
    <row r="481" ht="12.75">
      <c r="A481" s="1">
        <v>1986</v>
      </c>
    </row>
    <row r="482" spans="1:6" ht="12.75">
      <c r="A482" s="1">
        <v>1987</v>
      </c>
      <c r="F482">
        <v>1</v>
      </c>
    </row>
    <row r="483" ht="12.75">
      <c r="A483" s="1">
        <v>1988</v>
      </c>
    </row>
    <row r="484" ht="12.75">
      <c r="A484" s="1">
        <v>1989</v>
      </c>
    </row>
    <row r="485" ht="12.75">
      <c r="A485" s="1">
        <v>1990</v>
      </c>
    </row>
    <row r="486" ht="12.75">
      <c r="A486" s="1">
        <v>1991</v>
      </c>
    </row>
    <row r="487" spans="1:6" ht="12.75">
      <c r="A487" s="1">
        <v>1992</v>
      </c>
      <c r="F487">
        <v>2</v>
      </c>
    </row>
    <row r="488" spans="1:6" ht="12.75">
      <c r="A488" s="1">
        <v>1993</v>
      </c>
      <c r="F488">
        <v>3</v>
      </c>
    </row>
    <row r="489" spans="1:6" ht="12.75">
      <c r="A489" s="1">
        <v>1994</v>
      </c>
      <c r="F489">
        <v>3</v>
      </c>
    </row>
    <row r="490" spans="1:6" ht="12.75">
      <c r="A490" s="1">
        <v>1995</v>
      </c>
      <c r="F490">
        <v>10</v>
      </c>
    </row>
    <row r="491" spans="1:6" ht="12.75">
      <c r="A491" s="1">
        <v>1996</v>
      </c>
      <c r="F491">
        <v>7</v>
      </c>
    </row>
    <row r="492" spans="1:6" ht="12.75">
      <c r="A492" s="1">
        <v>1997</v>
      </c>
      <c r="B492">
        <v>1</v>
      </c>
      <c r="C492">
        <v>6</v>
      </c>
      <c r="D492">
        <v>10</v>
      </c>
      <c r="E492">
        <v>10</v>
      </c>
      <c r="F492">
        <v>71</v>
      </c>
    </row>
    <row r="493" spans="1:6" ht="12.75">
      <c r="A493" s="1">
        <v>1998</v>
      </c>
      <c r="B493">
        <v>3</v>
      </c>
      <c r="C493">
        <v>7</v>
      </c>
      <c r="D493">
        <v>4</v>
      </c>
      <c r="E493">
        <v>13</v>
      </c>
      <c r="F493">
        <v>73</v>
      </c>
    </row>
    <row r="494" spans="1:6" ht="12.75">
      <c r="A494" s="1">
        <v>1999</v>
      </c>
      <c r="B494">
        <v>7</v>
      </c>
      <c r="C494">
        <v>4</v>
      </c>
      <c r="D494">
        <v>11</v>
      </c>
      <c r="E494">
        <v>6</v>
      </c>
      <c r="F494">
        <v>55</v>
      </c>
    </row>
    <row r="496" spans="1:6" ht="12.75">
      <c r="A496" s="1" t="s">
        <v>31</v>
      </c>
      <c r="B496">
        <v>11</v>
      </c>
      <c r="C496">
        <v>17</v>
      </c>
      <c r="D496">
        <v>25</v>
      </c>
      <c r="E496">
        <v>29</v>
      </c>
      <c r="F496">
        <v>225</v>
      </c>
    </row>
    <row r="497" spans="1:6" ht="12.75">
      <c r="A497" s="1" t="s">
        <v>4</v>
      </c>
      <c r="B497" t="s">
        <v>4</v>
      </c>
      <c r="C497" t="s">
        <v>4</v>
      </c>
      <c r="D497" t="s">
        <v>56</v>
      </c>
      <c r="E497" t="s">
        <v>57</v>
      </c>
      <c r="F497" t="s">
        <v>56</v>
      </c>
    </row>
    <row r="498" ht="12.75">
      <c r="A498" s="1">
        <v>10</v>
      </c>
    </row>
    <row r="499" spans="1:6" ht="12.75">
      <c r="A499" s="1">
        <v>1984</v>
      </c>
      <c r="B499">
        <v>6</v>
      </c>
      <c r="C499">
        <v>4</v>
      </c>
      <c r="D499">
        <v>2</v>
      </c>
      <c r="E499">
        <v>3</v>
      </c>
      <c r="F499">
        <v>10</v>
      </c>
    </row>
    <row r="500" ht="12.75">
      <c r="A500" s="1">
        <v>1985</v>
      </c>
    </row>
    <row r="501" ht="12.75">
      <c r="A501" s="1">
        <v>1986</v>
      </c>
    </row>
    <row r="502" ht="12.75">
      <c r="A502" s="1">
        <v>1987</v>
      </c>
    </row>
    <row r="503" ht="12.75">
      <c r="A503" s="1">
        <v>1988</v>
      </c>
    </row>
    <row r="504" ht="12.75">
      <c r="A504" s="1">
        <v>1989</v>
      </c>
    </row>
    <row r="505" ht="12.75">
      <c r="A505" s="1">
        <v>1990</v>
      </c>
    </row>
    <row r="506" ht="12.75">
      <c r="A506" s="1">
        <v>1991</v>
      </c>
    </row>
    <row r="507" ht="12.75">
      <c r="A507" s="1">
        <v>1992</v>
      </c>
    </row>
    <row r="508" ht="12.75">
      <c r="A508" s="1">
        <v>1993</v>
      </c>
    </row>
    <row r="509" ht="12.75">
      <c r="A509" s="1">
        <v>1994</v>
      </c>
    </row>
    <row r="510" ht="12.75">
      <c r="A510" s="1">
        <v>1995</v>
      </c>
    </row>
    <row r="511" ht="12.75">
      <c r="A511" s="1">
        <v>1996</v>
      </c>
    </row>
    <row r="512" ht="12.75">
      <c r="A512" s="1">
        <v>1997</v>
      </c>
    </row>
    <row r="513" ht="12.75">
      <c r="A513" s="1">
        <v>1998</v>
      </c>
    </row>
    <row r="514" ht="12.75">
      <c r="A514" s="1">
        <v>1999</v>
      </c>
    </row>
    <row r="516" spans="1:6" ht="12.75">
      <c r="A516" s="1" t="s">
        <v>31</v>
      </c>
      <c r="B516">
        <v>6</v>
      </c>
      <c r="C516">
        <v>4</v>
      </c>
      <c r="D516">
        <v>2</v>
      </c>
      <c r="E516">
        <v>3</v>
      </c>
      <c r="F516">
        <v>10</v>
      </c>
    </row>
    <row r="517" spans="1:6" ht="12.75">
      <c r="A517" s="1" t="s">
        <v>4</v>
      </c>
      <c r="B517" t="s">
        <v>4</v>
      </c>
      <c r="C517" t="s">
        <v>4</v>
      </c>
      <c r="D517" t="s">
        <v>56</v>
      </c>
      <c r="E517" t="s">
        <v>57</v>
      </c>
      <c r="F517" t="s">
        <v>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2003-05-14T20:02:10Z</dcterms:modified>
  <cp:category/>
  <cp:version/>
  <cp:contentType/>
  <cp:contentStatus/>
</cp:coreProperties>
</file>