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firstSheet="43" activeTab="46"/>
  </bookViews>
  <sheets>
    <sheet name="BW_POP_RATIO" sheetId="1" r:id="rId1"/>
    <sheet name="POP_%_NOT_BW" sheetId="2" r:id="rId2"/>
    <sheet name="AL_NEW_V" sheetId="3" r:id="rId3"/>
    <sheet name="AL_NEW_V_PC" sheetId="4" r:id="rId4"/>
    <sheet name="AL_NEW_R" sheetId="5" r:id="rId5"/>
    <sheet name="AL_NEW_R_PC" sheetId="6" r:id="rId6"/>
    <sheet name="AL_NEW_L" sheetId="7" r:id="rId7"/>
    <sheet name="AL_NEW_L_PC" sheetId="8" r:id="rId8"/>
    <sheet name="AL_NEW_D" sheetId="9" r:id="rId9"/>
    <sheet name="AL_NEW_D_PC" sheetId="10" r:id="rId10"/>
    <sheet name="AL_NEW_O" sheetId="11" r:id="rId11"/>
    <sheet name="AL_NEW_O_PC" sheetId="12" r:id="rId12"/>
    <sheet name="AL_NEW_T" sheetId="13" r:id="rId13"/>
    <sheet name="AL_NEW_T_PC" sheetId="14" r:id="rId14"/>
    <sheet name="AL_NEW_%" sheetId="15" r:id="rId15"/>
    <sheet name="AL_NEW_BNH_%" sheetId="16" r:id="rId16"/>
    <sheet name="AL_NEW_WNH_%" sheetId="17" r:id="rId17"/>
    <sheet name="AL_ADMIT_%" sheetId="18" r:id="rId18"/>
    <sheet name="AL_ADMIT_N" sheetId="19" r:id="rId19"/>
    <sheet name="AL_RACE_TOT" sheetId="20" r:id="rId20"/>
    <sheet name="AL_RACE_TOT_D" sheetId="21" r:id="rId21"/>
    <sheet name="AL_RACE_TOT_PC" sheetId="22" r:id="rId22"/>
    <sheet name="AL_RACE_TOT_PC_D" sheetId="23" r:id="rId23"/>
    <sheet name="AL_RACE_NEW" sheetId="24" r:id="rId24"/>
    <sheet name="AL_RACE_NEW_D" sheetId="25" r:id="rId25"/>
    <sheet name="AL_RACE_NEW_PC" sheetId="26" r:id="rId26"/>
    <sheet name="AL_RACE_NEW_PC_D" sheetId="27" r:id="rId27"/>
    <sheet name="AL_RACE_PP" sheetId="28" r:id="rId28"/>
    <sheet name="AL_RACE_PP_D" sheetId="29" r:id="rId29"/>
    <sheet name="AL_RACE_PP_PC" sheetId="30" r:id="rId30"/>
    <sheet name="AL_RACE_PP_PC_D" sheetId="31" r:id="rId31"/>
    <sheet name="AL_RACE_OTHER" sheetId="32" r:id="rId32"/>
    <sheet name="AL_RACE_OTHER_D" sheetId="33" r:id="rId33"/>
    <sheet name="AL_RACE_OTHER_PC" sheetId="34" r:id="rId34"/>
    <sheet name="AL_RACE_OTH_PC_D" sheetId="35" r:id="rId35"/>
    <sheet name="AL_RACE_PP+OTH" sheetId="36" r:id="rId36"/>
    <sheet name="AL_RACE_PP+OTH_D" sheetId="37" r:id="rId37"/>
    <sheet name="AL_RACE_PP+OTH_PC" sheetId="38" r:id="rId38"/>
    <sheet name="AL_RACE_PP+OTH_PC_D" sheetId="39" r:id="rId39"/>
    <sheet name="AL_RACE_%_TOT" sheetId="40" r:id="rId40"/>
    <sheet name="AL_RACEBAL_%_TOT" sheetId="41" r:id="rId41"/>
    <sheet name="AL_RACEBAL_TOT" sheetId="42" r:id="rId42"/>
    <sheet name="AL_RACEBAL_TOT_PC" sheetId="43" r:id="rId43"/>
    <sheet name="AL_RACEBAL_%_NEW" sheetId="44" r:id="rId44"/>
    <sheet name="AL_RACEBAL_NEW" sheetId="45" r:id="rId45"/>
    <sheet name="AL_RACEBAL_NEW_PC" sheetId="46" r:id="rId46"/>
    <sheet name="AL_Data1" sheetId="47" r:id="rId47"/>
    <sheet name="AL_Data2" sheetId="48" r:id="rId48"/>
    <sheet name="AL_Data3" sheetId="49" r:id="rId49"/>
    <sheet name="AL_Data4" sheetId="50" r:id="rId50"/>
  </sheets>
  <definedNames>
    <definedName name="_xlnm.Print_Area" localSheetId="49">'AL_Data4'!$A$1:$O$42</definedName>
  </definedNames>
  <calcPr fullCalcOnLoad="1"/>
</workbook>
</file>

<file path=xl/sharedStrings.xml><?xml version="1.0" encoding="utf-8"?>
<sst xmlns="http://schemas.openxmlformats.org/spreadsheetml/2006/main" count="891" uniqueCount="40">
  <si>
    <t>-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</si>
  <si>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</si>
  <si>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</si>
  <si>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</si>
  <si>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</si>
  <si>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</si>
  <si>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</si>
  <si>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</si>
  <si>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</si>
  <si>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</si>
  <si>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</si>
  <si>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</si>
  <si>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</si>
  <si>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</si>
  <si>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</si>
  <si>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</si>
  <si>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</si>
  <si>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</si>
  <si>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</si>
  <si>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</si>
  <si>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</si>
  <si>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</si>
  <si>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</si>
  <si>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</si>
  <si>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</si>
  <si>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</si>
  <si>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</si>
  <si>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</si>
  <si>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</si>
  <si>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</si>
  <si>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</si>
  <si>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</si>
  <si>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</si>
  <si>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</si>
  <si>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</si>
  <si>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</si>
  <si>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</si>
  <si>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</si>
  <si>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ALABAMA</t>
  </si>
  <si>
    <t>Percent of Total Population, by Race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</si>
</sst>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* #,##0.000_);_(* \(#,##0.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9.5"/>
      <name val="Arial"/>
      <family val="0"/>
    </font>
    <font>
      <b/>
      <sz val="11.75"/>
      <name val="Arial"/>
      <family val="2"/>
    </font>
    <font>
      <sz val="9.75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75"/>
      <color indexed="10"/>
      <name val="Arial"/>
      <family val="2"/>
    </font>
    <font>
      <b/>
      <sz val="11.5"/>
      <color indexed="10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39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3" fontId="7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6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ALABAMA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075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AL_Data2!$AA$110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AL_Data2!$AA$111:$AA$127</c:f>
              <c:numCache>
                <c:ptCount val="17"/>
                <c:pt idx="0">
                  <c:v>73.40348221160116</c:v>
                </c:pt>
                <c:pt idx="1">
                  <c:v>73.43271503813166</c:v>
                </c:pt>
                <c:pt idx="2">
                  <c:v>73.45777637257092</c:v>
                </c:pt>
                <c:pt idx="3">
                  <c:v>73.46955545551135</c:v>
                </c:pt>
                <c:pt idx="4">
                  <c:v>73.43926086000387</c:v>
                </c:pt>
                <c:pt idx="5">
                  <c:v>73.38325557213997</c:v>
                </c:pt>
                <c:pt idx="6">
                  <c:v>73.31712416341603</c:v>
                </c:pt>
                <c:pt idx="7">
                  <c:v>73.26313792636695</c:v>
                </c:pt>
                <c:pt idx="8">
                  <c:v>73.18212428425639</c:v>
                </c:pt>
                <c:pt idx="9">
                  <c:v>73.04154429199939</c:v>
                </c:pt>
                <c:pt idx="10">
                  <c:v>72.89506080683712</c:v>
                </c:pt>
                <c:pt idx="11">
                  <c:v>72.7233983744255</c:v>
                </c:pt>
                <c:pt idx="12">
                  <c:v>72.56763328485893</c:v>
                </c:pt>
                <c:pt idx="13">
                  <c:v>72.47435730396423</c:v>
                </c:pt>
                <c:pt idx="14">
                  <c:v>72.29015890401573</c:v>
                </c:pt>
                <c:pt idx="15">
                  <c:v>72.19003193951235</c:v>
                </c:pt>
                <c:pt idx="16">
                  <c:v>72.06518192107669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AL_Data2!$AB$111:$AB$127</c:f>
              <c:numCache>
                <c:ptCount val="17"/>
                <c:pt idx="0">
                  <c:v>25.24154770495683</c:v>
                </c:pt>
                <c:pt idx="1">
                  <c:v>25.190531788531604</c:v>
                </c:pt>
                <c:pt idx="2">
                  <c:v>25.140294829965914</c:v>
                </c:pt>
                <c:pt idx="3">
                  <c:v>25.10218412859705</c:v>
                </c:pt>
                <c:pt idx="4">
                  <c:v>25.10855458711152</c:v>
                </c:pt>
                <c:pt idx="5">
                  <c:v>25.132969403989904</c:v>
                </c:pt>
                <c:pt idx="6">
                  <c:v>25.16814801342554</c:v>
                </c:pt>
                <c:pt idx="7">
                  <c:v>25.191601449225242</c:v>
                </c:pt>
                <c:pt idx="8">
                  <c:v>25.25626218368257</c:v>
                </c:pt>
                <c:pt idx="9">
                  <c:v>25.37936046195596</c:v>
                </c:pt>
                <c:pt idx="10">
                  <c:v>25.479870091774277</c:v>
                </c:pt>
                <c:pt idx="11">
                  <c:v>25.599715565803166</c:v>
                </c:pt>
                <c:pt idx="12">
                  <c:v>25.69364569333603</c:v>
                </c:pt>
                <c:pt idx="13">
                  <c:v>25.724063683528097</c:v>
                </c:pt>
                <c:pt idx="14">
                  <c:v>25.839129445515237</c:v>
                </c:pt>
                <c:pt idx="15">
                  <c:v>25.885760107303156</c:v>
                </c:pt>
                <c:pt idx="16">
                  <c:v>25.95393172599043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AL_Data2!$AF$111:$AF$127</c:f>
              <c:numCache>
                <c:ptCount val="17"/>
                <c:pt idx="0">
                  <c:v>1.3549700834420122</c:v>
                </c:pt>
                <c:pt idx="1">
                  <c:v>1.3767531733367342</c:v>
                </c:pt>
                <c:pt idx="2">
                  <c:v>1.4019287974631673</c:v>
                </c:pt>
                <c:pt idx="3">
                  <c:v>1.4282604158915966</c:v>
                </c:pt>
                <c:pt idx="4">
                  <c:v>1.45218455288461</c:v>
                </c:pt>
                <c:pt idx="5">
                  <c:v>1.4837750238701233</c:v>
                </c:pt>
                <c:pt idx="6">
                  <c:v>1.5147278231584345</c:v>
                </c:pt>
                <c:pt idx="7">
                  <c:v>1.5452606244078062</c:v>
                </c:pt>
                <c:pt idx="8">
                  <c:v>1.5616135320610418</c:v>
                </c:pt>
                <c:pt idx="9">
                  <c:v>1.579095246044652</c:v>
                </c:pt>
                <c:pt idx="10">
                  <c:v>1.6250691013886005</c:v>
                </c:pt>
                <c:pt idx="11">
                  <c:v>1.6768860597713342</c:v>
                </c:pt>
                <c:pt idx="12">
                  <c:v>1.7387210218050413</c:v>
                </c:pt>
                <c:pt idx="13">
                  <c:v>1.801579012507677</c:v>
                </c:pt>
                <c:pt idx="14">
                  <c:v>1.8707116504690369</c:v>
                </c:pt>
                <c:pt idx="15">
                  <c:v>1.9242079531844922</c:v>
                </c:pt>
                <c:pt idx="16">
                  <c:v>1.9808863529328846</c:v>
                </c:pt>
              </c:numCache>
            </c:numRef>
          </c:yVal>
          <c:smooth val="0"/>
        </c:ser>
        <c:axId val="13693020"/>
        <c:axId val="56128317"/>
      </c:scatterChart>
      <c:scatterChart>
        <c:scatterStyle val="lineMarker"/>
        <c:varyColors val="0"/>
        <c:ser>
          <c:idx val="0"/>
          <c:order val="0"/>
          <c:tx>
            <c:strRef>
              <c:f>AL_Data2!$AG$110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AL_Data2!$AG$111:$AG$127</c:f>
              <c:numCache>
                <c:ptCount val="17"/>
                <c:pt idx="0">
                  <c:v>0.34387398178457934</c:v>
                </c:pt>
                <c:pt idx="1">
                  <c:v>0.3430423589193295</c:v>
                </c:pt>
                <c:pt idx="2">
                  <c:v>0.3422414354398193</c:v>
                </c:pt>
                <c:pt idx="3">
                  <c:v>0.34166783741868956</c:v>
                </c:pt>
                <c:pt idx="4">
                  <c:v>0.34189552417984664</c:v>
                </c:pt>
                <c:pt idx="5">
                  <c:v>0.3424891578881063</c:v>
                </c:pt>
                <c:pt idx="6">
                  <c:v>0.3432778944974496</c:v>
                </c:pt>
                <c:pt idx="7">
                  <c:v>0.34385097556896943</c:v>
                </c:pt>
                <c:pt idx="8">
                  <c:v>0.3451151825762993</c:v>
                </c:pt>
                <c:pt idx="9">
                  <c:v>0.34746472994185984</c:v>
                </c:pt>
                <c:pt idx="10">
                  <c:v>0.34954179075716496</c:v>
                </c:pt>
                <c:pt idx="11">
                  <c:v>0.3520148416882257</c:v>
                </c:pt>
                <c:pt idx="12">
                  <c:v>0.3540648155421785</c:v>
                </c:pt>
                <c:pt idx="13">
                  <c:v>0.35494021113756097</c:v>
                </c:pt>
                <c:pt idx="14">
                  <c:v>0.3574363348657665</c:v>
                </c:pt>
                <c:pt idx="15">
                  <c:v>0.3585780392643779</c:v>
                </c:pt>
                <c:pt idx="16">
                  <c:v>0.36014523288672584</c:v>
                </c:pt>
              </c:numCache>
            </c:numRef>
          </c:yVal>
          <c:smooth val="0"/>
        </c:ser>
        <c:axId val="35392806"/>
        <c:axId val="50099799"/>
      </c:scatterChart>
      <c:valAx>
        <c:axId val="1369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6128317"/>
        <c:crosses val="autoZero"/>
        <c:crossBetween val="midCat"/>
        <c:dispUnits/>
        <c:majorUnit val="1"/>
      </c:valAx>
      <c:valAx>
        <c:axId val="561283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693020"/>
        <c:crosses val="autoZero"/>
        <c:crossBetween val="midCat"/>
        <c:dispUnits/>
        <c:majorUnit val="10"/>
      </c:valAx>
      <c:valAx>
        <c:axId val="35392806"/>
        <c:scaling>
          <c:orientation val="minMax"/>
        </c:scaling>
        <c:axPos val="b"/>
        <c:delete val="1"/>
        <c:majorTickMark val="in"/>
        <c:minorTickMark val="none"/>
        <c:tickLblPos val="nextTo"/>
        <c:crossAx val="50099799"/>
        <c:crosses val="max"/>
        <c:crossBetween val="midCat"/>
        <c:dispUnits/>
      </c:valAx>
      <c:valAx>
        <c:axId val="50099799"/>
        <c:scaling>
          <c:orientation val="minMax"/>
          <c:max val="0.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392806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ALABAMA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AL_Data3!$L$65:$L$81</c:f>
              <c:numCache>
                <c:ptCount val="17"/>
                <c:pt idx="0">
                  <c:v>6.267805675861641</c:v>
                </c:pt>
                <c:pt idx="1">
                  <c:v>7.718976863400644</c:v>
                </c:pt>
                <c:pt idx="2">
                  <c:v>8.944084053828993</c:v>
                </c:pt>
                <c:pt idx="3">
                  <c:v>7.160910431332325</c:v>
                </c:pt>
                <c:pt idx="4">
                  <c:v>7.121594097622812</c:v>
                </c:pt>
                <c:pt idx="5">
                  <c:v>9.65173165612201</c:v>
                </c:pt>
                <c:pt idx="6">
                  <c:v>10.62660414342802</c:v>
                </c:pt>
                <c:pt idx="7">
                  <c:v>11.665291106328116</c:v>
                </c:pt>
                <c:pt idx="8">
                  <c:v>9.753168026042294</c:v>
                </c:pt>
                <c:pt idx="9">
                  <c:v>10.22032912767341</c:v>
                </c:pt>
                <c:pt idx="10">
                  <c:v>9.945779145467817</c:v>
                </c:pt>
                <c:pt idx="11">
                  <c:v>10.232734615489566</c:v>
                </c:pt>
                <c:pt idx="12">
                  <c:v>10.958946622171403</c:v>
                </c:pt>
                <c:pt idx="13">
                  <c:v>12.220842196123934</c:v>
                </c:pt>
                <c:pt idx="14">
                  <c:v>12.6475359077953</c:v>
                </c:pt>
                <c:pt idx="15">
                  <c:v>15.186173896017689</c:v>
                </c:pt>
                <c:pt idx="16">
                  <c:v>14.670630065455779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AL_Data3!$M$65:$M$81</c:f>
              <c:numCache>
                <c:ptCount val="17"/>
                <c:pt idx="0">
                  <c:v>15.910898965791569</c:v>
                </c:pt>
                <c:pt idx="1">
                  <c:v>17.679771127326497</c:v>
                </c:pt>
                <c:pt idx="2">
                  <c:v>21.52787860279061</c:v>
                </c:pt>
                <c:pt idx="3">
                  <c:v>20.35987069486043</c:v>
                </c:pt>
                <c:pt idx="4">
                  <c:v>27.177848268255282</c:v>
                </c:pt>
                <c:pt idx="5">
                  <c:v>33.817356609958324</c:v>
                </c:pt>
                <c:pt idx="6">
                  <c:v>52.84255481922128</c:v>
                </c:pt>
                <c:pt idx="7">
                  <c:v>73.04752305164116</c:v>
                </c:pt>
                <c:pt idx="8">
                  <c:v>78.29739460338354</c:v>
                </c:pt>
                <c:pt idx="9">
                  <c:v>83.38727487339602</c:v>
                </c:pt>
                <c:pt idx="10">
                  <c:v>92.10033695245227</c:v>
                </c:pt>
                <c:pt idx="11">
                  <c:v>82.68527823688409</c:v>
                </c:pt>
                <c:pt idx="12">
                  <c:v>100.43359923889592</c:v>
                </c:pt>
                <c:pt idx="13">
                  <c:v>102.38604795291329</c:v>
                </c:pt>
                <c:pt idx="14">
                  <c:v>100.41896476199092</c:v>
                </c:pt>
                <c:pt idx="15">
                  <c:v>118.17465877178262</c:v>
                </c:pt>
                <c:pt idx="16">
                  <c:v>109.77374264978825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AL_Data3!$N$65:$N$81</c:f>
              <c:numCache>
                <c:ptCount val="17"/>
                <c:pt idx="0">
                  <c:v>8.735305554030957</c:v>
                </c:pt>
                <c:pt idx="1">
                  <c:v>10.263181324499472</c:v>
                </c:pt>
                <c:pt idx="2">
                  <c:v>12.152669183154256</c:v>
                </c:pt>
                <c:pt idx="3">
                  <c:v>10.522144921451172</c:v>
                </c:pt>
                <c:pt idx="4">
                  <c:v>12.23163687606016</c:v>
                </c:pt>
                <c:pt idx="5">
                  <c:v>15.816745720964859</c:v>
                </c:pt>
                <c:pt idx="6">
                  <c:v>21.414991804356667</c:v>
                </c:pt>
                <c:pt idx="7">
                  <c:v>27.371154867047938</c:v>
                </c:pt>
                <c:pt idx="8">
                  <c:v>27.33950827125659</c:v>
                </c:pt>
                <c:pt idx="9">
                  <c:v>29.0875636305796</c:v>
                </c:pt>
                <c:pt idx="10">
                  <c:v>31.22444680243968</c:v>
                </c:pt>
                <c:pt idx="11">
                  <c:v>29.096707026434274</c:v>
                </c:pt>
                <c:pt idx="12">
                  <c:v>34.35503963841022</c:v>
                </c:pt>
                <c:pt idx="13">
                  <c:v>35.84052438247489</c:v>
                </c:pt>
                <c:pt idx="14">
                  <c:v>35.75926279307676</c:v>
                </c:pt>
                <c:pt idx="15">
                  <c:v>42.368571893233074</c:v>
                </c:pt>
                <c:pt idx="16">
                  <c:v>39.852450213620344</c:v>
                </c:pt>
              </c:numCache>
            </c:numRef>
          </c:yVal>
          <c:smooth val="1"/>
        </c:ser>
        <c:axId val="43437000"/>
        <c:axId val="55388681"/>
      </c:scatterChart>
      <c:valAx>
        <c:axId val="4343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388681"/>
        <c:crossesAt val="0"/>
        <c:crossBetween val="midCat"/>
        <c:dispUnits/>
        <c:majorUnit val="1"/>
      </c:valAx>
      <c:valAx>
        <c:axId val="5538868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437000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ALABAMA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475"/>
          <c:w val="0.918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AL_Data1!$N$5:$N$21</c:f>
              <c:numCache>
                <c:ptCount val="17"/>
                <c:pt idx="0">
                  <c:v>128</c:v>
                </c:pt>
                <c:pt idx="1">
                  <c:v>153</c:v>
                </c:pt>
                <c:pt idx="2">
                  <c:v>175</c:v>
                </c:pt>
                <c:pt idx="3">
                  <c:v>156</c:v>
                </c:pt>
                <c:pt idx="4">
                  <c:v>169</c:v>
                </c:pt>
                <c:pt idx="5">
                  <c:v>190</c:v>
                </c:pt>
                <c:pt idx="6">
                  <c:v>181</c:v>
                </c:pt>
                <c:pt idx="7">
                  <c:v>196</c:v>
                </c:pt>
                <c:pt idx="8">
                  <c:v>181</c:v>
                </c:pt>
                <c:pt idx="9">
                  <c:v>204</c:v>
                </c:pt>
                <c:pt idx="10">
                  <c:v>208</c:v>
                </c:pt>
                <c:pt idx="11">
                  <c:v>193</c:v>
                </c:pt>
                <c:pt idx="12">
                  <c:v>282</c:v>
                </c:pt>
                <c:pt idx="13">
                  <c:v>344</c:v>
                </c:pt>
                <c:pt idx="14">
                  <c:v>408</c:v>
                </c:pt>
                <c:pt idx="15">
                  <c:v>440</c:v>
                </c:pt>
                <c:pt idx="16">
                  <c:v>506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AL_Data1!$O$5:$O$21</c:f>
              <c:numCache>
                <c:ptCount val="17"/>
                <c:pt idx="0">
                  <c:v>175</c:v>
                </c:pt>
                <c:pt idx="1">
                  <c:v>165</c:v>
                </c:pt>
                <c:pt idx="2">
                  <c:v>199</c:v>
                </c:pt>
                <c:pt idx="3">
                  <c:v>191</c:v>
                </c:pt>
                <c:pt idx="4">
                  <c:v>173</c:v>
                </c:pt>
                <c:pt idx="5">
                  <c:v>228</c:v>
                </c:pt>
                <c:pt idx="6">
                  <c:v>247</c:v>
                </c:pt>
                <c:pt idx="7">
                  <c:v>238</c:v>
                </c:pt>
                <c:pt idx="8">
                  <c:v>295</c:v>
                </c:pt>
                <c:pt idx="9">
                  <c:v>318</c:v>
                </c:pt>
                <c:pt idx="10">
                  <c:v>373</c:v>
                </c:pt>
                <c:pt idx="11">
                  <c:v>371</c:v>
                </c:pt>
                <c:pt idx="12">
                  <c:v>383</c:v>
                </c:pt>
                <c:pt idx="13">
                  <c:v>422</c:v>
                </c:pt>
                <c:pt idx="14">
                  <c:v>451</c:v>
                </c:pt>
                <c:pt idx="15">
                  <c:v>508</c:v>
                </c:pt>
                <c:pt idx="16">
                  <c:v>486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AL_Data1!$P$5:$P$21</c:f>
              <c:numCache>
                <c:ptCount val="17"/>
                <c:pt idx="0">
                  <c:v>303</c:v>
                </c:pt>
                <c:pt idx="1">
                  <c:v>318</c:v>
                </c:pt>
                <c:pt idx="2">
                  <c:v>374</c:v>
                </c:pt>
                <c:pt idx="3">
                  <c:v>347</c:v>
                </c:pt>
                <c:pt idx="4">
                  <c:v>342</c:v>
                </c:pt>
                <c:pt idx="5">
                  <c:v>418</c:v>
                </c:pt>
                <c:pt idx="6">
                  <c:v>428</c:v>
                </c:pt>
                <c:pt idx="7">
                  <c:v>434</c:v>
                </c:pt>
                <c:pt idx="8">
                  <c:v>476</c:v>
                </c:pt>
                <c:pt idx="9">
                  <c:v>522</c:v>
                </c:pt>
                <c:pt idx="10">
                  <c:v>581</c:v>
                </c:pt>
                <c:pt idx="11">
                  <c:v>564</c:v>
                </c:pt>
                <c:pt idx="12">
                  <c:v>665</c:v>
                </c:pt>
                <c:pt idx="13">
                  <c:v>766</c:v>
                </c:pt>
                <c:pt idx="14">
                  <c:v>859</c:v>
                </c:pt>
                <c:pt idx="15">
                  <c:v>948</c:v>
                </c:pt>
                <c:pt idx="16">
                  <c:v>992</c:v>
                </c:pt>
              </c:numCache>
            </c:numRef>
          </c:yVal>
          <c:smooth val="1"/>
        </c:ser>
        <c:axId val="28736082"/>
        <c:axId val="57298147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AL_Data1!$O$28:$O$44</c:f>
              <c:numCache>
                <c:ptCount val="17"/>
                <c:pt idx="0">
                  <c:v>57.755775577557756</c:v>
                </c:pt>
                <c:pt idx="1">
                  <c:v>51.886792452830186</c:v>
                </c:pt>
                <c:pt idx="2">
                  <c:v>53.20855614973262</c:v>
                </c:pt>
                <c:pt idx="3">
                  <c:v>55.04322766570605</c:v>
                </c:pt>
                <c:pt idx="4">
                  <c:v>50.58479532163743</c:v>
                </c:pt>
                <c:pt idx="5">
                  <c:v>54.54545454545454</c:v>
                </c:pt>
                <c:pt idx="6">
                  <c:v>57.71028037383178</c:v>
                </c:pt>
                <c:pt idx="7">
                  <c:v>54.83870967741935</c:v>
                </c:pt>
                <c:pt idx="8">
                  <c:v>61.97478991596639</c:v>
                </c:pt>
                <c:pt idx="9">
                  <c:v>60.91954022988506</c:v>
                </c:pt>
                <c:pt idx="10">
                  <c:v>64.19965576592082</c:v>
                </c:pt>
                <c:pt idx="11">
                  <c:v>65.78014184397163</c:v>
                </c:pt>
                <c:pt idx="12">
                  <c:v>57.59398496240602</c:v>
                </c:pt>
                <c:pt idx="13">
                  <c:v>55.09138381201044</c:v>
                </c:pt>
                <c:pt idx="14">
                  <c:v>52.50291036088475</c:v>
                </c:pt>
                <c:pt idx="15">
                  <c:v>53.58649789029536</c:v>
                </c:pt>
                <c:pt idx="16">
                  <c:v>48.99193548387097</c:v>
                </c:pt>
              </c:numCache>
            </c:numRef>
          </c:yVal>
          <c:smooth val="0"/>
        </c:ser>
        <c:axId val="45921276"/>
        <c:axId val="10638301"/>
      </c:scatterChart>
      <c:valAx>
        <c:axId val="2873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7298147"/>
        <c:crossesAt val="0"/>
        <c:crossBetween val="midCat"/>
        <c:dispUnits/>
        <c:majorUnit val="1"/>
      </c:valAx>
      <c:valAx>
        <c:axId val="5729814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736082"/>
        <c:crosses val="autoZero"/>
        <c:crossBetween val="midCat"/>
        <c:dispUnits/>
        <c:majorUnit val="100"/>
      </c:valAx>
      <c:valAx>
        <c:axId val="45921276"/>
        <c:scaling>
          <c:orientation val="minMax"/>
        </c:scaling>
        <c:axPos val="b"/>
        <c:delete val="1"/>
        <c:majorTickMark val="in"/>
        <c:minorTickMark val="none"/>
        <c:tickLblPos val="nextTo"/>
        <c:crossAx val="10638301"/>
        <c:crosses val="max"/>
        <c:crossBetween val="midCat"/>
        <c:dispUnits/>
      </c:valAx>
      <c:valAx>
        <c:axId val="1063830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9212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AL_Data3!$L$85:$L$101</c:f>
              <c:numCache>
                <c:ptCount val="17"/>
                <c:pt idx="0">
                  <c:v>4.432481361935305</c:v>
                </c:pt>
                <c:pt idx="1">
                  <c:v>5.2723368754477615</c:v>
                </c:pt>
                <c:pt idx="2">
                  <c:v>5.9969912238317</c:v>
                </c:pt>
                <c:pt idx="3">
                  <c:v>5.319533463275442</c:v>
                </c:pt>
                <c:pt idx="4">
                  <c:v>5.731187630944072</c:v>
                </c:pt>
                <c:pt idx="5">
                  <c:v>6.434487770748005</c:v>
                </c:pt>
                <c:pt idx="6">
                  <c:v>6.125526592230801</c:v>
                </c:pt>
                <c:pt idx="7">
                  <c:v>6.608083979307257</c:v>
                </c:pt>
                <c:pt idx="8">
                  <c:v>6.045628125731696</c:v>
                </c:pt>
                <c:pt idx="9">
                  <c:v>6.747401754192154</c:v>
                </c:pt>
                <c:pt idx="10">
                  <c:v>6.805006783741137</c:v>
                </c:pt>
                <c:pt idx="11">
                  <c:v>6.26958025647456</c:v>
                </c:pt>
                <c:pt idx="12">
                  <c:v>9.11629188039037</c:v>
                </c:pt>
                <c:pt idx="13">
                  <c:v>11.063078198596404</c:v>
                </c:pt>
                <c:pt idx="14">
                  <c:v>13.06378392501388</c:v>
                </c:pt>
                <c:pt idx="15">
                  <c:v>14.008210721693466</c:v>
                </c:pt>
                <c:pt idx="16">
                  <c:v>16.06783292883252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AL_Data3!$M$85:$M$101</c:f>
              <c:numCache>
                <c:ptCount val="17"/>
                <c:pt idx="0">
                  <c:v>17.62283113299699</c:v>
                </c:pt>
                <c:pt idx="1">
                  <c:v>16.57478543186859</c:v>
                </c:pt>
                <c:pt idx="2">
                  <c:v>19.925803916071313</c:v>
                </c:pt>
                <c:pt idx="3">
                  <c:v>19.062427954501675</c:v>
                </c:pt>
                <c:pt idx="4">
                  <c:v>17.159736315358263</c:v>
                </c:pt>
                <c:pt idx="5">
                  <c:v>22.54490440663888</c:v>
                </c:pt>
                <c:pt idx="6">
                  <c:v>24.350953433484435</c:v>
                </c:pt>
                <c:pt idx="7">
                  <c:v>23.335987229920267</c:v>
                </c:pt>
                <c:pt idx="8">
                  <c:v>28.550965893693625</c:v>
                </c:pt>
                <c:pt idx="9">
                  <c:v>30.27072307047938</c:v>
                </c:pt>
                <c:pt idx="10">
                  <c:v>34.91201797079746</c:v>
                </c:pt>
                <c:pt idx="11">
                  <c:v>34.23687301995982</c:v>
                </c:pt>
                <c:pt idx="12">
                  <c:v>34.96915318954285</c:v>
                </c:pt>
                <c:pt idx="13">
                  <c:v>38.23620551869859</c:v>
                </c:pt>
                <c:pt idx="14">
                  <c:v>40.40049340558244</c:v>
                </c:pt>
                <c:pt idx="15">
                  <c:v>45.103476075180744</c:v>
                </c:pt>
                <c:pt idx="16">
                  <c:v>42.85143688979686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AL_Data3!$N$85:$N$101</c:f>
              <c:numCache>
                <c:ptCount val="17"/>
                <c:pt idx="0">
                  <c:v>7.807662486346253</c:v>
                </c:pt>
                <c:pt idx="1">
                  <c:v>8.15922915297708</c:v>
                </c:pt>
                <c:pt idx="2">
                  <c:v>9.548525786764058</c:v>
                </c:pt>
                <c:pt idx="3">
                  <c:v>8.819285719187334</c:v>
                </c:pt>
                <c:pt idx="4">
                  <c:v>8.643016139695401</c:v>
                </c:pt>
                <c:pt idx="5">
                  <c:v>10.544497147309905</c:v>
                </c:pt>
                <c:pt idx="6">
                  <c:v>10.78307822619371</c:v>
                </c:pt>
                <c:pt idx="7">
                  <c:v>10.888250423738594</c:v>
                </c:pt>
                <c:pt idx="8">
                  <c:v>11.819805574130914</c:v>
                </c:pt>
                <c:pt idx="9">
                  <c:v>12.813255877774303</c:v>
                </c:pt>
                <c:pt idx="10">
                  <c:v>14.084940677187465</c:v>
                </c:pt>
                <c:pt idx="11">
                  <c:v>13.551232669619266</c:v>
                </c:pt>
                <c:pt idx="12">
                  <c:v>15.876373425672549</c:v>
                </c:pt>
                <c:pt idx="13">
                  <c:v>18.181352103957458</c:v>
                </c:pt>
                <c:pt idx="14">
                  <c:v>20.26200972246236</c:v>
                </c:pt>
                <c:pt idx="15">
                  <c:v>22.21537951038991</c:v>
                </c:pt>
                <c:pt idx="16">
                  <c:v>23.159713305161908</c:v>
                </c:pt>
              </c:numCache>
            </c:numRef>
          </c:yVal>
          <c:smooth val="1"/>
        </c:ser>
        <c:axId val="28635846"/>
        <c:axId val="56396023"/>
      </c:scatterChart>
      <c:valAx>
        <c:axId val="2863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396023"/>
        <c:crossesAt val="0"/>
        <c:crossBetween val="midCat"/>
        <c:dispUnits/>
        <c:majorUnit val="1"/>
      </c:valAx>
      <c:valAx>
        <c:axId val="5639602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63584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AL_Data1!$Q$5:$Q$21</c:f>
              <c:numCache>
                <c:ptCount val="17"/>
                <c:pt idx="0">
                  <c:v>1305</c:v>
                </c:pt>
                <c:pt idx="1">
                  <c:v>1267</c:v>
                </c:pt>
                <c:pt idx="2">
                  <c:v>1437</c:v>
                </c:pt>
                <c:pt idx="3">
                  <c:v>1292</c:v>
                </c:pt>
                <c:pt idx="4">
                  <c:v>1204</c:v>
                </c:pt>
                <c:pt idx="5">
                  <c:v>1450</c:v>
                </c:pt>
                <c:pt idx="6">
                  <c:v>1456</c:v>
                </c:pt>
                <c:pt idx="7">
                  <c:v>1535</c:v>
                </c:pt>
                <c:pt idx="8">
                  <c:v>1539</c:v>
                </c:pt>
                <c:pt idx="9">
                  <c:v>1671</c:v>
                </c:pt>
                <c:pt idx="10">
                  <c:v>1738</c:v>
                </c:pt>
                <c:pt idx="11">
                  <c:v>1608</c:v>
                </c:pt>
                <c:pt idx="12">
                  <c:v>1875</c:v>
                </c:pt>
                <c:pt idx="13">
                  <c:v>1970</c:v>
                </c:pt>
                <c:pt idx="14">
                  <c:v>2072</c:v>
                </c:pt>
                <c:pt idx="15">
                  <c:v>2419</c:v>
                </c:pt>
                <c:pt idx="16">
                  <c:v>2360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AL_Data1!$R$5:$R$21</c:f>
              <c:numCache>
                <c:ptCount val="17"/>
                <c:pt idx="0">
                  <c:v>1786</c:v>
                </c:pt>
                <c:pt idx="1">
                  <c:v>1600</c:v>
                </c:pt>
                <c:pt idx="2">
                  <c:v>1651</c:v>
                </c:pt>
                <c:pt idx="3">
                  <c:v>1637</c:v>
                </c:pt>
                <c:pt idx="4">
                  <c:v>1602</c:v>
                </c:pt>
                <c:pt idx="5">
                  <c:v>1871</c:v>
                </c:pt>
                <c:pt idx="6">
                  <c:v>2287</c:v>
                </c:pt>
                <c:pt idx="7">
                  <c:v>2589</c:v>
                </c:pt>
                <c:pt idx="8">
                  <c:v>2747</c:v>
                </c:pt>
                <c:pt idx="9">
                  <c:v>3128</c:v>
                </c:pt>
                <c:pt idx="10">
                  <c:v>3351</c:v>
                </c:pt>
                <c:pt idx="11">
                  <c:v>3062</c:v>
                </c:pt>
                <c:pt idx="12">
                  <c:v>3531</c:v>
                </c:pt>
                <c:pt idx="13">
                  <c:v>3603</c:v>
                </c:pt>
                <c:pt idx="14">
                  <c:v>3675</c:v>
                </c:pt>
                <c:pt idx="15">
                  <c:v>4235</c:v>
                </c:pt>
                <c:pt idx="16">
                  <c:v>3861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AL_Data1!$S$5:$S$21</c:f>
              <c:numCache>
                <c:ptCount val="17"/>
                <c:pt idx="0">
                  <c:v>3091</c:v>
                </c:pt>
                <c:pt idx="1">
                  <c:v>2867</c:v>
                </c:pt>
                <c:pt idx="2">
                  <c:v>3088</c:v>
                </c:pt>
                <c:pt idx="3">
                  <c:v>2929</c:v>
                </c:pt>
                <c:pt idx="4">
                  <c:v>2806</c:v>
                </c:pt>
                <c:pt idx="5">
                  <c:v>3321</c:v>
                </c:pt>
                <c:pt idx="6">
                  <c:v>3743</c:v>
                </c:pt>
                <c:pt idx="7">
                  <c:v>4124</c:v>
                </c:pt>
                <c:pt idx="8">
                  <c:v>4286</c:v>
                </c:pt>
                <c:pt idx="9">
                  <c:v>4799</c:v>
                </c:pt>
                <c:pt idx="10">
                  <c:v>5089</c:v>
                </c:pt>
                <c:pt idx="11">
                  <c:v>4670</c:v>
                </c:pt>
                <c:pt idx="12">
                  <c:v>5406</c:v>
                </c:pt>
                <c:pt idx="13">
                  <c:v>5573</c:v>
                </c:pt>
                <c:pt idx="14">
                  <c:v>5747</c:v>
                </c:pt>
                <c:pt idx="15">
                  <c:v>6654</c:v>
                </c:pt>
                <c:pt idx="16">
                  <c:v>6221</c:v>
                </c:pt>
              </c:numCache>
            </c:numRef>
          </c:yVal>
          <c:smooth val="1"/>
        </c:ser>
        <c:axId val="37802160"/>
        <c:axId val="4675121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AL_Data1!$R$28:$R$44</c:f>
              <c:numCache>
                <c:ptCount val="17"/>
                <c:pt idx="0">
                  <c:v>57.780653510190874</c:v>
                </c:pt>
                <c:pt idx="1">
                  <c:v>55.80746424834322</c:v>
                </c:pt>
                <c:pt idx="2">
                  <c:v>53.465025906735754</c:v>
                </c:pt>
                <c:pt idx="3">
                  <c:v>55.88938204165244</c:v>
                </c:pt>
                <c:pt idx="4">
                  <c:v>57.091945830363514</c:v>
                </c:pt>
                <c:pt idx="5">
                  <c:v>56.33845227341162</c:v>
                </c:pt>
                <c:pt idx="6">
                  <c:v>61.10072134651349</c:v>
                </c:pt>
                <c:pt idx="7">
                  <c:v>62.77885548011639</c:v>
                </c:pt>
                <c:pt idx="8">
                  <c:v>64.09239384041065</c:v>
                </c:pt>
                <c:pt idx="9">
                  <c:v>65.18024588455928</c:v>
                </c:pt>
                <c:pt idx="10">
                  <c:v>65.84790725093339</c:v>
                </c:pt>
                <c:pt idx="11">
                  <c:v>65.56745182012847</c:v>
                </c:pt>
                <c:pt idx="12">
                  <c:v>65.31631520532741</c:v>
                </c:pt>
                <c:pt idx="13">
                  <c:v>64.6509958729589</c:v>
                </c:pt>
                <c:pt idx="14">
                  <c:v>63.94640682095007</c:v>
                </c:pt>
                <c:pt idx="15">
                  <c:v>63.64592726179742</c:v>
                </c:pt>
                <c:pt idx="16">
                  <c:v>62.06397685259605</c:v>
                </c:pt>
              </c:numCache>
            </c:numRef>
          </c:yVal>
          <c:smooth val="0"/>
        </c:ser>
        <c:axId val="42076090"/>
        <c:axId val="43140491"/>
      </c:scatterChart>
      <c:valAx>
        <c:axId val="3780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75121"/>
        <c:crossesAt val="0"/>
        <c:crossBetween val="midCat"/>
        <c:dispUnits/>
        <c:majorUnit val="1"/>
      </c:valAx>
      <c:valAx>
        <c:axId val="4675121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802160"/>
        <c:crosses val="autoZero"/>
        <c:crossBetween val="midCat"/>
        <c:dispUnits/>
        <c:majorUnit val="800"/>
      </c:valAx>
      <c:valAx>
        <c:axId val="42076090"/>
        <c:scaling>
          <c:orientation val="minMax"/>
        </c:scaling>
        <c:axPos val="b"/>
        <c:delete val="1"/>
        <c:majorTickMark val="in"/>
        <c:minorTickMark val="none"/>
        <c:tickLblPos val="nextTo"/>
        <c:crossAx val="43140491"/>
        <c:crosses val="max"/>
        <c:crossBetween val="midCat"/>
        <c:dispUnits/>
      </c:valAx>
      <c:valAx>
        <c:axId val="4314049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0760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AL_Data3!$L$105:$L$121</c:f>
              <c:numCache>
                <c:ptCount val="17"/>
                <c:pt idx="0">
                  <c:v>45.190532635356035</c:v>
                </c:pt>
                <c:pt idx="1">
                  <c:v>43.66046288360989</c:v>
                </c:pt>
                <c:pt idx="2">
                  <c:v>49.24386507797802</c:v>
                </c:pt>
                <c:pt idx="3">
                  <c:v>44.056648939435064</c:v>
                </c:pt>
                <c:pt idx="4">
                  <c:v>40.83047282637079</c:v>
                </c:pt>
                <c:pt idx="5">
                  <c:v>49.10530140834005</c:v>
                </c:pt>
                <c:pt idx="6">
                  <c:v>49.27495424468534</c:v>
                </c:pt>
                <c:pt idx="7">
                  <c:v>51.752086266513466</c:v>
                </c:pt>
                <c:pt idx="8">
                  <c:v>51.404539698901</c:v>
                </c:pt>
                <c:pt idx="9">
                  <c:v>55.269158486544555</c:v>
                </c:pt>
                <c:pt idx="10">
                  <c:v>56.86106629876008</c:v>
                </c:pt>
                <c:pt idx="11">
                  <c:v>52.2356738466896</c:v>
                </c:pt>
                <c:pt idx="12">
                  <c:v>60.613642821744484</c:v>
                </c:pt>
                <c:pt idx="13">
                  <c:v>63.35541875358987</c:v>
                </c:pt>
                <c:pt idx="14">
                  <c:v>66.34353012899206</c:v>
                </c:pt>
                <c:pt idx="15">
                  <c:v>77.01332212676475</c:v>
                </c:pt>
                <c:pt idx="16">
                  <c:v>74.94088085384337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AL_Data3!$M$105:$M$121</c:f>
              <c:numCache>
                <c:ptCount val="17"/>
                <c:pt idx="0">
                  <c:v>179.85357944875784</c:v>
                </c:pt>
                <c:pt idx="1">
                  <c:v>160.72519206660454</c:v>
                </c:pt>
                <c:pt idx="2">
                  <c:v>165.31408173584794</c:v>
                </c:pt>
                <c:pt idx="3">
                  <c:v>163.37798199748298</c:v>
                </c:pt>
                <c:pt idx="4">
                  <c:v>158.90114206476264</c:v>
                </c:pt>
                <c:pt idx="5">
                  <c:v>185.00664975798836</c:v>
                </c:pt>
                <c:pt idx="6">
                  <c:v>225.46813968574455</c:v>
                </c:pt>
                <c:pt idx="7">
                  <c:v>253.8523989002671</c:v>
                </c:pt>
                <c:pt idx="8">
                  <c:v>265.86272308466573</c:v>
                </c:pt>
                <c:pt idx="9">
                  <c:v>297.7573011460991</c:v>
                </c:pt>
                <c:pt idx="10">
                  <c:v>313.64657431673527</c:v>
                </c:pt>
                <c:pt idx="11">
                  <c:v>282.5695557604231</c:v>
                </c:pt>
                <c:pt idx="12">
                  <c:v>322.39185355685595</c:v>
                </c:pt>
                <c:pt idx="13">
                  <c:v>326.45746086225364</c:v>
                </c:pt>
                <c:pt idx="14">
                  <c:v>329.20579438030035</c:v>
                </c:pt>
                <c:pt idx="15">
                  <c:v>376.01027791021744</c:v>
                </c:pt>
                <c:pt idx="16">
                  <c:v>340.4308597356084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AL_Data3!$N$105:$N$121</c:f>
              <c:numCache>
                <c:ptCount val="17"/>
                <c:pt idx="0">
                  <c:v>79.64846450592829</c:v>
                </c:pt>
                <c:pt idx="1">
                  <c:v>73.56135214334995</c:v>
                </c:pt>
                <c:pt idx="2">
                  <c:v>78.83916478483265</c:v>
                </c:pt>
                <c:pt idx="3">
                  <c:v>74.44290452881759</c:v>
                </c:pt>
                <c:pt idx="4">
                  <c:v>70.91316750872895</c:v>
                </c:pt>
                <c:pt idx="5">
                  <c:v>83.77577757467989</c:v>
                </c:pt>
                <c:pt idx="6">
                  <c:v>94.3015462631847</c:v>
                </c:pt>
                <c:pt idx="7">
                  <c:v>103.46346716013355</c:v>
                </c:pt>
                <c:pt idx="8">
                  <c:v>106.42791321580904</c:v>
                </c:pt>
                <c:pt idx="9">
                  <c:v>117.79849608704767</c:v>
                </c:pt>
                <c:pt idx="10">
                  <c:v>123.37050448572634</c:v>
                </c:pt>
                <c:pt idx="11">
                  <c:v>112.20612866510989</c:v>
                </c:pt>
                <c:pt idx="12">
                  <c:v>129.06417254012902</c:v>
                </c:pt>
                <c:pt idx="13">
                  <c:v>132.27764396260434</c:v>
                </c:pt>
                <c:pt idx="14">
                  <c:v>135.55968553549616</c:v>
                </c:pt>
                <c:pt idx="15">
                  <c:v>155.9294675760912</c:v>
                </c:pt>
                <c:pt idx="16">
                  <c:v>145.23848434618168</c:v>
                </c:pt>
              </c:numCache>
            </c:numRef>
          </c:yVal>
          <c:smooth val="1"/>
        </c:ser>
        <c:axId val="52720100"/>
        <c:axId val="4718853"/>
      </c:scatterChart>
      <c:valAx>
        <c:axId val="5272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18853"/>
        <c:crossesAt val="0"/>
        <c:crossBetween val="midCat"/>
        <c:dispUnits/>
        <c:majorUnit val="1"/>
      </c:valAx>
      <c:valAx>
        <c:axId val="471885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72010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AL_Data1!$J$49:$J$65</c:f>
              <c:numCache>
                <c:ptCount val="17"/>
                <c:pt idx="0">
                  <c:v>16.467162730507926</c:v>
                </c:pt>
                <c:pt idx="1">
                  <c:v>17.253398396653886</c:v>
                </c:pt>
                <c:pt idx="2">
                  <c:v>16.154095176432502</c:v>
                </c:pt>
                <c:pt idx="3">
                  <c:v>18.160136286201023</c:v>
                </c:pt>
                <c:pt idx="4">
                  <c:v>16.88635553972212</c:v>
                </c:pt>
                <c:pt idx="5">
                  <c:v>14.754591990364348</c:v>
                </c:pt>
                <c:pt idx="6">
                  <c:v>14.346780657226823</c:v>
                </c:pt>
                <c:pt idx="7">
                  <c:v>13.86330586524479</c:v>
                </c:pt>
                <c:pt idx="8">
                  <c:v>13.065795613625758</c:v>
                </c:pt>
                <c:pt idx="9">
                  <c:v>15.187500000000002</c:v>
                </c:pt>
                <c:pt idx="10">
                  <c:v>15.504028296325409</c:v>
                </c:pt>
                <c:pt idx="11">
                  <c:v>14.30406852248394</c:v>
                </c:pt>
                <c:pt idx="12">
                  <c:v>15.889752127266002</c:v>
                </c:pt>
                <c:pt idx="13">
                  <c:v>13.27830611878701</c:v>
                </c:pt>
                <c:pt idx="14">
                  <c:v>13.398294762484774</c:v>
                </c:pt>
                <c:pt idx="15">
                  <c:v>13.635681033188165</c:v>
                </c:pt>
                <c:pt idx="16">
                  <c:v>13.112646633456531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AL_Data1!$K$49:$K$65</c:f>
              <c:numCache>
                <c:ptCount val="17"/>
                <c:pt idx="0">
                  <c:v>34.71368489162083</c:v>
                </c:pt>
                <c:pt idx="1">
                  <c:v>29.13907284768212</c:v>
                </c:pt>
                <c:pt idx="2">
                  <c:v>27.031401748138556</c:v>
                </c:pt>
                <c:pt idx="3">
                  <c:v>26.337308347529813</c:v>
                </c:pt>
                <c:pt idx="4">
                  <c:v>24.403277520484504</c:v>
                </c:pt>
                <c:pt idx="5">
                  <c:v>23.757904245709124</c:v>
                </c:pt>
                <c:pt idx="6">
                  <c:v>20.70531659096981</c:v>
                </c:pt>
                <c:pt idx="7">
                  <c:v>20.140571982549684</c:v>
                </c:pt>
                <c:pt idx="8">
                  <c:v>19.062062529164724</c:v>
                </c:pt>
                <c:pt idx="9">
                  <c:v>19.5625</c:v>
                </c:pt>
                <c:pt idx="10">
                  <c:v>20.337983886814698</c:v>
                </c:pt>
                <c:pt idx="11">
                  <c:v>18.586723768736615</c:v>
                </c:pt>
                <c:pt idx="12">
                  <c:v>18.719940806511286</c:v>
                </c:pt>
                <c:pt idx="13">
                  <c:v>20.043064776601472</c:v>
                </c:pt>
                <c:pt idx="14">
                  <c:v>18.253001566034452</c:v>
                </c:pt>
                <c:pt idx="15">
                  <c:v>18.69650097612254</c:v>
                </c:pt>
                <c:pt idx="16">
                  <c:v>18.238791579623975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AL_Data1!$L$49:$L$65</c:f>
              <c:numCache>
                <c:ptCount val="17"/>
                <c:pt idx="0">
                  <c:v>28.049175024263995</c:v>
                </c:pt>
                <c:pt idx="1">
                  <c:v>28.546531892645522</c:v>
                </c:pt>
                <c:pt idx="2">
                  <c:v>29.29750728391065</c:v>
                </c:pt>
                <c:pt idx="3">
                  <c:v>29.403747870528107</c:v>
                </c:pt>
                <c:pt idx="4">
                  <c:v>29.283933024581405</c:v>
                </c:pt>
                <c:pt idx="5">
                  <c:v>30.021077988557664</c:v>
                </c:pt>
                <c:pt idx="6">
                  <c:v>30.804167779855728</c:v>
                </c:pt>
                <c:pt idx="7">
                  <c:v>28.986912263693647</c:v>
                </c:pt>
                <c:pt idx="8">
                  <c:v>31.077928138124122</c:v>
                </c:pt>
                <c:pt idx="9">
                  <c:v>29.6875</c:v>
                </c:pt>
                <c:pt idx="10">
                  <c:v>27.431715464727844</c:v>
                </c:pt>
                <c:pt idx="11">
                  <c:v>29.100642398286936</c:v>
                </c:pt>
                <c:pt idx="12">
                  <c:v>26.47058823529412</c:v>
                </c:pt>
                <c:pt idx="13">
                  <c:v>25.838865960882828</c:v>
                </c:pt>
                <c:pt idx="14">
                  <c:v>27.02279450147903</c:v>
                </c:pt>
                <c:pt idx="15">
                  <c:v>26.23517044601292</c:v>
                </c:pt>
                <c:pt idx="16">
                  <c:v>25.245058653382614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AL_Data1!$M$49:$M$65</c:f>
              <c:numCache>
                <c:ptCount val="17"/>
                <c:pt idx="0">
                  <c:v>10.967324490456164</c:v>
                </c:pt>
                <c:pt idx="1">
                  <c:v>13.942140118508192</c:v>
                </c:pt>
                <c:pt idx="2">
                  <c:v>15.409517643250242</c:v>
                </c:pt>
                <c:pt idx="3">
                  <c:v>14.275979557069846</c:v>
                </c:pt>
                <c:pt idx="4">
                  <c:v>17.24260776629854</c:v>
                </c:pt>
                <c:pt idx="5">
                  <c:v>18.87985546522132</c:v>
                </c:pt>
                <c:pt idx="6">
                  <c:v>22.70905690622495</c:v>
                </c:pt>
                <c:pt idx="7">
                  <c:v>26.49054774600097</c:v>
                </c:pt>
                <c:pt idx="8">
                  <c:v>25.688287447503498</c:v>
                </c:pt>
                <c:pt idx="9">
                  <c:v>24.6875</c:v>
                </c:pt>
                <c:pt idx="10">
                  <c:v>25.30949105914718</c:v>
                </c:pt>
                <c:pt idx="11">
                  <c:v>25.93147751605996</c:v>
                </c:pt>
                <c:pt idx="12">
                  <c:v>26.61857195708472</c:v>
                </c:pt>
                <c:pt idx="13">
                  <c:v>27.09492194509241</c:v>
                </c:pt>
                <c:pt idx="14">
                  <c:v>26.378980337567427</c:v>
                </c:pt>
                <c:pt idx="15">
                  <c:v>27.166241177353957</c:v>
                </c:pt>
                <c:pt idx="16">
                  <c:v>27.462638598746587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AL_Data1!$N$49:$N$65</c:f>
              <c:numCache>
                <c:ptCount val="17"/>
                <c:pt idx="0">
                  <c:v>9.802652863151083</c:v>
                </c:pt>
                <c:pt idx="1">
                  <c:v>11.118856744510282</c:v>
                </c:pt>
                <c:pt idx="2">
                  <c:v>12.107478148268049</c:v>
                </c:pt>
                <c:pt idx="3">
                  <c:v>11.82282793867121</c:v>
                </c:pt>
                <c:pt idx="4">
                  <c:v>12.18382614891343</c:v>
                </c:pt>
                <c:pt idx="5">
                  <c:v>12.586570310147547</c:v>
                </c:pt>
                <c:pt idx="6">
                  <c:v>11.434678065722682</c:v>
                </c:pt>
                <c:pt idx="7">
                  <c:v>10.518662142510907</c:v>
                </c:pt>
                <c:pt idx="8">
                  <c:v>11.105926271581895</c:v>
                </c:pt>
                <c:pt idx="9">
                  <c:v>10.875</c:v>
                </c:pt>
                <c:pt idx="10">
                  <c:v>11.416781292984869</c:v>
                </c:pt>
                <c:pt idx="11">
                  <c:v>12.077087794432547</c:v>
                </c:pt>
                <c:pt idx="12">
                  <c:v>12.301146873843877</c:v>
                </c:pt>
                <c:pt idx="13">
                  <c:v>13.744841198636282</c:v>
                </c:pt>
                <c:pt idx="14">
                  <c:v>14.946928832434313</c:v>
                </c:pt>
                <c:pt idx="15">
                  <c:v>14.266406367322421</c:v>
                </c:pt>
                <c:pt idx="16">
                  <c:v>15.940864534790295</c:v>
                </c:pt>
              </c:numCache>
            </c:numRef>
          </c:yVal>
          <c:smooth val="0"/>
        </c:ser>
        <c:axId val="42469678"/>
        <c:axId val="46682783"/>
      </c:scatterChart>
      <c:valAx>
        <c:axId val="424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682783"/>
        <c:crosses val="autoZero"/>
        <c:crossBetween val="midCat"/>
        <c:dispUnits/>
        <c:majorUnit val="1"/>
      </c:valAx>
      <c:valAx>
        <c:axId val="4668278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6967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ALABAMA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8825"/>
          <c:w val="0.95225"/>
          <c:h val="0.852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AL_Data1!$J$88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AL_Data1!$J$89:$J$105</c:f>
              <c:numCache>
                <c:ptCount val="17"/>
                <c:pt idx="0">
                  <c:v>17.581187010078388</c:v>
                </c:pt>
                <c:pt idx="1">
                  <c:v>17.875</c:v>
                </c:pt>
                <c:pt idx="2">
                  <c:v>16.535433070866144</c:v>
                </c:pt>
                <c:pt idx="3">
                  <c:v>18.631643249847283</c:v>
                </c:pt>
                <c:pt idx="4">
                  <c:v>16.541822721598002</c:v>
                </c:pt>
                <c:pt idx="5">
                  <c:v>14.056654195617316</c:v>
                </c:pt>
                <c:pt idx="6">
                  <c:v>13.729777000437254</c:v>
                </c:pt>
                <c:pt idx="7">
                  <c:v>13.055233680957897</c:v>
                </c:pt>
                <c:pt idx="8">
                  <c:v>11.794685111030216</c:v>
                </c:pt>
                <c:pt idx="9">
                  <c:v>13.842710997442456</c:v>
                </c:pt>
                <c:pt idx="10">
                  <c:v>13.876454789615039</c:v>
                </c:pt>
                <c:pt idx="11">
                  <c:v>13.357282821685173</c:v>
                </c:pt>
                <c:pt idx="12">
                  <c:v>14.500141602945341</c:v>
                </c:pt>
                <c:pt idx="13">
                  <c:v>12.156536219816818</c:v>
                </c:pt>
                <c:pt idx="14">
                  <c:v>13.523809523809524</c:v>
                </c:pt>
                <c:pt idx="15">
                  <c:v>13.60094451003542</c:v>
                </c:pt>
                <c:pt idx="16">
                  <c:v>12.457912457912458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AL_Data1!$K$88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AL_Data1!$K$89:$K$105</c:f>
              <c:numCache>
                <c:ptCount val="17"/>
                <c:pt idx="0">
                  <c:v>37.01007838745801</c:v>
                </c:pt>
                <c:pt idx="1">
                  <c:v>32.6875</c:v>
                </c:pt>
                <c:pt idx="2">
                  <c:v>28.891580860084797</c:v>
                </c:pt>
                <c:pt idx="3">
                  <c:v>28.100183262064753</c:v>
                </c:pt>
                <c:pt idx="4">
                  <c:v>26.092384519350816</c:v>
                </c:pt>
                <c:pt idx="5">
                  <c:v>25.76162479957242</c:v>
                </c:pt>
                <c:pt idx="6">
                  <c:v>21.469173589855707</c:v>
                </c:pt>
                <c:pt idx="7">
                  <c:v>21.089223638470454</c:v>
                </c:pt>
                <c:pt idx="8">
                  <c:v>19.475791772843102</c:v>
                </c:pt>
                <c:pt idx="9">
                  <c:v>20.14066496163683</c:v>
                </c:pt>
                <c:pt idx="10">
                  <c:v>20.919128618322887</c:v>
                </c:pt>
                <c:pt idx="11">
                  <c:v>19.203135205747877</c:v>
                </c:pt>
                <c:pt idx="12">
                  <c:v>20.135938827527614</c:v>
                </c:pt>
                <c:pt idx="13">
                  <c:v>21.815154038301415</c:v>
                </c:pt>
                <c:pt idx="14">
                  <c:v>19.61904761904762</c:v>
                </c:pt>
                <c:pt idx="15">
                  <c:v>20.543093270365997</c:v>
                </c:pt>
                <c:pt idx="16">
                  <c:v>20.35742035742036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AL_Data1!$L$88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AL_Data1!$L$89:$L$105</c:f>
              <c:numCache>
                <c:ptCount val="17"/>
                <c:pt idx="0">
                  <c:v>26.763717805151177</c:v>
                </c:pt>
                <c:pt idx="1">
                  <c:v>28.125</c:v>
                </c:pt>
                <c:pt idx="2">
                  <c:v>29.497274379164146</c:v>
                </c:pt>
                <c:pt idx="3">
                  <c:v>29.138668295662796</c:v>
                </c:pt>
                <c:pt idx="4">
                  <c:v>29.463171036204745</c:v>
                </c:pt>
                <c:pt idx="5">
                  <c:v>29.716729021913412</c:v>
                </c:pt>
                <c:pt idx="6">
                  <c:v>30.56405771753389</c:v>
                </c:pt>
                <c:pt idx="7">
                  <c:v>27.887215140981077</c:v>
                </c:pt>
                <c:pt idx="8">
                  <c:v>28.54022570076447</c:v>
                </c:pt>
                <c:pt idx="9">
                  <c:v>27.845268542199484</c:v>
                </c:pt>
                <c:pt idx="10">
                  <c:v>24.709042076991945</c:v>
                </c:pt>
                <c:pt idx="11">
                  <c:v>26.06139777922926</c:v>
                </c:pt>
                <c:pt idx="12">
                  <c:v>23.364485981308412</c:v>
                </c:pt>
                <c:pt idx="13">
                  <c:v>22.953094643352763</c:v>
                </c:pt>
                <c:pt idx="14">
                  <c:v>24.081632653061224</c:v>
                </c:pt>
                <c:pt idx="15">
                  <c:v>22.43211334120425</c:v>
                </c:pt>
                <c:pt idx="16">
                  <c:v>22.35172235172235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AL_Data1!$M$88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AL_Data1!$M$89:$M$105</c:f>
              <c:numCache>
                <c:ptCount val="17"/>
                <c:pt idx="0">
                  <c:v>8.846584546472565</c:v>
                </c:pt>
                <c:pt idx="1">
                  <c:v>11</c:v>
                </c:pt>
                <c:pt idx="2">
                  <c:v>13.022410660205935</c:v>
                </c:pt>
                <c:pt idx="3">
                  <c:v>12.461820403176542</c:v>
                </c:pt>
                <c:pt idx="4">
                  <c:v>17.10362047440699</c:v>
                </c:pt>
                <c:pt idx="5">
                  <c:v>18.278995189738108</c:v>
                </c:pt>
                <c:pt idx="6">
                  <c:v>23.436816790555312</c:v>
                </c:pt>
                <c:pt idx="7">
                  <c:v>28.77558903051371</c:v>
                </c:pt>
                <c:pt idx="8">
                  <c:v>29.45030942846742</c:v>
                </c:pt>
                <c:pt idx="9">
                  <c:v>28.005115089514064</c:v>
                </c:pt>
                <c:pt idx="10">
                  <c:v>29.364368845120858</c:v>
                </c:pt>
                <c:pt idx="11">
                  <c:v>29.261920313520573</c:v>
                </c:pt>
                <c:pt idx="12">
                  <c:v>31.15264797507788</c:v>
                </c:pt>
                <c:pt idx="13">
                  <c:v>31.362753261171246</c:v>
                </c:pt>
                <c:pt idx="14">
                  <c:v>30.50340136054422</c:v>
                </c:pt>
                <c:pt idx="15">
                  <c:v>31.428571428571427</c:v>
                </c:pt>
                <c:pt idx="16">
                  <c:v>32.245532245532246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AL_Data1!$N$88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AL_Data1!$N$89:$N$105</c:f>
              <c:numCache>
                <c:ptCount val="17"/>
                <c:pt idx="0">
                  <c:v>9.798432250839866</c:v>
                </c:pt>
                <c:pt idx="1">
                  <c:v>10.3125</c:v>
                </c:pt>
                <c:pt idx="2">
                  <c:v>12.053301029678982</c:v>
                </c:pt>
                <c:pt idx="3">
                  <c:v>11.667684789248625</c:v>
                </c:pt>
                <c:pt idx="4">
                  <c:v>10.79900124843945</c:v>
                </c:pt>
                <c:pt idx="5">
                  <c:v>12.18599679315874</c:v>
                </c:pt>
                <c:pt idx="6">
                  <c:v>10.80017490161784</c:v>
                </c:pt>
                <c:pt idx="7">
                  <c:v>9.192738509076865</c:v>
                </c:pt>
                <c:pt idx="8">
                  <c:v>10.738987986894795</c:v>
                </c:pt>
                <c:pt idx="9">
                  <c:v>10.16624040920716</c:v>
                </c:pt>
                <c:pt idx="10">
                  <c:v>11.13100566994927</c:v>
                </c:pt>
                <c:pt idx="11">
                  <c:v>12.116263879817113</c:v>
                </c:pt>
                <c:pt idx="12">
                  <c:v>10.846785613140755</c:v>
                </c:pt>
                <c:pt idx="13">
                  <c:v>11.712461837357758</c:v>
                </c:pt>
                <c:pt idx="14">
                  <c:v>12.272108843537415</c:v>
                </c:pt>
                <c:pt idx="15">
                  <c:v>11.995277449822904</c:v>
                </c:pt>
                <c:pt idx="16">
                  <c:v>12.587412587412588</c:v>
                </c:pt>
              </c:numCache>
            </c:numRef>
          </c:yVal>
          <c:smooth val="0"/>
        </c:ser>
        <c:axId val="17491864"/>
        <c:axId val="23209049"/>
      </c:scatterChart>
      <c:valAx>
        <c:axId val="1749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209049"/>
        <c:crosses val="autoZero"/>
        <c:crossBetween val="midCat"/>
        <c:dispUnits/>
        <c:majorUnit val="1"/>
      </c:valAx>
      <c:valAx>
        <c:axId val="23209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491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"/>
          <c:w val="0.9512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AL_Data1!$B$88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AL_Data1!$B$89:$B$105</c:f>
              <c:numCache>
                <c:ptCount val="17"/>
                <c:pt idx="0">
                  <c:v>14.942528735632186</c:v>
                </c:pt>
                <c:pt idx="1">
                  <c:v>16.4956590370955</c:v>
                </c:pt>
                <c:pt idx="2">
                  <c:v>15.657620041753653</c:v>
                </c:pt>
                <c:pt idx="3">
                  <c:v>17.569659442724458</c:v>
                </c:pt>
                <c:pt idx="4">
                  <c:v>17.358803986710964</c:v>
                </c:pt>
                <c:pt idx="5">
                  <c:v>15.655172413793103</c:v>
                </c:pt>
                <c:pt idx="6">
                  <c:v>15.315934065934067</c:v>
                </c:pt>
                <c:pt idx="7">
                  <c:v>15.2442996742671</c:v>
                </c:pt>
                <c:pt idx="8">
                  <c:v>15.334632878492528</c:v>
                </c:pt>
                <c:pt idx="9">
                  <c:v>17.713943746259726</c:v>
                </c:pt>
                <c:pt idx="10">
                  <c:v>18.642117376294593</c:v>
                </c:pt>
                <c:pt idx="11">
                  <c:v>16.106965174129353</c:v>
                </c:pt>
                <c:pt idx="12">
                  <c:v>18.506666666666664</c:v>
                </c:pt>
                <c:pt idx="13">
                  <c:v>15.32994923857868</c:v>
                </c:pt>
                <c:pt idx="14">
                  <c:v>13.175675675675674</c:v>
                </c:pt>
                <c:pt idx="15">
                  <c:v>13.68334022323274</c:v>
                </c:pt>
                <c:pt idx="16">
                  <c:v>14.194915254237289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AL_Data1!$C$88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AL_Data1!$C$89:$C$105</c:f>
              <c:numCache>
                <c:ptCount val="17"/>
                <c:pt idx="0">
                  <c:v>31.570881226053636</c:v>
                </c:pt>
                <c:pt idx="1">
                  <c:v>24.62509865824783</c:v>
                </c:pt>
                <c:pt idx="2">
                  <c:v>24.91301322199026</c:v>
                </c:pt>
                <c:pt idx="3">
                  <c:v>24.226006191950464</c:v>
                </c:pt>
                <c:pt idx="4">
                  <c:v>22.17607973421927</c:v>
                </c:pt>
                <c:pt idx="5">
                  <c:v>21.17241379310345</c:v>
                </c:pt>
                <c:pt idx="6">
                  <c:v>19.505494505494507</c:v>
                </c:pt>
                <c:pt idx="7">
                  <c:v>18.566775244299674</c:v>
                </c:pt>
                <c:pt idx="8">
                  <c:v>18.323586744639375</c:v>
                </c:pt>
                <c:pt idx="9">
                  <c:v>18.491921005385997</c:v>
                </c:pt>
                <c:pt idx="10">
                  <c:v>19.217491369390103</c:v>
                </c:pt>
                <c:pt idx="11">
                  <c:v>17.412935323383085</c:v>
                </c:pt>
                <c:pt idx="12">
                  <c:v>16.053333333333335</c:v>
                </c:pt>
                <c:pt idx="13">
                  <c:v>16.802030456852794</c:v>
                </c:pt>
                <c:pt idx="14">
                  <c:v>15.83011583011583</c:v>
                </c:pt>
                <c:pt idx="15">
                  <c:v>15.502273666804465</c:v>
                </c:pt>
                <c:pt idx="16">
                  <c:v>14.788135593220339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AL_Data1!$D$88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AL_Data1!$D$89:$D$105</c:f>
              <c:numCache>
                <c:ptCount val="17"/>
                <c:pt idx="0">
                  <c:v>29.808429118773944</c:v>
                </c:pt>
                <c:pt idx="1">
                  <c:v>29.123914759273877</c:v>
                </c:pt>
                <c:pt idx="2">
                  <c:v>29.0883785664579</c:v>
                </c:pt>
                <c:pt idx="3">
                  <c:v>29.876160990712076</c:v>
                </c:pt>
                <c:pt idx="4">
                  <c:v>28.98671096345515</c:v>
                </c:pt>
                <c:pt idx="5">
                  <c:v>30.413793103448278</c:v>
                </c:pt>
                <c:pt idx="6">
                  <c:v>31.181318681318682</c:v>
                </c:pt>
                <c:pt idx="7">
                  <c:v>30.879478827361563</c:v>
                </c:pt>
                <c:pt idx="8">
                  <c:v>35.60753736192333</c:v>
                </c:pt>
                <c:pt idx="9">
                  <c:v>33.09395571514063</c:v>
                </c:pt>
                <c:pt idx="10">
                  <c:v>32.681242807825086</c:v>
                </c:pt>
                <c:pt idx="11">
                  <c:v>34.88805970149254</c:v>
                </c:pt>
                <c:pt idx="12">
                  <c:v>32.32</c:v>
                </c:pt>
                <c:pt idx="13">
                  <c:v>31.116751269035532</c:v>
                </c:pt>
                <c:pt idx="14">
                  <c:v>32.239382239382245</c:v>
                </c:pt>
                <c:pt idx="15">
                  <c:v>32.90615957007027</c:v>
                </c:pt>
                <c:pt idx="16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AL_Data1!$E$88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AL_Data1!$E$89:$E$105</c:f>
              <c:numCache>
                <c:ptCount val="17"/>
                <c:pt idx="0">
                  <c:v>13.869731800766283</c:v>
                </c:pt>
                <c:pt idx="1">
                  <c:v>17.67955801104972</c:v>
                </c:pt>
                <c:pt idx="2">
                  <c:v>18.16283924843424</c:v>
                </c:pt>
                <c:pt idx="3">
                  <c:v>16.253869969040245</c:v>
                </c:pt>
                <c:pt idx="4">
                  <c:v>17.441860465116278</c:v>
                </c:pt>
                <c:pt idx="5">
                  <c:v>19.655172413793103</c:v>
                </c:pt>
                <c:pt idx="6">
                  <c:v>21.565934065934066</c:v>
                </c:pt>
                <c:pt idx="7">
                  <c:v>22.54071661237785</c:v>
                </c:pt>
                <c:pt idx="8">
                  <c:v>18.973359324236515</c:v>
                </c:pt>
                <c:pt idx="9">
                  <c:v>18.491921005385997</c:v>
                </c:pt>
                <c:pt idx="10">
                  <c:v>17.491369390103568</c:v>
                </c:pt>
                <c:pt idx="11">
                  <c:v>19.58955223880597</c:v>
                </c:pt>
                <c:pt idx="12">
                  <c:v>18.08</c:v>
                </c:pt>
                <c:pt idx="13">
                  <c:v>19.289340101522843</c:v>
                </c:pt>
                <c:pt idx="14">
                  <c:v>19.063706563706564</c:v>
                </c:pt>
                <c:pt idx="15">
                  <c:v>19.71889210417528</c:v>
                </c:pt>
                <c:pt idx="16">
                  <c:v>19.576271186440678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AL_Data1!$F$88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AL_Data1!$F$89:$F$105</c:f>
              <c:numCache>
                <c:ptCount val="17"/>
                <c:pt idx="0">
                  <c:v>9.808429118773947</c:v>
                </c:pt>
                <c:pt idx="1">
                  <c:v>12.075769534333071</c:v>
                </c:pt>
                <c:pt idx="2">
                  <c:v>12.178148921363952</c:v>
                </c:pt>
                <c:pt idx="3">
                  <c:v>12.074303405572756</c:v>
                </c:pt>
                <c:pt idx="4">
                  <c:v>14.03654485049834</c:v>
                </c:pt>
                <c:pt idx="5">
                  <c:v>13.10344827586207</c:v>
                </c:pt>
                <c:pt idx="6">
                  <c:v>12.431318681318682</c:v>
                </c:pt>
                <c:pt idx="7">
                  <c:v>12.76872964169381</c:v>
                </c:pt>
                <c:pt idx="8">
                  <c:v>11.760883690708251</c:v>
                </c:pt>
                <c:pt idx="9">
                  <c:v>12.208258527827647</c:v>
                </c:pt>
                <c:pt idx="10">
                  <c:v>11.967779056386652</c:v>
                </c:pt>
                <c:pt idx="11">
                  <c:v>12.002487562189055</c:v>
                </c:pt>
                <c:pt idx="12">
                  <c:v>15.040000000000001</c:v>
                </c:pt>
                <c:pt idx="13">
                  <c:v>17.461928934010153</c:v>
                </c:pt>
                <c:pt idx="14">
                  <c:v>19.69111969111969</c:v>
                </c:pt>
                <c:pt idx="15">
                  <c:v>18.18933443571724</c:v>
                </c:pt>
                <c:pt idx="16">
                  <c:v>21.440677966101696</c:v>
                </c:pt>
              </c:numCache>
            </c:numRef>
          </c:yVal>
          <c:smooth val="0"/>
        </c:ser>
        <c:axId val="7554850"/>
        <c:axId val="884787"/>
      </c:scatterChart>
      <c:valAx>
        <c:axId val="7554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884787"/>
        <c:crosses val="autoZero"/>
        <c:crossBetween val="midCat"/>
        <c:dispUnits/>
        <c:majorUnit val="1"/>
      </c:valAx>
      <c:valAx>
        <c:axId val="88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554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AL_Data1!$J$108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AL_Data1!$J$109:$J$125</c:f>
              <c:numCache>
                <c:ptCount val="17"/>
                <c:pt idx="0">
                  <c:v>94.26654467825557</c:v>
                </c:pt>
                <c:pt idx="1">
                  <c:v>92.28047603731103</c:v>
                </c:pt>
                <c:pt idx="2">
                  <c:v>78.60050890585242</c:v>
                </c:pt>
                <c:pt idx="3">
                  <c:v>75.87900723888315</c:v>
                </c:pt>
                <c:pt idx="4">
                  <c:v>73.6745406824147</c:v>
                </c:pt>
                <c:pt idx="5">
                  <c:v>74.47858264184795</c:v>
                </c:pt>
                <c:pt idx="6">
                  <c:v>73.2915606030938</c:v>
                </c:pt>
                <c:pt idx="7">
                  <c:v>70.66278472341155</c:v>
                </c:pt>
                <c:pt idx="8">
                  <c:v>72.89115646258504</c:v>
                </c:pt>
                <c:pt idx="9">
                  <c:v>74.91805837365382</c:v>
                </c:pt>
                <c:pt idx="10">
                  <c:v>76.00059737156512</c:v>
                </c:pt>
                <c:pt idx="11">
                  <c:v>74.52920523459943</c:v>
                </c:pt>
                <c:pt idx="12">
                  <c:v>77.42767115439703</c:v>
                </c:pt>
                <c:pt idx="13">
                  <c:v>79.84240687679083</c:v>
                </c:pt>
                <c:pt idx="14">
                  <c:v>84.67658759392958</c:v>
                </c:pt>
                <c:pt idx="15">
                  <c:v>86.05582837942622</c:v>
                </c:pt>
                <c:pt idx="16">
                  <c:v>84.82824427480917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AL_Data1!$K$108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AL_Data1!$K$109:$K$125</c:f>
              <c:numCache>
                <c:ptCount val="17"/>
                <c:pt idx="0">
                  <c:v>0.5184507471790181</c:v>
                </c:pt>
                <c:pt idx="1">
                  <c:v>0.2251527822450949</c:v>
                </c:pt>
                <c:pt idx="2">
                  <c:v>10.534351145038167</c:v>
                </c:pt>
                <c:pt idx="3">
                  <c:v>12.099276111685626</c:v>
                </c:pt>
                <c:pt idx="4">
                  <c:v>14.934383202099738</c:v>
                </c:pt>
                <c:pt idx="5">
                  <c:v>17.044180309486432</c:v>
                </c:pt>
                <c:pt idx="6">
                  <c:v>19.95300567848052</c:v>
                </c:pt>
                <c:pt idx="7">
                  <c:v>23.497174173659875</c:v>
                </c:pt>
                <c:pt idx="8">
                  <c:v>21.20748299319728</c:v>
                </c:pt>
                <c:pt idx="9">
                  <c:v>19.385047604182926</c:v>
                </c:pt>
                <c:pt idx="10">
                  <c:v>18.309438470728793</c:v>
                </c:pt>
                <c:pt idx="11">
                  <c:v>20.443664219597828</c:v>
                </c:pt>
                <c:pt idx="12">
                  <c:v>18.218275565740473</c:v>
                </c:pt>
                <c:pt idx="13">
                  <c:v>15.18624641833811</c:v>
                </c:pt>
                <c:pt idx="14">
                  <c:v>10.40223957565935</c:v>
                </c:pt>
                <c:pt idx="15">
                  <c:v>9.408115792194366</c:v>
                </c:pt>
                <c:pt idx="16">
                  <c:v>10.523446019629226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AL_Data1!$L$108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AL_Data1!$L$109:$L$125</c:f>
              <c:numCache>
                <c:ptCount val="17"/>
                <c:pt idx="0">
                  <c:v>5.215004574565416</c:v>
                </c:pt>
                <c:pt idx="1">
                  <c:v>7.494371180443872</c:v>
                </c:pt>
                <c:pt idx="2">
                  <c:v>10.865139949109414</c:v>
                </c:pt>
                <c:pt idx="3">
                  <c:v>12.02171664943123</c:v>
                </c:pt>
                <c:pt idx="4">
                  <c:v>11.391076115485564</c:v>
                </c:pt>
                <c:pt idx="5">
                  <c:v>8.47723704866562</c:v>
                </c:pt>
                <c:pt idx="6">
                  <c:v>6.7554337184256905</c:v>
                </c:pt>
                <c:pt idx="7">
                  <c:v>5.840041102928584</c:v>
                </c:pt>
                <c:pt idx="8">
                  <c:v>5.901360544217686</c:v>
                </c:pt>
                <c:pt idx="9">
                  <c:v>5.696894022163259</c:v>
                </c:pt>
                <c:pt idx="10">
                  <c:v>5.689964157706093</c:v>
                </c:pt>
                <c:pt idx="11">
                  <c:v>5.027130545802745</c:v>
                </c:pt>
                <c:pt idx="12">
                  <c:v>4.354053279862503</c:v>
                </c:pt>
                <c:pt idx="13">
                  <c:v>4.97134670487106</c:v>
                </c:pt>
                <c:pt idx="14">
                  <c:v>4.921172830411081</c:v>
                </c:pt>
                <c:pt idx="15">
                  <c:v>4.536055828379427</c:v>
                </c:pt>
                <c:pt idx="16">
                  <c:v>4.648309705561614</c:v>
                </c:pt>
              </c:numCache>
            </c:numRef>
          </c:yVal>
          <c:smooth val="0"/>
        </c:ser>
        <c:axId val="7963084"/>
        <c:axId val="4558893"/>
      </c:scatterChart>
      <c:valAx>
        <c:axId val="7963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58893"/>
        <c:crosses val="autoZero"/>
        <c:crossBetween val="midCat"/>
        <c:dispUnits/>
        <c:majorUnit val="1"/>
      </c:valAx>
      <c:valAx>
        <c:axId val="455889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96308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AL_Data1!$B$108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AL_Data1!$B$109:$B$125</c:f>
              <c:numCache>
                <c:ptCount val="17"/>
                <c:pt idx="0">
                  <c:v>3091</c:v>
                </c:pt>
                <c:pt idx="1">
                  <c:v>2869</c:v>
                </c:pt>
                <c:pt idx="2">
                  <c:v>3089</c:v>
                </c:pt>
                <c:pt idx="3">
                  <c:v>2935</c:v>
                </c:pt>
                <c:pt idx="4">
                  <c:v>2807</c:v>
                </c:pt>
                <c:pt idx="5">
                  <c:v>3321</c:v>
                </c:pt>
                <c:pt idx="6">
                  <c:v>3743</c:v>
                </c:pt>
                <c:pt idx="7">
                  <c:v>4126</c:v>
                </c:pt>
                <c:pt idx="8">
                  <c:v>4286</c:v>
                </c:pt>
                <c:pt idx="9">
                  <c:v>4800</c:v>
                </c:pt>
                <c:pt idx="10">
                  <c:v>5089</c:v>
                </c:pt>
                <c:pt idx="11">
                  <c:v>4670</c:v>
                </c:pt>
                <c:pt idx="12">
                  <c:v>5406</c:v>
                </c:pt>
                <c:pt idx="13">
                  <c:v>5573</c:v>
                </c:pt>
                <c:pt idx="14">
                  <c:v>5747</c:v>
                </c:pt>
                <c:pt idx="15">
                  <c:v>6659</c:v>
                </c:pt>
                <c:pt idx="16">
                  <c:v>6223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AL_Data1!$F$108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AL_Data1!$F$109:$F$125</c:f>
              <c:numCache>
                <c:ptCount val="17"/>
                <c:pt idx="0">
                  <c:v>17</c:v>
                </c:pt>
                <c:pt idx="1">
                  <c:v>7</c:v>
                </c:pt>
                <c:pt idx="2">
                  <c:v>414</c:v>
                </c:pt>
                <c:pt idx="3">
                  <c:v>468</c:v>
                </c:pt>
                <c:pt idx="4">
                  <c:v>569</c:v>
                </c:pt>
                <c:pt idx="5">
                  <c:v>760</c:v>
                </c:pt>
                <c:pt idx="6">
                  <c:v>1019</c:v>
                </c:pt>
                <c:pt idx="7">
                  <c:v>1372</c:v>
                </c:pt>
                <c:pt idx="8">
                  <c:v>1247</c:v>
                </c:pt>
                <c:pt idx="9">
                  <c:v>1242</c:v>
                </c:pt>
                <c:pt idx="10">
                  <c:v>1226</c:v>
                </c:pt>
                <c:pt idx="11">
                  <c:v>1281</c:v>
                </c:pt>
                <c:pt idx="12">
                  <c:v>1272</c:v>
                </c:pt>
                <c:pt idx="13">
                  <c:v>1060</c:v>
                </c:pt>
                <c:pt idx="14">
                  <c:v>706</c:v>
                </c:pt>
                <c:pt idx="15">
                  <c:v>728</c:v>
                </c:pt>
                <c:pt idx="16">
                  <c:v>772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AL_Data1!$E$108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AL_Data1!$E$109:$E$125</c:f>
              <c:numCache>
                <c:ptCount val="17"/>
                <c:pt idx="0">
                  <c:v>171</c:v>
                </c:pt>
                <c:pt idx="1">
                  <c:v>233</c:v>
                </c:pt>
                <c:pt idx="2">
                  <c:v>427</c:v>
                </c:pt>
                <c:pt idx="3">
                  <c:v>465</c:v>
                </c:pt>
                <c:pt idx="4">
                  <c:v>434</c:v>
                </c:pt>
                <c:pt idx="5">
                  <c:v>378</c:v>
                </c:pt>
                <c:pt idx="6">
                  <c:v>345</c:v>
                </c:pt>
                <c:pt idx="7">
                  <c:v>341</c:v>
                </c:pt>
                <c:pt idx="8">
                  <c:v>347</c:v>
                </c:pt>
                <c:pt idx="9">
                  <c:v>365</c:v>
                </c:pt>
                <c:pt idx="10">
                  <c:v>381</c:v>
                </c:pt>
                <c:pt idx="11">
                  <c:v>315</c:v>
                </c:pt>
                <c:pt idx="12">
                  <c:v>304</c:v>
                </c:pt>
                <c:pt idx="13">
                  <c:v>347</c:v>
                </c:pt>
                <c:pt idx="14">
                  <c:v>334</c:v>
                </c:pt>
                <c:pt idx="15">
                  <c:v>351</c:v>
                </c:pt>
                <c:pt idx="16">
                  <c:v>341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AL_Data1!$G$108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AL_Data1!$G$109:$G$125</c:f>
              <c:numCache>
                <c:ptCount val="17"/>
                <c:pt idx="0">
                  <c:v>3279</c:v>
                </c:pt>
                <c:pt idx="1">
                  <c:v>3109</c:v>
                </c:pt>
                <c:pt idx="2">
                  <c:v>3930</c:v>
                </c:pt>
                <c:pt idx="3">
                  <c:v>3868</c:v>
                </c:pt>
                <c:pt idx="4">
                  <c:v>3810</c:v>
                </c:pt>
                <c:pt idx="5">
                  <c:v>4459</c:v>
                </c:pt>
                <c:pt idx="6">
                  <c:v>5107</c:v>
                </c:pt>
                <c:pt idx="7">
                  <c:v>5839</c:v>
                </c:pt>
                <c:pt idx="8">
                  <c:v>5880</c:v>
                </c:pt>
                <c:pt idx="9">
                  <c:v>6407</c:v>
                </c:pt>
                <c:pt idx="10">
                  <c:v>6696</c:v>
                </c:pt>
                <c:pt idx="11">
                  <c:v>6266</c:v>
                </c:pt>
                <c:pt idx="12">
                  <c:v>6982</c:v>
                </c:pt>
                <c:pt idx="13">
                  <c:v>6980</c:v>
                </c:pt>
                <c:pt idx="14">
                  <c:v>6787</c:v>
                </c:pt>
                <c:pt idx="15">
                  <c:v>7738</c:v>
                </c:pt>
                <c:pt idx="16">
                  <c:v>7336</c:v>
                </c:pt>
              </c:numCache>
            </c:numRef>
          </c:yVal>
          <c:smooth val="0"/>
        </c:ser>
        <c:axId val="41030038"/>
        <c:axId val="33726023"/>
      </c:scatterChart>
      <c:valAx>
        <c:axId val="4103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726023"/>
        <c:crosses val="autoZero"/>
        <c:crossBetween val="midCat"/>
        <c:dispUnits/>
        <c:majorUnit val="1"/>
      </c:valAx>
      <c:valAx>
        <c:axId val="3372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030038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AL_Data2!$AC$111:$AC$127</c:f>
              <c:numCache>
                <c:ptCount val="17"/>
                <c:pt idx="0">
                  <c:v>0.24717159590646828</c:v>
                </c:pt>
                <c:pt idx="1">
                  <c:v>0.2657500289738891</c:v>
                </c:pt>
                <c:pt idx="2">
                  <c:v>0.28646753061716135</c:v>
                </c:pt>
                <c:pt idx="3">
                  <c:v>0.3079490796726801</c:v>
                </c:pt>
                <c:pt idx="4">
                  <c:v>0.3300408117928075</c:v>
                </c:pt>
                <c:pt idx="5">
                  <c:v>0.3554797410843027</c:v>
                </c:pt>
                <c:pt idx="6">
                  <c:v>0.3820874694713377</c:v>
                </c:pt>
                <c:pt idx="7">
                  <c:v>0.40135773475067854</c:v>
                </c:pt>
                <c:pt idx="8">
                  <c:v>0.3963309928440916</c:v>
                </c:pt>
                <c:pt idx="9">
                  <c:v>0.38052612671464453</c:v>
                </c:pt>
                <c:pt idx="10">
                  <c:v>0.3692243998135991</c:v>
                </c:pt>
                <c:pt idx="11">
                  <c:v>0.35797602862296285</c:v>
                </c:pt>
                <c:pt idx="12">
                  <c:v>0.35270815822063367</c:v>
                </c:pt>
                <c:pt idx="13">
                  <c:v>0.34922127361928473</c:v>
                </c:pt>
                <c:pt idx="14">
                  <c:v>0.34016305883807096</c:v>
                </c:pt>
                <c:pt idx="15">
                  <c:v>0.32709443748697153</c:v>
                </c:pt>
                <c:pt idx="16">
                  <c:v>0.31962107727887057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AL_Data2!$AD$111:$AD$127</c:f>
              <c:numCache>
                <c:ptCount val="17"/>
                <c:pt idx="0">
                  <c:v>0.35738714916134756</c:v>
                </c:pt>
                <c:pt idx="1">
                  <c:v>0.3814178429559541</c:v>
                </c:pt>
                <c:pt idx="2">
                  <c:v>0.40764984102058965</c:v>
                </c:pt>
                <c:pt idx="3">
                  <c:v>0.43326321053199884</c:v>
                </c:pt>
                <c:pt idx="4">
                  <c:v>0.45583587218863236</c:v>
                </c:pt>
                <c:pt idx="5">
                  <c:v>0.48147822313809285</c:v>
                </c:pt>
                <c:pt idx="6">
                  <c:v>0.5073160855127588</c:v>
                </c:pt>
                <c:pt idx="7">
                  <c:v>0.5314550446732476</c:v>
                </c:pt>
                <c:pt idx="8">
                  <c:v>0.5463178543274607</c:v>
                </c:pt>
                <c:pt idx="9">
                  <c:v>0.5592533367606696</c:v>
                </c:pt>
                <c:pt idx="10">
                  <c:v>0.5811909716740351</c:v>
                </c:pt>
                <c:pt idx="11">
                  <c:v>0.5942879282016269</c:v>
                </c:pt>
                <c:pt idx="12">
                  <c:v>0.6108759853718192</c:v>
                </c:pt>
                <c:pt idx="13">
                  <c:v>0.6158628921339091</c:v>
                </c:pt>
                <c:pt idx="14">
                  <c:v>0.6199596739193585</c:v>
                </c:pt>
                <c:pt idx="15">
                  <c:v>0.6189788779088755</c:v>
                </c:pt>
                <c:pt idx="16">
                  <c:v>0.6234979502785214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AL_Data2!$AE$111:$AE$127</c:f>
              <c:numCache>
                <c:ptCount val="17"/>
                <c:pt idx="0">
                  <c:v>0.7504113383742037</c:v>
                </c:pt>
                <c:pt idx="1">
                  <c:v>0.729585301406891</c:v>
                </c:pt>
                <c:pt idx="2">
                  <c:v>0.7078114258254254</c:v>
                </c:pt>
                <c:pt idx="3">
                  <c:v>0.6870481256869166</c:v>
                </c:pt>
                <c:pt idx="4">
                  <c:v>0.6663078689031672</c:v>
                </c:pt>
                <c:pt idx="5">
                  <c:v>0.6468170596477311</c:v>
                </c:pt>
                <c:pt idx="6">
                  <c:v>0.6253242681743394</c:v>
                </c:pt>
                <c:pt idx="7">
                  <c:v>0.6124478449838805</c:v>
                </c:pt>
                <c:pt idx="8">
                  <c:v>0.6189646848894838</c:v>
                </c:pt>
                <c:pt idx="9">
                  <c:v>0.6393157825693377</c:v>
                </c:pt>
                <c:pt idx="10">
                  <c:v>0.6746537299009757</c:v>
                </c:pt>
                <c:pt idx="11">
                  <c:v>0.7246221029467524</c:v>
                </c:pt>
                <c:pt idx="12">
                  <c:v>0.7751368782125825</c:v>
                </c:pt>
                <c:pt idx="13">
                  <c:v>0.836494846754489</c:v>
                </c:pt>
                <c:pt idx="14">
                  <c:v>0.9105889177116026</c:v>
                </c:pt>
                <c:pt idx="15">
                  <c:v>0.9781346377886466</c:v>
                </c:pt>
                <c:pt idx="16">
                  <c:v>1.0377673253754924</c:v>
                </c:pt>
              </c:numCache>
            </c:numRef>
          </c:yVal>
          <c:smooth val="0"/>
        </c:ser>
        <c:axId val="48245008"/>
        <c:axId val="31551889"/>
      </c:scatterChart>
      <c:valAx>
        <c:axId val="4824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551889"/>
        <c:crosses val="autoZero"/>
        <c:crossBetween val="midCat"/>
        <c:dispUnits/>
        <c:majorUnit val="1"/>
      </c:valAx>
      <c:valAx>
        <c:axId val="31551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245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AL_Data2!$K$4:$K$20</c:f>
              <c:numCache>
                <c:ptCount val="17"/>
                <c:pt idx="0">
                  <c:v>1412</c:v>
                </c:pt>
                <c:pt idx="1">
                  <c:v>1396</c:v>
                </c:pt>
                <c:pt idx="2">
                  <c:v>1872</c:v>
                </c:pt>
                <c:pt idx="3">
                  <c:v>1757</c:v>
                </c:pt>
                <c:pt idx="4">
                  <c:v>1703</c:v>
                </c:pt>
                <c:pt idx="5">
                  <c:v>1954</c:v>
                </c:pt>
                <c:pt idx="6">
                  <c:v>2050</c:v>
                </c:pt>
                <c:pt idx="7">
                  <c:v>2229</c:v>
                </c:pt>
                <c:pt idx="8">
                  <c:v>2160</c:v>
                </c:pt>
                <c:pt idx="9">
                  <c:v>2302</c:v>
                </c:pt>
                <c:pt idx="10">
                  <c:v>2390</c:v>
                </c:pt>
                <c:pt idx="11">
                  <c:v>2229</c:v>
                </c:pt>
                <c:pt idx="12">
                  <c:v>2522</c:v>
                </c:pt>
                <c:pt idx="13">
                  <c:v>2532</c:v>
                </c:pt>
                <c:pt idx="14">
                  <c:v>2511</c:v>
                </c:pt>
                <c:pt idx="15">
                  <c:v>2865</c:v>
                </c:pt>
                <c:pt idx="16">
                  <c:v>2836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AL_Data2!$L$4:$L$20</c:f>
              <c:numCache>
                <c:ptCount val="17"/>
                <c:pt idx="0">
                  <c:v>1867</c:v>
                </c:pt>
                <c:pt idx="1">
                  <c:v>1711</c:v>
                </c:pt>
                <c:pt idx="2">
                  <c:v>2057</c:v>
                </c:pt>
                <c:pt idx="3">
                  <c:v>2104</c:v>
                </c:pt>
                <c:pt idx="4">
                  <c:v>2105</c:v>
                </c:pt>
                <c:pt idx="5">
                  <c:v>2505</c:v>
                </c:pt>
                <c:pt idx="6">
                  <c:v>3057</c:v>
                </c:pt>
                <c:pt idx="7">
                  <c:v>3607</c:v>
                </c:pt>
                <c:pt idx="8">
                  <c:v>3718</c:v>
                </c:pt>
                <c:pt idx="9">
                  <c:v>4104</c:v>
                </c:pt>
                <c:pt idx="10">
                  <c:v>4305</c:v>
                </c:pt>
                <c:pt idx="11">
                  <c:v>4037</c:v>
                </c:pt>
                <c:pt idx="12">
                  <c:v>4460</c:v>
                </c:pt>
                <c:pt idx="13">
                  <c:v>4448</c:v>
                </c:pt>
                <c:pt idx="14">
                  <c:v>4276</c:v>
                </c:pt>
                <c:pt idx="15">
                  <c:v>4868</c:v>
                </c:pt>
                <c:pt idx="16">
                  <c:v>4498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AL_Data2!$M$4:$M$20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AL_Data2!$N$4:$N$20</c:f>
              <c:numCache>
                <c:ptCount val="17"/>
                <c:pt idx="0">
                  <c:v>3279</c:v>
                </c:pt>
                <c:pt idx="1">
                  <c:v>3109</c:v>
                </c:pt>
                <c:pt idx="2">
                  <c:v>3930</c:v>
                </c:pt>
                <c:pt idx="3">
                  <c:v>3868</c:v>
                </c:pt>
                <c:pt idx="4">
                  <c:v>3810</c:v>
                </c:pt>
                <c:pt idx="5">
                  <c:v>4459</c:v>
                </c:pt>
                <c:pt idx="6">
                  <c:v>5107</c:v>
                </c:pt>
                <c:pt idx="7">
                  <c:v>5839</c:v>
                </c:pt>
                <c:pt idx="8">
                  <c:v>5880</c:v>
                </c:pt>
                <c:pt idx="9">
                  <c:v>6407</c:v>
                </c:pt>
                <c:pt idx="10">
                  <c:v>6696</c:v>
                </c:pt>
                <c:pt idx="11">
                  <c:v>6266</c:v>
                </c:pt>
                <c:pt idx="12">
                  <c:v>6982</c:v>
                </c:pt>
                <c:pt idx="13">
                  <c:v>6980</c:v>
                </c:pt>
                <c:pt idx="14">
                  <c:v>6787</c:v>
                </c:pt>
                <c:pt idx="15">
                  <c:v>7738</c:v>
                </c:pt>
                <c:pt idx="16">
                  <c:v>7336</c:v>
                </c:pt>
              </c:numCache>
            </c:numRef>
          </c:yVal>
          <c:smooth val="0"/>
        </c:ser>
        <c:axId val="35098752"/>
        <c:axId val="47453313"/>
      </c:scatterChart>
      <c:valAx>
        <c:axId val="35098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453313"/>
        <c:crosses val="autoZero"/>
        <c:crossBetween val="midCat"/>
        <c:dispUnits/>
        <c:majorUnit val="1"/>
      </c:valAx>
      <c:valAx>
        <c:axId val="47453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098752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AL_Data2!$K$4:$K$20</c:f>
              <c:numCache>
                <c:ptCount val="17"/>
                <c:pt idx="0">
                  <c:v>1412</c:v>
                </c:pt>
                <c:pt idx="1">
                  <c:v>1396</c:v>
                </c:pt>
                <c:pt idx="2">
                  <c:v>1872</c:v>
                </c:pt>
                <c:pt idx="3">
                  <c:v>1757</c:v>
                </c:pt>
                <c:pt idx="4">
                  <c:v>1703</c:v>
                </c:pt>
                <c:pt idx="5">
                  <c:v>1954</c:v>
                </c:pt>
                <c:pt idx="6">
                  <c:v>2050</c:v>
                </c:pt>
                <c:pt idx="7">
                  <c:v>2229</c:v>
                </c:pt>
                <c:pt idx="8">
                  <c:v>2160</c:v>
                </c:pt>
                <c:pt idx="9">
                  <c:v>2302</c:v>
                </c:pt>
                <c:pt idx="10">
                  <c:v>2390</c:v>
                </c:pt>
                <c:pt idx="11">
                  <c:v>2229</c:v>
                </c:pt>
                <c:pt idx="12">
                  <c:v>2522</c:v>
                </c:pt>
                <c:pt idx="13">
                  <c:v>2532</c:v>
                </c:pt>
                <c:pt idx="14">
                  <c:v>2511</c:v>
                </c:pt>
                <c:pt idx="15">
                  <c:v>2865</c:v>
                </c:pt>
                <c:pt idx="16">
                  <c:v>2836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AL_Data2!$L$4:$L$20</c:f>
              <c:numCache>
                <c:ptCount val="17"/>
                <c:pt idx="0">
                  <c:v>1867</c:v>
                </c:pt>
                <c:pt idx="1">
                  <c:v>1711</c:v>
                </c:pt>
                <c:pt idx="2">
                  <c:v>2057</c:v>
                </c:pt>
                <c:pt idx="3">
                  <c:v>2104</c:v>
                </c:pt>
                <c:pt idx="4">
                  <c:v>2105</c:v>
                </c:pt>
                <c:pt idx="5">
                  <c:v>2505</c:v>
                </c:pt>
                <c:pt idx="6">
                  <c:v>3057</c:v>
                </c:pt>
                <c:pt idx="7">
                  <c:v>3607</c:v>
                </c:pt>
                <c:pt idx="8">
                  <c:v>3718</c:v>
                </c:pt>
                <c:pt idx="9">
                  <c:v>4104</c:v>
                </c:pt>
                <c:pt idx="10">
                  <c:v>4305</c:v>
                </c:pt>
                <c:pt idx="11">
                  <c:v>4037</c:v>
                </c:pt>
                <c:pt idx="12">
                  <c:v>4460</c:v>
                </c:pt>
                <c:pt idx="13">
                  <c:v>4448</c:v>
                </c:pt>
                <c:pt idx="14">
                  <c:v>4276</c:v>
                </c:pt>
                <c:pt idx="15">
                  <c:v>4868</c:v>
                </c:pt>
                <c:pt idx="16">
                  <c:v>4498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AL_Data2!$D$4:$D$20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AL_Data2!$E$4:$E$20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AL_Data2!$F$4:$F$20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AL_Data2!$N$4:$N$20</c:f>
              <c:numCache>
                <c:ptCount val="17"/>
                <c:pt idx="0">
                  <c:v>3279</c:v>
                </c:pt>
                <c:pt idx="1">
                  <c:v>3109</c:v>
                </c:pt>
                <c:pt idx="2">
                  <c:v>3930</c:v>
                </c:pt>
                <c:pt idx="3">
                  <c:v>3868</c:v>
                </c:pt>
                <c:pt idx="4">
                  <c:v>3810</c:v>
                </c:pt>
                <c:pt idx="5">
                  <c:v>4459</c:v>
                </c:pt>
                <c:pt idx="6">
                  <c:v>5107</c:v>
                </c:pt>
                <c:pt idx="7">
                  <c:v>5839</c:v>
                </c:pt>
                <c:pt idx="8">
                  <c:v>5880</c:v>
                </c:pt>
                <c:pt idx="9">
                  <c:v>6407</c:v>
                </c:pt>
                <c:pt idx="10">
                  <c:v>6696</c:v>
                </c:pt>
                <c:pt idx="11">
                  <c:v>6266</c:v>
                </c:pt>
                <c:pt idx="12">
                  <c:v>6982</c:v>
                </c:pt>
                <c:pt idx="13">
                  <c:v>6980</c:v>
                </c:pt>
                <c:pt idx="14">
                  <c:v>6787</c:v>
                </c:pt>
                <c:pt idx="15">
                  <c:v>7738</c:v>
                </c:pt>
                <c:pt idx="16">
                  <c:v>7336</c:v>
                </c:pt>
              </c:numCache>
            </c:numRef>
          </c:yVal>
          <c:smooth val="0"/>
        </c:ser>
        <c:axId val="24426634"/>
        <c:axId val="18513115"/>
      </c:scatterChart>
      <c:valAx>
        <c:axId val="24426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513115"/>
        <c:crosses val="autoZero"/>
        <c:crossBetween val="midCat"/>
        <c:dispUnits/>
        <c:majorUnit val="1"/>
      </c:valAx>
      <c:valAx>
        <c:axId val="18513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426634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AL_Data2!$AK$4:$AK$20</c:f>
              <c:numCache>
                <c:ptCount val="17"/>
                <c:pt idx="0">
                  <c:v>48.895810023848824</c:v>
                </c:pt>
                <c:pt idx="1">
                  <c:v>48.10576652369329</c:v>
                </c:pt>
                <c:pt idx="2">
                  <c:v>64.15067183435967</c:v>
                </c:pt>
                <c:pt idx="3">
                  <c:v>59.91295060881379</c:v>
                </c:pt>
                <c:pt idx="4">
                  <c:v>57.752736896436424</c:v>
                </c:pt>
                <c:pt idx="5">
                  <c:v>66.17362686337685</c:v>
                </c:pt>
                <c:pt idx="6">
                  <c:v>69.37751112747594</c:v>
                </c:pt>
                <c:pt idx="7">
                  <c:v>75.15009790752998</c:v>
                </c:pt>
                <c:pt idx="8">
                  <c:v>72.14672238442246</c:v>
                </c:pt>
                <c:pt idx="9">
                  <c:v>76.13979822622716</c:v>
                </c:pt>
                <c:pt idx="10">
                  <c:v>78.1921452554871</c:v>
                </c:pt>
                <c:pt idx="11">
                  <c:v>72.40877923151189</c:v>
                </c:pt>
                <c:pt idx="12">
                  <c:v>81.52939050476779</c:v>
                </c:pt>
                <c:pt idx="13">
                  <c:v>81.42940115943632</c:v>
                </c:pt>
                <c:pt idx="14">
                  <c:v>80.39990547968101</c:v>
                </c:pt>
                <c:pt idx="15">
                  <c:v>91.21255390375404</c:v>
                </c:pt>
                <c:pt idx="16">
                  <c:v>90.0560754667372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AL_Data2!$AL$4:$AL$20</c:f>
              <c:numCache>
                <c:ptCount val="17"/>
                <c:pt idx="0">
                  <c:v>188.01043271603075</c:v>
                </c:pt>
                <c:pt idx="1">
                  <c:v>171.8755022662252</c:v>
                </c:pt>
                <c:pt idx="2">
                  <c:v>205.9667269113502</c:v>
                </c:pt>
                <c:pt idx="3">
                  <c:v>209.98611736267816</c:v>
                </c:pt>
                <c:pt idx="4">
                  <c:v>208.79332337473494</c:v>
                </c:pt>
                <c:pt idx="5">
                  <c:v>247.697304993993</c:v>
                </c:pt>
                <c:pt idx="6">
                  <c:v>301.3800188103721</c:v>
                </c:pt>
                <c:pt idx="7">
                  <c:v>353.66767200975795</c:v>
                </c:pt>
                <c:pt idx="8">
                  <c:v>359.83895319577255</c:v>
                </c:pt>
                <c:pt idx="9">
                  <c:v>390.6636713246773</c:v>
                </c:pt>
                <c:pt idx="10">
                  <c:v>402.93897416697865</c:v>
                </c:pt>
                <c:pt idx="11">
                  <c:v>372.5451654489967</c:v>
                </c:pt>
                <c:pt idx="12">
                  <c:v>407.2125932777053</c:v>
                </c:pt>
                <c:pt idx="13">
                  <c:v>403.02047902173297</c:v>
                </c:pt>
                <c:pt idx="14">
                  <c:v>383.0432589850787</c:v>
                </c:pt>
                <c:pt idx="15">
                  <c:v>432.2120502637399</c:v>
                </c:pt>
                <c:pt idx="16">
                  <c:v>396.59622043272896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AL_Data2!$AR$4:$AR$20</c:f>
              <c:numCache>
                <c:ptCount val="17"/>
                <c:pt idx="0">
                  <c:v>0</c:v>
                </c:pt>
                <c:pt idx="1">
                  <c:v>3.6759975738416015</c:v>
                </c:pt>
                <c:pt idx="2">
                  <c:v>1.7955900308841486</c:v>
                </c:pt>
                <c:pt idx="3">
                  <c:v>12.278547623223997</c:v>
                </c:pt>
                <c:pt idx="4">
                  <c:v>3.4300022295014494</c:v>
                </c:pt>
                <c:pt idx="5">
                  <c:v>0</c:v>
                </c:pt>
                <c:pt idx="6">
                  <c:v>0</c:v>
                </c:pt>
                <c:pt idx="7">
                  <c:v>4.79539641943734</c:v>
                </c:pt>
                <c:pt idx="8">
                  <c:v>3.130576339104029</c:v>
                </c:pt>
                <c:pt idx="9">
                  <c:v>1.5299175374447318</c:v>
                </c:pt>
                <c:pt idx="10">
                  <c:v>1.467545237081933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5.972074579267346</c:v>
                </c:pt>
                <c:pt idx="16">
                  <c:v>2.310482659827638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AL_Data2!$AQ$4:$AQ$20</c:f>
              <c:numCache>
                <c:ptCount val="17"/>
                <c:pt idx="0">
                  <c:v>83.34797027738682</c:v>
                </c:pt>
                <c:pt idx="1">
                  <c:v>78.67233289657409</c:v>
                </c:pt>
                <c:pt idx="2">
                  <c:v>98.9294723484573</c:v>
                </c:pt>
                <c:pt idx="3">
                  <c:v>96.90424993279585</c:v>
                </c:pt>
                <c:pt idx="4">
                  <c:v>94.88797863949567</c:v>
                </c:pt>
                <c:pt idx="5">
                  <c:v>110.81404960115393</c:v>
                </c:pt>
                <c:pt idx="6">
                  <c:v>126.7173651919035</c:v>
                </c:pt>
                <c:pt idx="7">
                  <c:v>144.2259716418987</c:v>
                </c:pt>
                <c:pt idx="8">
                  <c:v>143.72926100427156</c:v>
                </c:pt>
                <c:pt idx="9">
                  <c:v>154.7857846397516</c:v>
                </c:pt>
                <c:pt idx="10">
                  <c:v>159.69038762122852</c:v>
                </c:pt>
                <c:pt idx="11">
                  <c:v>148.02862768768463</c:v>
                </c:pt>
                <c:pt idx="12">
                  <c:v>163.7917100562996</c:v>
                </c:pt>
                <c:pt idx="13">
                  <c:v>162.68867982797886</c:v>
                </c:pt>
                <c:pt idx="14">
                  <c:v>157.0962629514145</c:v>
                </c:pt>
                <c:pt idx="15">
                  <c:v>177.84266141611758</c:v>
                </c:pt>
                <c:pt idx="16">
                  <c:v>167.87715493075066</c:v>
                </c:pt>
              </c:numCache>
            </c:numRef>
          </c:yVal>
          <c:smooth val="0"/>
        </c:ser>
        <c:axId val="32400308"/>
        <c:axId val="23167317"/>
      </c:scatterChart>
      <c:valAx>
        <c:axId val="32400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167317"/>
        <c:crosses val="autoZero"/>
        <c:crossBetween val="midCat"/>
        <c:dispUnits/>
        <c:majorUnit val="1"/>
      </c:valAx>
      <c:valAx>
        <c:axId val="2316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40030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AL_Data2!$AK$4:$AK$20</c:f>
              <c:numCache>
                <c:ptCount val="17"/>
                <c:pt idx="0">
                  <c:v>48.895810023848824</c:v>
                </c:pt>
                <c:pt idx="1">
                  <c:v>48.10576652369329</c:v>
                </c:pt>
                <c:pt idx="2">
                  <c:v>64.15067183435967</c:v>
                </c:pt>
                <c:pt idx="3">
                  <c:v>59.91295060881379</c:v>
                </c:pt>
                <c:pt idx="4">
                  <c:v>57.752736896436424</c:v>
                </c:pt>
                <c:pt idx="5">
                  <c:v>66.17362686337685</c:v>
                </c:pt>
                <c:pt idx="6">
                  <c:v>69.37751112747594</c:v>
                </c:pt>
                <c:pt idx="7">
                  <c:v>75.15009790752998</c:v>
                </c:pt>
                <c:pt idx="8">
                  <c:v>72.14672238442246</c:v>
                </c:pt>
                <c:pt idx="9">
                  <c:v>76.13979822622716</c:v>
                </c:pt>
                <c:pt idx="10">
                  <c:v>78.1921452554871</c:v>
                </c:pt>
                <c:pt idx="11">
                  <c:v>72.40877923151189</c:v>
                </c:pt>
                <c:pt idx="12">
                  <c:v>81.52939050476779</c:v>
                </c:pt>
                <c:pt idx="13">
                  <c:v>81.42940115943632</c:v>
                </c:pt>
                <c:pt idx="14">
                  <c:v>80.39990547968101</c:v>
                </c:pt>
                <c:pt idx="15">
                  <c:v>91.21255390375404</c:v>
                </c:pt>
                <c:pt idx="16">
                  <c:v>90.0560754667372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AL_Data2!$AL$4:$AL$20</c:f>
              <c:numCache>
                <c:ptCount val="17"/>
                <c:pt idx="0">
                  <c:v>188.01043271603075</c:v>
                </c:pt>
                <c:pt idx="1">
                  <c:v>171.8755022662252</c:v>
                </c:pt>
                <c:pt idx="2">
                  <c:v>205.9667269113502</c:v>
                </c:pt>
                <c:pt idx="3">
                  <c:v>209.98611736267816</c:v>
                </c:pt>
                <c:pt idx="4">
                  <c:v>208.79332337473494</c:v>
                </c:pt>
                <c:pt idx="5">
                  <c:v>247.697304993993</c:v>
                </c:pt>
                <c:pt idx="6">
                  <c:v>301.3800188103721</c:v>
                </c:pt>
                <c:pt idx="7">
                  <c:v>353.66767200975795</c:v>
                </c:pt>
                <c:pt idx="8">
                  <c:v>359.83895319577255</c:v>
                </c:pt>
                <c:pt idx="9">
                  <c:v>390.6636713246773</c:v>
                </c:pt>
                <c:pt idx="10">
                  <c:v>402.93897416697865</c:v>
                </c:pt>
                <c:pt idx="11">
                  <c:v>372.5451654489967</c:v>
                </c:pt>
                <c:pt idx="12">
                  <c:v>407.2125932777053</c:v>
                </c:pt>
                <c:pt idx="13">
                  <c:v>403.02047902173297</c:v>
                </c:pt>
                <c:pt idx="14">
                  <c:v>383.0432589850787</c:v>
                </c:pt>
                <c:pt idx="15">
                  <c:v>432.2120502637399</c:v>
                </c:pt>
                <c:pt idx="16">
                  <c:v>396.59622043272896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AL_Data2!$AM$4:$AM$20</c:f>
              <c:numCache>
                <c:ptCount val="17"/>
                <c:pt idx="0">
                  <c:v>0</c:v>
                </c:pt>
                <c:pt idx="1">
                  <c:v>9.521995810321844</c:v>
                </c:pt>
                <c:pt idx="2">
                  <c:v>8.787346221441126</c:v>
                </c:pt>
                <c:pt idx="3">
                  <c:v>16.270745200130165</c:v>
                </c:pt>
                <c:pt idx="4">
                  <c:v>15.092061575611227</c:v>
                </c:pt>
                <c:pt idx="5">
                  <c:v>0</c:v>
                </c:pt>
                <c:pt idx="6">
                  <c:v>0</c:v>
                </c:pt>
                <c:pt idx="7">
                  <c:v>6.154224875376947</c:v>
                </c:pt>
                <c:pt idx="8">
                  <c:v>6.167509559639817</c:v>
                </c:pt>
                <c:pt idx="9">
                  <c:v>6.348803250587264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AL_Data2!$AN$4:$AN$20</c:f>
              <c:numCache>
                <c:ptCount val="17"/>
                <c:pt idx="0">
                  <c:v>0</c:v>
                </c:pt>
                <c:pt idx="1">
                  <c:v>6.63437935381145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9.295408068414202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3.7130551017377096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18.23220536756126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3.9491351394044707</c:v>
                </c:pt>
                <c:pt idx="9">
                  <c:v>0</c:v>
                </c:pt>
                <c:pt idx="10">
                  <c:v>3.534942910671993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9.398717075119245</c:v>
                </c:pt>
                <c:pt idx="16">
                  <c:v>4.410240578623564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AL_Data2!$AQ$4:$AQ$20</c:f>
              <c:numCache>
                <c:ptCount val="17"/>
                <c:pt idx="0">
                  <c:v>83.34797027738682</c:v>
                </c:pt>
                <c:pt idx="1">
                  <c:v>78.67233289657409</c:v>
                </c:pt>
                <c:pt idx="2">
                  <c:v>98.9294723484573</c:v>
                </c:pt>
                <c:pt idx="3">
                  <c:v>96.90424993279585</c:v>
                </c:pt>
                <c:pt idx="4">
                  <c:v>94.88797863949567</c:v>
                </c:pt>
                <c:pt idx="5">
                  <c:v>110.81404960115393</c:v>
                </c:pt>
                <c:pt idx="6">
                  <c:v>126.7173651919035</c:v>
                </c:pt>
                <c:pt idx="7">
                  <c:v>144.2259716418987</c:v>
                </c:pt>
                <c:pt idx="8">
                  <c:v>143.72926100427156</c:v>
                </c:pt>
                <c:pt idx="9">
                  <c:v>154.7857846397516</c:v>
                </c:pt>
                <c:pt idx="10">
                  <c:v>159.69038762122852</c:v>
                </c:pt>
                <c:pt idx="11">
                  <c:v>148.02862768768463</c:v>
                </c:pt>
                <c:pt idx="12">
                  <c:v>163.7917100562996</c:v>
                </c:pt>
                <c:pt idx="13">
                  <c:v>162.68867982797886</c:v>
                </c:pt>
                <c:pt idx="14">
                  <c:v>157.0962629514145</c:v>
                </c:pt>
                <c:pt idx="15">
                  <c:v>177.84266141611758</c:v>
                </c:pt>
                <c:pt idx="16">
                  <c:v>167.87715493075066</c:v>
                </c:pt>
              </c:numCache>
            </c:numRef>
          </c:yVal>
          <c:smooth val="0"/>
        </c:ser>
        <c:axId val="7179262"/>
        <c:axId val="64613359"/>
      </c:scatterChart>
      <c:valAx>
        <c:axId val="717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613359"/>
        <c:crosses val="autoZero"/>
        <c:crossBetween val="midCat"/>
        <c:dispUnits/>
        <c:majorUnit val="1"/>
      </c:valAx>
      <c:valAx>
        <c:axId val="6461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17926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AL_Data2!$K$25:$K$41</c:f>
              <c:numCache>
                <c:ptCount val="17"/>
                <c:pt idx="0">
                  <c:v>1305</c:v>
                </c:pt>
                <c:pt idx="1">
                  <c:v>1267</c:v>
                </c:pt>
                <c:pt idx="2">
                  <c:v>1437</c:v>
                </c:pt>
                <c:pt idx="3">
                  <c:v>1292</c:v>
                </c:pt>
                <c:pt idx="4">
                  <c:v>1204</c:v>
                </c:pt>
                <c:pt idx="5">
                  <c:v>1450</c:v>
                </c:pt>
                <c:pt idx="6">
                  <c:v>1456</c:v>
                </c:pt>
                <c:pt idx="7">
                  <c:v>1535</c:v>
                </c:pt>
                <c:pt idx="8">
                  <c:v>1539</c:v>
                </c:pt>
                <c:pt idx="9">
                  <c:v>1671</c:v>
                </c:pt>
                <c:pt idx="10">
                  <c:v>1738</c:v>
                </c:pt>
                <c:pt idx="11">
                  <c:v>1608</c:v>
                </c:pt>
                <c:pt idx="12">
                  <c:v>1875</c:v>
                </c:pt>
                <c:pt idx="13">
                  <c:v>1970</c:v>
                </c:pt>
                <c:pt idx="14">
                  <c:v>2072</c:v>
                </c:pt>
                <c:pt idx="15">
                  <c:v>2419</c:v>
                </c:pt>
                <c:pt idx="16">
                  <c:v>2360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AL_Data2!$L$25:$L$41</c:f>
              <c:numCache>
                <c:ptCount val="17"/>
                <c:pt idx="0">
                  <c:v>1786</c:v>
                </c:pt>
                <c:pt idx="1">
                  <c:v>1600</c:v>
                </c:pt>
                <c:pt idx="2">
                  <c:v>1651</c:v>
                </c:pt>
                <c:pt idx="3">
                  <c:v>1637</c:v>
                </c:pt>
                <c:pt idx="4">
                  <c:v>1602</c:v>
                </c:pt>
                <c:pt idx="5">
                  <c:v>1871</c:v>
                </c:pt>
                <c:pt idx="6">
                  <c:v>2287</c:v>
                </c:pt>
                <c:pt idx="7">
                  <c:v>2589</c:v>
                </c:pt>
                <c:pt idx="8">
                  <c:v>2747</c:v>
                </c:pt>
                <c:pt idx="9">
                  <c:v>3128</c:v>
                </c:pt>
                <c:pt idx="10">
                  <c:v>3351</c:v>
                </c:pt>
                <c:pt idx="11">
                  <c:v>3062</c:v>
                </c:pt>
                <c:pt idx="12">
                  <c:v>3531</c:v>
                </c:pt>
                <c:pt idx="13">
                  <c:v>3603</c:v>
                </c:pt>
                <c:pt idx="14">
                  <c:v>3675</c:v>
                </c:pt>
                <c:pt idx="15">
                  <c:v>4235</c:v>
                </c:pt>
                <c:pt idx="16">
                  <c:v>3861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AL_Data2!$M$25:$M$41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AL_Data2!$N$25:$N$41</c:f>
              <c:numCache>
                <c:ptCount val="17"/>
                <c:pt idx="0">
                  <c:v>3091</c:v>
                </c:pt>
                <c:pt idx="1">
                  <c:v>2869</c:v>
                </c:pt>
                <c:pt idx="2">
                  <c:v>3089</c:v>
                </c:pt>
                <c:pt idx="3">
                  <c:v>2935</c:v>
                </c:pt>
                <c:pt idx="4">
                  <c:v>2807</c:v>
                </c:pt>
                <c:pt idx="5">
                  <c:v>3321</c:v>
                </c:pt>
                <c:pt idx="6">
                  <c:v>3743</c:v>
                </c:pt>
                <c:pt idx="7">
                  <c:v>4126</c:v>
                </c:pt>
                <c:pt idx="8">
                  <c:v>4286</c:v>
                </c:pt>
                <c:pt idx="9">
                  <c:v>4800</c:v>
                </c:pt>
                <c:pt idx="10">
                  <c:v>5089</c:v>
                </c:pt>
                <c:pt idx="11">
                  <c:v>4670</c:v>
                </c:pt>
                <c:pt idx="12">
                  <c:v>5406</c:v>
                </c:pt>
                <c:pt idx="13">
                  <c:v>5573</c:v>
                </c:pt>
                <c:pt idx="14">
                  <c:v>5747</c:v>
                </c:pt>
                <c:pt idx="15">
                  <c:v>6659</c:v>
                </c:pt>
                <c:pt idx="16">
                  <c:v>6223</c:v>
                </c:pt>
              </c:numCache>
            </c:numRef>
          </c:yVal>
          <c:smooth val="0"/>
        </c:ser>
        <c:axId val="44649320"/>
        <c:axId val="66299561"/>
      </c:scatterChart>
      <c:valAx>
        <c:axId val="4464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299561"/>
        <c:crosses val="autoZero"/>
        <c:crossBetween val="midCat"/>
        <c:dispUnits/>
        <c:majorUnit val="1"/>
      </c:valAx>
      <c:valAx>
        <c:axId val="66299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649320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ALABAMA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4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AL_Data2!$B$25:$B$41</c:f>
              <c:numCache>
                <c:ptCount val="17"/>
                <c:pt idx="0">
                  <c:v>1305</c:v>
                </c:pt>
                <c:pt idx="1">
                  <c:v>1267</c:v>
                </c:pt>
                <c:pt idx="2">
                  <c:v>1437</c:v>
                </c:pt>
                <c:pt idx="3">
                  <c:v>1292</c:v>
                </c:pt>
                <c:pt idx="4">
                  <c:v>1204</c:v>
                </c:pt>
                <c:pt idx="5">
                  <c:v>1450</c:v>
                </c:pt>
                <c:pt idx="6">
                  <c:v>1456</c:v>
                </c:pt>
                <c:pt idx="7">
                  <c:v>1535</c:v>
                </c:pt>
                <c:pt idx="8">
                  <c:v>1539</c:v>
                </c:pt>
                <c:pt idx="9">
                  <c:v>1671</c:v>
                </c:pt>
                <c:pt idx="10">
                  <c:v>1738</c:v>
                </c:pt>
                <c:pt idx="11">
                  <c:v>1608</c:v>
                </c:pt>
                <c:pt idx="12">
                  <c:v>1875</c:v>
                </c:pt>
                <c:pt idx="13">
                  <c:v>1970</c:v>
                </c:pt>
                <c:pt idx="14">
                  <c:v>2072</c:v>
                </c:pt>
                <c:pt idx="15">
                  <c:v>2419</c:v>
                </c:pt>
                <c:pt idx="16">
                  <c:v>2360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AL_Data2!$C$25:$C$41</c:f>
              <c:numCache>
                <c:ptCount val="17"/>
                <c:pt idx="0">
                  <c:v>1786</c:v>
                </c:pt>
                <c:pt idx="1">
                  <c:v>1600</c:v>
                </c:pt>
                <c:pt idx="2">
                  <c:v>1651</c:v>
                </c:pt>
                <c:pt idx="3">
                  <c:v>1637</c:v>
                </c:pt>
                <c:pt idx="4">
                  <c:v>1602</c:v>
                </c:pt>
                <c:pt idx="5">
                  <c:v>1871</c:v>
                </c:pt>
                <c:pt idx="6">
                  <c:v>2287</c:v>
                </c:pt>
                <c:pt idx="7">
                  <c:v>2589</c:v>
                </c:pt>
                <c:pt idx="8">
                  <c:v>2747</c:v>
                </c:pt>
                <c:pt idx="9">
                  <c:v>3128</c:v>
                </c:pt>
                <c:pt idx="10">
                  <c:v>3351</c:v>
                </c:pt>
                <c:pt idx="11">
                  <c:v>3062</c:v>
                </c:pt>
                <c:pt idx="12">
                  <c:v>3531</c:v>
                </c:pt>
                <c:pt idx="13">
                  <c:v>3603</c:v>
                </c:pt>
                <c:pt idx="14">
                  <c:v>3675</c:v>
                </c:pt>
                <c:pt idx="15">
                  <c:v>4235</c:v>
                </c:pt>
                <c:pt idx="16">
                  <c:v>3861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AL_Data2!$E$25:$E$41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AL_Data2!$F$25:$F$41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AL_Data2!$H$25:$H$41</c:f>
              <c:numCache>
                <c:ptCount val="17"/>
                <c:pt idx="0">
                  <c:v>3091</c:v>
                </c:pt>
                <c:pt idx="1">
                  <c:v>2869</c:v>
                </c:pt>
                <c:pt idx="2">
                  <c:v>3089</c:v>
                </c:pt>
                <c:pt idx="3">
                  <c:v>2935</c:v>
                </c:pt>
                <c:pt idx="4">
                  <c:v>2807</c:v>
                </c:pt>
                <c:pt idx="5">
                  <c:v>3321</c:v>
                </c:pt>
                <c:pt idx="6">
                  <c:v>3743</c:v>
                </c:pt>
                <c:pt idx="7">
                  <c:v>4126</c:v>
                </c:pt>
                <c:pt idx="8">
                  <c:v>4286</c:v>
                </c:pt>
                <c:pt idx="9">
                  <c:v>4800</c:v>
                </c:pt>
                <c:pt idx="10">
                  <c:v>5089</c:v>
                </c:pt>
                <c:pt idx="11">
                  <c:v>4670</c:v>
                </c:pt>
                <c:pt idx="12">
                  <c:v>5406</c:v>
                </c:pt>
                <c:pt idx="13">
                  <c:v>5573</c:v>
                </c:pt>
                <c:pt idx="14">
                  <c:v>5747</c:v>
                </c:pt>
                <c:pt idx="15">
                  <c:v>6659</c:v>
                </c:pt>
                <c:pt idx="16">
                  <c:v>6223</c:v>
                </c:pt>
              </c:numCache>
            </c:numRef>
          </c:yVal>
          <c:smooth val="0"/>
        </c:ser>
        <c:axId val="59825138"/>
        <c:axId val="1555331"/>
      </c:scatterChart>
      <c:valAx>
        <c:axId val="5982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555331"/>
        <c:crosses val="autoZero"/>
        <c:crossBetween val="midCat"/>
        <c:dispUnits/>
        <c:majorUnit val="1"/>
      </c:valAx>
      <c:valAx>
        <c:axId val="155533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825138"/>
        <c:crosses val="autoZero"/>
        <c:crossBetween val="midCat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495"/>
          <c:w val="0.843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ALABAMA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4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AL_Data2!$AK$25:$AK$41</c:f>
              <c:numCache>
                <c:ptCount val="17"/>
                <c:pt idx="0">
                  <c:v>45.190532635356035</c:v>
                </c:pt>
                <c:pt idx="1">
                  <c:v>43.66046288360989</c:v>
                </c:pt>
                <c:pt idx="2">
                  <c:v>49.24386507797802</c:v>
                </c:pt>
                <c:pt idx="3">
                  <c:v>44.056648939435064</c:v>
                </c:pt>
                <c:pt idx="4">
                  <c:v>40.83047282637079</c:v>
                </c:pt>
                <c:pt idx="5">
                  <c:v>49.10530140834005</c:v>
                </c:pt>
                <c:pt idx="6">
                  <c:v>49.27495424468534</c:v>
                </c:pt>
                <c:pt idx="7">
                  <c:v>51.752086266513466</c:v>
                </c:pt>
                <c:pt idx="8">
                  <c:v>51.404539698901</c:v>
                </c:pt>
                <c:pt idx="9">
                  <c:v>55.269158486544555</c:v>
                </c:pt>
                <c:pt idx="10">
                  <c:v>56.86106629876008</c:v>
                </c:pt>
                <c:pt idx="11">
                  <c:v>52.2356738466896</c:v>
                </c:pt>
                <c:pt idx="12">
                  <c:v>60.613642821744484</c:v>
                </c:pt>
                <c:pt idx="13">
                  <c:v>63.35541875358987</c:v>
                </c:pt>
                <c:pt idx="14">
                  <c:v>66.34353012899206</c:v>
                </c:pt>
                <c:pt idx="15">
                  <c:v>77.01332212676475</c:v>
                </c:pt>
                <c:pt idx="16">
                  <c:v>74.94088085384337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AL_Data2!$AL$25:$AL$41</c:f>
              <c:numCache>
                <c:ptCount val="17"/>
                <c:pt idx="0">
                  <c:v>179.85357944875784</c:v>
                </c:pt>
                <c:pt idx="1">
                  <c:v>160.72519206660454</c:v>
                </c:pt>
                <c:pt idx="2">
                  <c:v>165.31408173584794</c:v>
                </c:pt>
                <c:pt idx="3">
                  <c:v>163.37798199748298</c:v>
                </c:pt>
                <c:pt idx="4">
                  <c:v>158.90114206476264</c:v>
                </c:pt>
                <c:pt idx="5">
                  <c:v>185.00664975798836</c:v>
                </c:pt>
                <c:pt idx="6">
                  <c:v>225.46813968574455</c:v>
                </c:pt>
                <c:pt idx="7">
                  <c:v>253.8523989002671</c:v>
                </c:pt>
                <c:pt idx="8">
                  <c:v>265.86272308466573</c:v>
                </c:pt>
                <c:pt idx="9">
                  <c:v>297.7573011460991</c:v>
                </c:pt>
                <c:pt idx="10">
                  <c:v>313.64657431673527</c:v>
                </c:pt>
                <c:pt idx="11">
                  <c:v>282.5695557604231</c:v>
                </c:pt>
                <c:pt idx="12">
                  <c:v>322.39185355685595</c:v>
                </c:pt>
                <c:pt idx="13">
                  <c:v>326.45746086225364</c:v>
                </c:pt>
                <c:pt idx="14">
                  <c:v>329.20579438030035</c:v>
                </c:pt>
                <c:pt idx="15">
                  <c:v>376.01027791021744</c:v>
                </c:pt>
                <c:pt idx="16">
                  <c:v>340.4308597356084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AL_Data2!$AR$25:$AR$41</c:f>
              <c:numCache>
                <c:ptCount val="17"/>
                <c:pt idx="0">
                  <c:v>0</c:v>
                </c:pt>
                <c:pt idx="1">
                  <c:v>3.6759975738416015</c:v>
                </c:pt>
                <c:pt idx="2">
                  <c:v>1.7955900308841486</c:v>
                </c:pt>
                <c:pt idx="3">
                  <c:v>10.524469391334852</c:v>
                </c:pt>
                <c:pt idx="4">
                  <c:v>1.7150011147507247</c:v>
                </c:pt>
                <c:pt idx="5">
                  <c:v>0</c:v>
                </c:pt>
                <c:pt idx="6">
                  <c:v>0</c:v>
                </c:pt>
                <c:pt idx="7">
                  <c:v>3.19693094629156</c:v>
                </c:pt>
                <c:pt idx="8">
                  <c:v>0</c:v>
                </c:pt>
                <c:pt idx="9">
                  <c:v>1.5299175374447318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5.972074579267346</c:v>
                </c:pt>
                <c:pt idx="16">
                  <c:v>2.310482659827638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AL_Data2!$AQ$25:$AQ$41</c:f>
              <c:numCache>
                <c:ptCount val="17"/>
                <c:pt idx="0">
                  <c:v>78.56925163995201</c:v>
                </c:pt>
                <c:pt idx="1">
                  <c:v>72.59920330661662</c:v>
                </c:pt>
                <c:pt idx="2">
                  <c:v>77.75906872376197</c:v>
                </c:pt>
                <c:pt idx="3">
                  <c:v>73.52998282129158</c:v>
                </c:pt>
                <c:pt idx="4">
                  <c:v>69.9082824254762</c:v>
                </c:pt>
                <c:pt idx="5">
                  <c:v>82.5327335109738</c:v>
                </c:pt>
                <c:pt idx="6">
                  <c:v>92.87313450426763</c:v>
                </c:pt>
                <c:pt idx="7">
                  <c:v>101.91408785656346</c:v>
                </c:pt>
                <c:pt idx="8">
                  <c:v>104.76592052114079</c:v>
                </c:pt>
                <c:pt idx="9">
                  <c:v>115.96250449052718</c:v>
                </c:pt>
                <c:pt idx="10">
                  <c:v>121.36564853710155</c:v>
                </c:pt>
                <c:pt idx="11">
                  <c:v>110.32455973531556</c:v>
                </c:pt>
                <c:pt idx="12">
                  <c:v>126.82010664055508</c:v>
                </c:pt>
                <c:pt idx="13">
                  <c:v>129.89455769073442</c:v>
                </c:pt>
                <c:pt idx="14">
                  <c:v>133.02375470484444</c:v>
                </c:pt>
                <c:pt idx="15">
                  <c:v>153.04397549365817</c:v>
                </c:pt>
                <c:pt idx="16">
                  <c:v>142.407243066257</c:v>
                </c:pt>
              </c:numCache>
            </c:numRef>
          </c:yVal>
          <c:smooth val="0"/>
        </c:ser>
        <c:axId val="13997980"/>
        <c:axId val="58872957"/>
      </c:scatterChart>
      <c:valAx>
        <c:axId val="1399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872957"/>
        <c:crosses val="autoZero"/>
        <c:crossBetween val="midCat"/>
        <c:dispUnits/>
        <c:majorUnit val="1"/>
      </c:valAx>
      <c:valAx>
        <c:axId val="5887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997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495"/>
          <c:w val="0.4717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AL_Data2!$AK$25:$AK$41</c:f>
              <c:numCache>
                <c:ptCount val="17"/>
                <c:pt idx="0">
                  <c:v>45.190532635356035</c:v>
                </c:pt>
                <c:pt idx="1">
                  <c:v>43.66046288360989</c:v>
                </c:pt>
                <c:pt idx="2">
                  <c:v>49.24386507797802</c:v>
                </c:pt>
                <c:pt idx="3">
                  <c:v>44.056648939435064</c:v>
                </c:pt>
                <c:pt idx="4">
                  <c:v>40.83047282637079</c:v>
                </c:pt>
                <c:pt idx="5">
                  <c:v>49.10530140834005</c:v>
                </c:pt>
                <c:pt idx="6">
                  <c:v>49.27495424468534</c:v>
                </c:pt>
                <c:pt idx="7">
                  <c:v>51.752086266513466</c:v>
                </c:pt>
                <c:pt idx="8">
                  <c:v>51.404539698901</c:v>
                </c:pt>
                <c:pt idx="9">
                  <c:v>55.269158486544555</c:v>
                </c:pt>
                <c:pt idx="10">
                  <c:v>56.86106629876008</c:v>
                </c:pt>
                <c:pt idx="11">
                  <c:v>52.2356738466896</c:v>
                </c:pt>
                <c:pt idx="12">
                  <c:v>60.613642821744484</c:v>
                </c:pt>
                <c:pt idx="13">
                  <c:v>63.35541875358987</c:v>
                </c:pt>
                <c:pt idx="14">
                  <c:v>66.34353012899206</c:v>
                </c:pt>
                <c:pt idx="15">
                  <c:v>77.01332212676475</c:v>
                </c:pt>
                <c:pt idx="16">
                  <c:v>74.94088085384337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AL_Data2!$AL$25:$AL$41</c:f>
              <c:numCache>
                <c:ptCount val="17"/>
                <c:pt idx="0">
                  <c:v>179.85357944875784</c:v>
                </c:pt>
                <c:pt idx="1">
                  <c:v>160.72519206660454</c:v>
                </c:pt>
                <c:pt idx="2">
                  <c:v>165.31408173584794</c:v>
                </c:pt>
                <c:pt idx="3">
                  <c:v>163.37798199748298</c:v>
                </c:pt>
                <c:pt idx="4">
                  <c:v>158.90114206476264</c:v>
                </c:pt>
                <c:pt idx="5">
                  <c:v>185.00664975798836</c:v>
                </c:pt>
                <c:pt idx="6">
                  <c:v>225.46813968574455</c:v>
                </c:pt>
                <c:pt idx="7">
                  <c:v>253.8523989002671</c:v>
                </c:pt>
                <c:pt idx="8">
                  <c:v>265.86272308466573</c:v>
                </c:pt>
                <c:pt idx="9">
                  <c:v>297.7573011460991</c:v>
                </c:pt>
                <c:pt idx="10">
                  <c:v>313.64657431673527</c:v>
                </c:pt>
                <c:pt idx="11">
                  <c:v>282.5695557604231</c:v>
                </c:pt>
                <c:pt idx="12">
                  <c:v>322.39185355685595</c:v>
                </c:pt>
                <c:pt idx="13">
                  <c:v>326.45746086225364</c:v>
                </c:pt>
                <c:pt idx="14">
                  <c:v>329.20579438030035</c:v>
                </c:pt>
                <c:pt idx="15">
                  <c:v>376.01027791021744</c:v>
                </c:pt>
                <c:pt idx="16">
                  <c:v>340.4308597356084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AL_Data2!$AM$25:$AM$41</c:f>
              <c:numCache>
                <c:ptCount val="17"/>
                <c:pt idx="0">
                  <c:v>0</c:v>
                </c:pt>
                <c:pt idx="1">
                  <c:v>9.521995810321844</c:v>
                </c:pt>
                <c:pt idx="2">
                  <c:v>8.787346221441126</c:v>
                </c:pt>
                <c:pt idx="3">
                  <c:v>8.135372600065082</c:v>
                </c:pt>
                <c:pt idx="4">
                  <c:v>7.546030787805614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6.348803250587264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AL_Data2!$AN$25:$AN$41</c:f>
              <c:numCache>
                <c:ptCount val="17"/>
                <c:pt idx="0">
                  <c:v>0</c:v>
                </c:pt>
                <c:pt idx="1">
                  <c:v>6.63437935381145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9.295408068414202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3.7130551017377096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18.23220536756126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9.398717075119245</c:v>
                </c:pt>
                <c:pt idx="16">
                  <c:v>4.410240578623564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AL_Data2!$AQ$25:$AQ$41</c:f>
              <c:numCache>
                <c:ptCount val="17"/>
                <c:pt idx="0">
                  <c:v>78.56925163995201</c:v>
                </c:pt>
                <c:pt idx="1">
                  <c:v>72.59920330661662</c:v>
                </c:pt>
                <c:pt idx="2">
                  <c:v>77.75906872376197</c:v>
                </c:pt>
                <c:pt idx="3">
                  <c:v>73.52998282129158</c:v>
                </c:pt>
                <c:pt idx="4">
                  <c:v>69.9082824254762</c:v>
                </c:pt>
                <c:pt idx="5">
                  <c:v>82.5327335109738</c:v>
                </c:pt>
                <c:pt idx="6">
                  <c:v>92.87313450426763</c:v>
                </c:pt>
                <c:pt idx="7">
                  <c:v>101.91408785656346</c:v>
                </c:pt>
                <c:pt idx="8">
                  <c:v>104.76592052114079</c:v>
                </c:pt>
                <c:pt idx="9">
                  <c:v>115.96250449052718</c:v>
                </c:pt>
                <c:pt idx="10">
                  <c:v>121.36564853710155</c:v>
                </c:pt>
                <c:pt idx="11">
                  <c:v>110.32455973531556</c:v>
                </c:pt>
                <c:pt idx="12">
                  <c:v>126.82010664055508</c:v>
                </c:pt>
                <c:pt idx="13">
                  <c:v>129.89455769073442</c:v>
                </c:pt>
                <c:pt idx="14">
                  <c:v>133.02375470484444</c:v>
                </c:pt>
                <c:pt idx="15">
                  <c:v>153.04397549365817</c:v>
                </c:pt>
                <c:pt idx="16">
                  <c:v>142.407243066257</c:v>
                </c:pt>
              </c:numCache>
            </c:numRef>
          </c:yVal>
          <c:smooth val="0"/>
        </c:ser>
        <c:axId val="60094566"/>
        <c:axId val="3980183"/>
      </c:scatterChart>
      <c:valAx>
        <c:axId val="6009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80183"/>
        <c:crosses val="autoZero"/>
        <c:crossBetween val="midCat"/>
        <c:dispUnits/>
        <c:majorUnit val="1"/>
      </c:valAx>
      <c:valAx>
        <c:axId val="3980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094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AL_Data2!$K$69:$K$85</c:f>
              <c:numCache>
                <c:ptCount val="17"/>
                <c:pt idx="0">
                  <c:v>8</c:v>
                </c:pt>
                <c:pt idx="1">
                  <c:v>5</c:v>
                </c:pt>
                <c:pt idx="2">
                  <c:v>172</c:v>
                </c:pt>
                <c:pt idx="3">
                  <c:v>189</c:v>
                </c:pt>
                <c:pt idx="4">
                  <c:v>241</c:v>
                </c:pt>
                <c:pt idx="5">
                  <c:v>301</c:v>
                </c:pt>
                <c:pt idx="6">
                  <c:v>426</c:v>
                </c:pt>
                <c:pt idx="7">
                  <c:v>514</c:v>
                </c:pt>
                <c:pt idx="8">
                  <c:v>465</c:v>
                </c:pt>
                <c:pt idx="9">
                  <c:v>461</c:v>
                </c:pt>
                <c:pt idx="10">
                  <c:v>464</c:v>
                </c:pt>
                <c:pt idx="11">
                  <c:v>468</c:v>
                </c:pt>
                <c:pt idx="12">
                  <c:v>500</c:v>
                </c:pt>
                <c:pt idx="13">
                  <c:v>409</c:v>
                </c:pt>
                <c:pt idx="14">
                  <c:v>293</c:v>
                </c:pt>
                <c:pt idx="15">
                  <c:v>283</c:v>
                </c:pt>
                <c:pt idx="16">
                  <c:v>308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AL_Data2!$L$69:$L$85</c:f>
              <c:numCache>
                <c:ptCount val="17"/>
                <c:pt idx="0">
                  <c:v>9</c:v>
                </c:pt>
                <c:pt idx="1">
                  <c:v>2</c:v>
                </c:pt>
                <c:pt idx="2">
                  <c:v>242</c:v>
                </c:pt>
                <c:pt idx="3">
                  <c:v>278</c:v>
                </c:pt>
                <c:pt idx="4">
                  <c:v>327</c:v>
                </c:pt>
                <c:pt idx="5">
                  <c:v>459</c:v>
                </c:pt>
                <c:pt idx="6">
                  <c:v>593</c:v>
                </c:pt>
                <c:pt idx="7">
                  <c:v>857</c:v>
                </c:pt>
                <c:pt idx="8">
                  <c:v>780</c:v>
                </c:pt>
                <c:pt idx="9">
                  <c:v>781</c:v>
                </c:pt>
                <c:pt idx="10">
                  <c:v>761</c:v>
                </c:pt>
                <c:pt idx="11">
                  <c:v>813</c:v>
                </c:pt>
                <c:pt idx="12">
                  <c:v>772</c:v>
                </c:pt>
                <c:pt idx="13">
                  <c:v>651</c:v>
                </c:pt>
                <c:pt idx="14">
                  <c:v>413</c:v>
                </c:pt>
                <c:pt idx="15">
                  <c:v>445</c:v>
                </c:pt>
                <c:pt idx="16">
                  <c:v>464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AL_Data2!$M$69:$M$85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AL_Data2!$N$69:$N$85</c:f>
              <c:numCache>
                <c:ptCount val="17"/>
                <c:pt idx="0">
                  <c:v>17</c:v>
                </c:pt>
                <c:pt idx="1">
                  <c:v>7</c:v>
                </c:pt>
                <c:pt idx="2">
                  <c:v>414</c:v>
                </c:pt>
                <c:pt idx="3">
                  <c:v>468</c:v>
                </c:pt>
                <c:pt idx="4">
                  <c:v>570</c:v>
                </c:pt>
                <c:pt idx="5">
                  <c:v>760</c:v>
                </c:pt>
                <c:pt idx="6">
                  <c:v>1019</c:v>
                </c:pt>
                <c:pt idx="7">
                  <c:v>1373</c:v>
                </c:pt>
                <c:pt idx="8">
                  <c:v>1248</c:v>
                </c:pt>
                <c:pt idx="9">
                  <c:v>1243</c:v>
                </c:pt>
                <c:pt idx="10">
                  <c:v>1227</c:v>
                </c:pt>
                <c:pt idx="11">
                  <c:v>1282</c:v>
                </c:pt>
                <c:pt idx="12">
                  <c:v>1273</c:v>
                </c:pt>
                <c:pt idx="13">
                  <c:v>1060</c:v>
                </c:pt>
                <c:pt idx="14">
                  <c:v>707</c:v>
                </c:pt>
                <c:pt idx="15">
                  <c:v>729</c:v>
                </c:pt>
                <c:pt idx="16">
                  <c:v>773</c:v>
                </c:pt>
              </c:numCache>
            </c:numRef>
          </c:yVal>
          <c:smooth val="0"/>
        </c:ser>
        <c:axId val="35821648"/>
        <c:axId val="53959377"/>
      </c:scatterChart>
      <c:valAx>
        <c:axId val="3582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959377"/>
        <c:crosses val="autoZero"/>
        <c:crossBetween val="midCat"/>
        <c:dispUnits/>
        <c:majorUnit val="1"/>
      </c:valAx>
      <c:valAx>
        <c:axId val="5395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821648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AL_Data2!$B$69:$B$85</c:f>
              <c:numCache>
                <c:ptCount val="17"/>
                <c:pt idx="0">
                  <c:v>8</c:v>
                </c:pt>
                <c:pt idx="1">
                  <c:v>5</c:v>
                </c:pt>
                <c:pt idx="2">
                  <c:v>172</c:v>
                </c:pt>
                <c:pt idx="3">
                  <c:v>189</c:v>
                </c:pt>
                <c:pt idx="4">
                  <c:v>241</c:v>
                </c:pt>
                <c:pt idx="5">
                  <c:v>301</c:v>
                </c:pt>
                <c:pt idx="6">
                  <c:v>426</c:v>
                </c:pt>
                <c:pt idx="7">
                  <c:v>514</c:v>
                </c:pt>
                <c:pt idx="8">
                  <c:v>465</c:v>
                </c:pt>
                <c:pt idx="9">
                  <c:v>461</c:v>
                </c:pt>
                <c:pt idx="10">
                  <c:v>464</c:v>
                </c:pt>
                <c:pt idx="11">
                  <c:v>468</c:v>
                </c:pt>
                <c:pt idx="12">
                  <c:v>500</c:v>
                </c:pt>
                <c:pt idx="13">
                  <c:v>409</c:v>
                </c:pt>
                <c:pt idx="14">
                  <c:v>293</c:v>
                </c:pt>
                <c:pt idx="15">
                  <c:v>283</c:v>
                </c:pt>
                <c:pt idx="16">
                  <c:v>308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AL_Data2!$C$69:$C$85</c:f>
              <c:numCache>
                <c:ptCount val="17"/>
                <c:pt idx="0">
                  <c:v>9</c:v>
                </c:pt>
                <c:pt idx="1">
                  <c:v>2</c:v>
                </c:pt>
                <c:pt idx="2">
                  <c:v>242</c:v>
                </c:pt>
                <c:pt idx="3">
                  <c:v>278</c:v>
                </c:pt>
                <c:pt idx="4">
                  <c:v>327</c:v>
                </c:pt>
                <c:pt idx="5">
                  <c:v>459</c:v>
                </c:pt>
                <c:pt idx="6">
                  <c:v>593</c:v>
                </c:pt>
                <c:pt idx="7">
                  <c:v>857</c:v>
                </c:pt>
                <c:pt idx="8">
                  <c:v>780</c:v>
                </c:pt>
                <c:pt idx="9">
                  <c:v>781</c:v>
                </c:pt>
                <c:pt idx="10">
                  <c:v>761</c:v>
                </c:pt>
                <c:pt idx="11">
                  <c:v>813</c:v>
                </c:pt>
                <c:pt idx="12">
                  <c:v>772</c:v>
                </c:pt>
                <c:pt idx="13">
                  <c:v>651</c:v>
                </c:pt>
                <c:pt idx="14">
                  <c:v>413</c:v>
                </c:pt>
                <c:pt idx="15">
                  <c:v>445</c:v>
                </c:pt>
                <c:pt idx="16">
                  <c:v>464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AL_Data2!$D$69:$D$85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AL_Data2!$G$69:$G$85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AL_Data2!$H$69:$H$85</c:f>
              <c:numCache>
                <c:ptCount val="17"/>
                <c:pt idx="0">
                  <c:v>17</c:v>
                </c:pt>
                <c:pt idx="1">
                  <c:v>7</c:v>
                </c:pt>
                <c:pt idx="2">
                  <c:v>414</c:v>
                </c:pt>
                <c:pt idx="3">
                  <c:v>468</c:v>
                </c:pt>
                <c:pt idx="4">
                  <c:v>569</c:v>
                </c:pt>
                <c:pt idx="5">
                  <c:v>760</c:v>
                </c:pt>
                <c:pt idx="6">
                  <c:v>1019</c:v>
                </c:pt>
                <c:pt idx="7">
                  <c:v>1372</c:v>
                </c:pt>
                <c:pt idx="8">
                  <c:v>1247</c:v>
                </c:pt>
                <c:pt idx="9">
                  <c:v>1242</c:v>
                </c:pt>
                <c:pt idx="10">
                  <c:v>1226</c:v>
                </c:pt>
                <c:pt idx="11">
                  <c:v>1281</c:v>
                </c:pt>
                <c:pt idx="12">
                  <c:v>1272</c:v>
                </c:pt>
                <c:pt idx="13">
                  <c:v>1060</c:v>
                </c:pt>
                <c:pt idx="14">
                  <c:v>706</c:v>
                </c:pt>
                <c:pt idx="15">
                  <c:v>728</c:v>
                </c:pt>
                <c:pt idx="16">
                  <c:v>772</c:v>
                </c:pt>
              </c:numCache>
            </c:numRef>
          </c:yVal>
          <c:smooth val="0"/>
        </c:ser>
        <c:axId val="15872346"/>
        <c:axId val="8633387"/>
      </c:scatterChart>
      <c:valAx>
        <c:axId val="1587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633387"/>
        <c:crosses val="autoZero"/>
        <c:crossBetween val="midCat"/>
        <c:dispUnits/>
        <c:majorUnit val="1"/>
      </c:valAx>
      <c:valAx>
        <c:axId val="8633387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872346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AL_Data1!$B$5:$B$21</c:f>
              <c:numCache>
                <c:ptCount val="17"/>
                <c:pt idx="0">
                  <c:v>195</c:v>
                </c:pt>
                <c:pt idx="1">
                  <c:v>209</c:v>
                </c:pt>
                <c:pt idx="2">
                  <c:v>225</c:v>
                </c:pt>
                <c:pt idx="3">
                  <c:v>227</c:v>
                </c:pt>
                <c:pt idx="4">
                  <c:v>209</c:v>
                </c:pt>
                <c:pt idx="5">
                  <c:v>227</c:v>
                </c:pt>
                <c:pt idx="6">
                  <c:v>223</c:v>
                </c:pt>
                <c:pt idx="7">
                  <c:v>234</c:v>
                </c:pt>
                <c:pt idx="8">
                  <c:v>236</c:v>
                </c:pt>
                <c:pt idx="9">
                  <c:v>296</c:v>
                </c:pt>
                <c:pt idx="10">
                  <c:v>324</c:v>
                </c:pt>
                <c:pt idx="11">
                  <c:v>259</c:v>
                </c:pt>
                <c:pt idx="12">
                  <c:v>347</c:v>
                </c:pt>
                <c:pt idx="13">
                  <c:v>302</c:v>
                </c:pt>
                <c:pt idx="14">
                  <c:v>273</c:v>
                </c:pt>
                <c:pt idx="15">
                  <c:v>331</c:v>
                </c:pt>
                <c:pt idx="16">
                  <c:v>335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AL_Data1!$C$5:$C$21</c:f>
              <c:numCache>
                <c:ptCount val="17"/>
                <c:pt idx="0">
                  <c:v>314</c:v>
                </c:pt>
                <c:pt idx="1">
                  <c:v>286</c:v>
                </c:pt>
                <c:pt idx="2">
                  <c:v>273</c:v>
                </c:pt>
                <c:pt idx="3">
                  <c:v>305</c:v>
                </c:pt>
                <c:pt idx="4">
                  <c:v>265</c:v>
                </c:pt>
                <c:pt idx="5">
                  <c:v>263</c:v>
                </c:pt>
                <c:pt idx="6">
                  <c:v>314</c:v>
                </c:pt>
                <c:pt idx="7">
                  <c:v>338</c:v>
                </c:pt>
                <c:pt idx="8">
                  <c:v>324</c:v>
                </c:pt>
                <c:pt idx="9">
                  <c:v>433</c:v>
                </c:pt>
                <c:pt idx="10">
                  <c:v>465</c:v>
                </c:pt>
                <c:pt idx="11">
                  <c:v>409</c:v>
                </c:pt>
                <c:pt idx="12">
                  <c:v>512</c:v>
                </c:pt>
                <c:pt idx="13">
                  <c:v>438</c:v>
                </c:pt>
                <c:pt idx="14">
                  <c:v>497</c:v>
                </c:pt>
                <c:pt idx="15">
                  <c:v>576</c:v>
                </c:pt>
                <c:pt idx="16">
                  <c:v>481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AL_Data1!$D$5:$D$21</c:f>
              <c:numCache>
                <c:ptCount val="17"/>
                <c:pt idx="0">
                  <c:v>509</c:v>
                </c:pt>
                <c:pt idx="1">
                  <c:v>495</c:v>
                </c:pt>
                <c:pt idx="2">
                  <c:v>498</c:v>
                </c:pt>
                <c:pt idx="3">
                  <c:v>532</c:v>
                </c:pt>
                <c:pt idx="4">
                  <c:v>474</c:v>
                </c:pt>
                <c:pt idx="5">
                  <c:v>490</c:v>
                </c:pt>
                <c:pt idx="6">
                  <c:v>537</c:v>
                </c:pt>
                <c:pt idx="7">
                  <c:v>572</c:v>
                </c:pt>
                <c:pt idx="8">
                  <c:v>560</c:v>
                </c:pt>
                <c:pt idx="9">
                  <c:v>729</c:v>
                </c:pt>
                <c:pt idx="10">
                  <c:v>789</c:v>
                </c:pt>
                <c:pt idx="11">
                  <c:v>668</c:v>
                </c:pt>
                <c:pt idx="12">
                  <c:v>859</c:v>
                </c:pt>
                <c:pt idx="13">
                  <c:v>740</c:v>
                </c:pt>
                <c:pt idx="14">
                  <c:v>770</c:v>
                </c:pt>
                <c:pt idx="15">
                  <c:v>907</c:v>
                </c:pt>
                <c:pt idx="16">
                  <c:v>816</c:v>
                </c:pt>
              </c:numCache>
            </c:numRef>
          </c:yVal>
          <c:smooth val="1"/>
        </c:ser>
        <c:axId val="15531546"/>
        <c:axId val="5566187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AL_Data1!$C$28:$C$44</c:f>
              <c:numCache>
                <c:ptCount val="17"/>
                <c:pt idx="0">
                  <c:v>61.68958742632613</c:v>
                </c:pt>
                <c:pt idx="1">
                  <c:v>57.77777777777777</c:v>
                </c:pt>
                <c:pt idx="2">
                  <c:v>54.81927710843374</c:v>
                </c:pt>
                <c:pt idx="3">
                  <c:v>57.330827067669176</c:v>
                </c:pt>
                <c:pt idx="4">
                  <c:v>55.907172995780584</c:v>
                </c:pt>
                <c:pt idx="5">
                  <c:v>53.673469387755105</c:v>
                </c:pt>
                <c:pt idx="6">
                  <c:v>58.47299813780261</c:v>
                </c:pt>
                <c:pt idx="7">
                  <c:v>59.09090909090909</c:v>
                </c:pt>
                <c:pt idx="8">
                  <c:v>57.85714285714286</c:v>
                </c:pt>
                <c:pt idx="9">
                  <c:v>59.396433470507546</c:v>
                </c:pt>
                <c:pt idx="10">
                  <c:v>58.935361216730044</c:v>
                </c:pt>
                <c:pt idx="11">
                  <c:v>61.227544910179645</c:v>
                </c:pt>
                <c:pt idx="12">
                  <c:v>59.60419091967404</c:v>
                </c:pt>
                <c:pt idx="13">
                  <c:v>59.189189189189186</c:v>
                </c:pt>
                <c:pt idx="14">
                  <c:v>64.54545454545455</c:v>
                </c:pt>
                <c:pt idx="15">
                  <c:v>63.50606394707828</c:v>
                </c:pt>
                <c:pt idx="16">
                  <c:v>58.94607843137255</c:v>
                </c:pt>
              </c:numCache>
            </c:numRef>
          </c:yVal>
          <c:smooth val="0"/>
        </c:ser>
        <c:axId val="50095684"/>
        <c:axId val="48207973"/>
      </c:scatterChart>
      <c:valAx>
        <c:axId val="15531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66187"/>
        <c:crossesAt val="0"/>
        <c:crossBetween val="midCat"/>
        <c:dispUnits/>
        <c:majorUnit val="1"/>
      </c:valAx>
      <c:valAx>
        <c:axId val="5566187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531546"/>
        <c:crosses val="autoZero"/>
        <c:crossBetween val="midCat"/>
        <c:dispUnits/>
        <c:majorUnit val="125"/>
      </c:valAx>
      <c:valAx>
        <c:axId val="50095684"/>
        <c:scaling>
          <c:orientation val="minMax"/>
        </c:scaling>
        <c:axPos val="b"/>
        <c:delete val="1"/>
        <c:majorTickMark val="in"/>
        <c:minorTickMark val="none"/>
        <c:tickLblPos val="nextTo"/>
        <c:crossAx val="48207973"/>
        <c:crosses val="max"/>
        <c:crossBetween val="midCat"/>
        <c:dispUnits/>
      </c:valAx>
      <c:valAx>
        <c:axId val="48207973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09568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AL_Data2!$AK$69:$AK$85</c:f>
              <c:numCache>
                <c:ptCount val="17"/>
                <c:pt idx="0">
                  <c:v>0.27703008512095656</c:v>
                </c:pt>
                <c:pt idx="1">
                  <c:v>0.17229859070090722</c:v>
                </c:pt>
                <c:pt idx="2">
                  <c:v>5.894185659994585</c:v>
                </c:pt>
                <c:pt idx="3">
                  <c:v>6.444819388199092</c:v>
                </c:pt>
                <c:pt idx="4">
                  <c:v>8.172877035843323</c:v>
                </c:pt>
                <c:pt idx="5">
                  <c:v>10.193583257869209</c:v>
                </c:pt>
                <c:pt idx="6">
                  <c:v>14.416985239173048</c:v>
                </c:pt>
                <c:pt idx="7">
                  <c:v>17.32936308859148</c:v>
                </c:pt>
                <c:pt idx="8">
                  <c:v>15.531586068868723</c:v>
                </c:pt>
                <c:pt idx="9">
                  <c:v>15.247804944522466</c:v>
                </c:pt>
                <c:pt idx="10">
                  <c:v>15.180399748345616</c:v>
                </c:pt>
                <c:pt idx="11">
                  <c:v>15.202920000155926</c:v>
                </c:pt>
                <c:pt idx="12">
                  <c:v>16.16363808579853</c:v>
                </c:pt>
                <c:pt idx="13">
                  <c:v>13.153485416354446</c:v>
                </c:pt>
                <c:pt idx="14">
                  <c:v>9.381589926541832</c:v>
                </c:pt>
                <c:pt idx="15">
                  <c:v>9.009826441452843</c:v>
                </c:pt>
                <c:pt idx="16">
                  <c:v>9.780420043637186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AL_Data2!$AL$69:$AL$85</c:f>
              <c:numCache>
                <c:ptCount val="17"/>
                <c:pt idx="0">
                  <c:v>0.9063170296969879</c:v>
                </c:pt>
                <c:pt idx="1">
                  <c:v>0.20090649008325565</c:v>
                </c:pt>
                <c:pt idx="2">
                  <c:v>24.231379636629434</c:v>
                </c:pt>
                <c:pt idx="3">
                  <c:v>27.745313986133333</c:v>
                </c:pt>
                <c:pt idx="4">
                  <c:v>32.434877312844804</c:v>
                </c:pt>
                <c:pt idx="5">
                  <c:v>45.386452292312484</c:v>
                </c:pt>
                <c:pt idx="6">
                  <c:v>58.46200561156384</c:v>
                </c:pt>
                <c:pt idx="7">
                  <c:v>84.02916410101541</c:v>
                </c:pt>
                <c:pt idx="8">
                  <c:v>75.4906894816306</c:v>
                </c:pt>
                <c:pt idx="9">
                  <c:v>74.34413433347294</c:v>
                </c:pt>
                <c:pt idx="10">
                  <c:v>71.22800449269937</c:v>
                </c:pt>
                <c:pt idx="11">
                  <c:v>75.02581607877987</c:v>
                </c:pt>
                <c:pt idx="12">
                  <c:v>70.48612601129787</c:v>
                </c:pt>
                <c:pt idx="13">
                  <c:v>58.98523647552793</c:v>
                </c:pt>
                <c:pt idx="14">
                  <c:v>36.99646070178613</c:v>
                </c:pt>
                <c:pt idx="15">
                  <c:v>39.50993475089652</c:v>
                </c:pt>
                <c:pt idx="16">
                  <c:v>40.91165991124639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AL_Data2!$AR$69:$AR$86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1.7540782318891421</c:v>
                </c:pt>
                <c:pt idx="4">
                  <c:v>1.7150011147507247</c:v>
                </c:pt>
                <c:pt idx="5">
                  <c:v>0</c:v>
                </c:pt>
                <c:pt idx="6">
                  <c:v>0</c:v>
                </c:pt>
                <c:pt idx="7">
                  <c:v>1.59846547314578</c:v>
                </c:pt>
                <c:pt idx="8">
                  <c:v>3.130576339104029</c:v>
                </c:pt>
                <c:pt idx="9">
                  <c:v>0</c:v>
                </c:pt>
                <c:pt idx="10">
                  <c:v>1.467545237081933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AL_Data2!$AQ$69:$AQ$85</c:f>
              <c:numCache>
                <c:ptCount val="17"/>
                <c:pt idx="0">
                  <c:v>0.4321181746616578</c:v>
                </c:pt>
                <c:pt idx="1">
                  <c:v>0.17713294637375962</c:v>
                </c:pt>
                <c:pt idx="2">
                  <c:v>10.42157800311993</c:v>
                </c:pt>
                <c:pt idx="3">
                  <c:v>11.724712763326902</c:v>
                </c:pt>
                <c:pt idx="4">
                  <c:v>14.170934342748827</c:v>
                </c:pt>
                <c:pt idx="5">
                  <c:v>18.887346422264404</c:v>
                </c:pt>
                <c:pt idx="6">
                  <c:v>25.283923072361397</c:v>
                </c:pt>
                <c:pt idx="7">
                  <c:v>33.88902776035023</c:v>
                </c:pt>
                <c:pt idx="8">
                  <c:v>30.481358583729016</c:v>
                </c:pt>
                <c:pt idx="9">
                  <c:v>30.00529803692391</c:v>
                </c:pt>
                <c:pt idx="10">
                  <c:v>29.238413265177144</c:v>
                </c:pt>
                <c:pt idx="11">
                  <c:v>30.26247559334887</c:v>
                </c:pt>
                <c:pt idx="12">
                  <c:v>29.840025091895313</c:v>
                </c:pt>
                <c:pt idx="13">
                  <c:v>24.706303813417996</c:v>
                </c:pt>
                <c:pt idx="14">
                  <c:v>16.341529636613917</c:v>
                </c:pt>
                <c:pt idx="15">
                  <c:v>16.731643513948512</c:v>
                </c:pt>
                <c:pt idx="16">
                  <c:v>17.666461778426868</c:v>
                </c:pt>
              </c:numCache>
            </c:numRef>
          </c:yVal>
          <c:smooth val="0"/>
        </c:ser>
        <c:axId val="10591620"/>
        <c:axId val="28215717"/>
      </c:scatterChart>
      <c:valAx>
        <c:axId val="1059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215717"/>
        <c:crosses val="autoZero"/>
        <c:crossBetween val="midCat"/>
        <c:dispUnits/>
        <c:majorUnit val="1"/>
      </c:valAx>
      <c:valAx>
        <c:axId val="28215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5916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AL_Data2!$AK$69:$AK$85</c:f>
              <c:numCache>
                <c:ptCount val="17"/>
                <c:pt idx="0">
                  <c:v>0.27703008512095656</c:v>
                </c:pt>
                <c:pt idx="1">
                  <c:v>0.17229859070090722</c:v>
                </c:pt>
                <c:pt idx="2">
                  <c:v>5.894185659994585</c:v>
                </c:pt>
                <c:pt idx="3">
                  <c:v>6.444819388199092</c:v>
                </c:pt>
                <c:pt idx="4">
                  <c:v>8.172877035843323</c:v>
                </c:pt>
                <c:pt idx="5">
                  <c:v>10.193583257869209</c:v>
                </c:pt>
                <c:pt idx="6">
                  <c:v>14.416985239173048</c:v>
                </c:pt>
                <c:pt idx="7">
                  <c:v>17.32936308859148</c:v>
                </c:pt>
                <c:pt idx="8">
                  <c:v>15.531586068868723</c:v>
                </c:pt>
                <c:pt idx="9">
                  <c:v>15.247804944522466</c:v>
                </c:pt>
                <c:pt idx="10">
                  <c:v>15.180399748345616</c:v>
                </c:pt>
                <c:pt idx="11">
                  <c:v>15.202920000155926</c:v>
                </c:pt>
                <c:pt idx="12">
                  <c:v>16.16363808579853</c:v>
                </c:pt>
                <c:pt idx="13">
                  <c:v>13.153485416354446</c:v>
                </c:pt>
                <c:pt idx="14">
                  <c:v>9.381589926541832</c:v>
                </c:pt>
                <c:pt idx="15">
                  <c:v>9.009826441452843</c:v>
                </c:pt>
                <c:pt idx="16">
                  <c:v>9.780420043637186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AL_Data2!$AL$69:$AL$85</c:f>
              <c:numCache>
                <c:ptCount val="17"/>
                <c:pt idx="0">
                  <c:v>0.9063170296969879</c:v>
                </c:pt>
                <c:pt idx="1">
                  <c:v>0.20090649008325565</c:v>
                </c:pt>
                <c:pt idx="2">
                  <c:v>24.231379636629434</c:v>
                </c:pt>
                <c:pt idx="3">
                  <c:v>27.745313986133333</c:v>
                </c:pt>
                <c:pt idx="4">
                  <c:v>32.434877312844804</c:v>
                </c:pt>
                <c:pt idx="5">
                  <c:v>45.386452292312484</c:v>
                </c:pt>
                <c:pt idx="6">
                  <c:v>58.46200561156384</c:v>
                </c:pt>
                <c:pt idx="7">
                  <c:v>84.02916410101541</c:v>
                </c:pt>
                <c:pt idx="8">
                  <c:v>75.4906894816306</c:v>
                </c:pt>
                <c:pt idx="9">
                  <c:v>74.34413433347294</c:v>
                </c:pt>
                <c:pt idx="10">
                  <c:v>71.22800449269937</c:v>
                </c:pt>
                <c:pt idx="11">
                  <c:v>75.02581607877987</c:v>
                </c:pt>
                <c:pt idx="12">
                  <c:v>70.48612601129787</c:v>
                </c:pt>
                <c:pt idx="13">
                  <c:v>58.98523647552793</c:v>
                </c:pt>
                <c:pt idx="14">
                  <c:v>36.99646070178613</c:v>
                </c:pt>
                <c:pt idx="15">
                  <c:v>39.50993475089652</c:v>
                </c:pt>
                <c:pt idx="16">
                  <c:v>40.91165991124639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8.135372600065082</c:v>
                </c:pt>
                <c:pt idx="4">
                  <c:v>7.546030787805614</c:v>
                </c:pt>
                <c:pt idx="5">
                  <c:v>0</c:v>
                </c:pt>
                <c:pt idx="6">
                  <c:v>0</c:v>
                </c:pt>
                <c:pt idx="7">
                  <c:v>6.154224875376947</c:v>
                </c:pt>
                <c:pt idx="8">
                  <c:v>6.167509559639817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3.9491351394044707</c:v>
                </c:pt>
                <c:pt idx="9">
                  <c:v>0</c:v>
                </c:pt>
                <c:pt idx="10">
                  <c:v>3.534942910671993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AL_Data2!$AQ$69:$AQ$85</c:f>
              <c:numCache>
                <c:ptCount val="17"/>
                <c:pt idx="0">
                  <c:v>0.4321181746616578</c:v>
                </c:pt>
                <c:pt idx="1">
                  <c:v>0.17713294637375962</c:v>
                </c:pt>
                <c:pt idx="2">
                  <c:v>10.42157800311993</c:v>
                </c:pt>
                <c:pt idx="3">
                  <c:v>11.724712763326902</c:v>
                </c:pt>
                <c:pt idx="4">
                  <c:v>14.170934342748827</c:v>
                </c:pt>
                <c:pt idx="5">
                  <c:v>18.887346422264404</c:v>
                </c:pt>
                <c:pt idx="6">
                  <c:v>25.283923072361397</c:v>
                </c:pt>
                <c:pt idx="7">
                  <c:v>33.88902776035023</c:v>
                </c:pt>
                <c:pt idx="8">
                  <c:v>30.481358583729016</c:v>
                </c:pt>
                <c:pt idx="9">
                  <c:v>30.00529803692391</c:v>
                </c:pt>
                <c:pt idx="10">
                  <c:v>29.238413265177144</c:v>
                </c:pt>
                <c:pt idx="11">
                  <c:v>30.26247559334887</c:v>
                </c:pt>
                <c:pt idx="12">
                  <c:v>29.840025091895313</c:v>
                </c:pt>
                <c:pt idx="13">
                  <c:v>24.706303813417996</c:v>
                </c:pt>
                <c:pt idx="14">
                  <c:v>16.341529636613917</c:v>
                </c:pt>
                <c:pt idx="15">
                  <c:v>16.731643513948512</c:v>
                </c:pt>
                <c:pt idx="16">
                  <c:v>17.666461778426868</c:v>
                </c:pt>
              </c:numCache>
            </c:numRef>
          </c:yVal>
          <c:smooth val="0"/>
        </c:ser>
        <c:axId val="52614862"/>
        <c:axId val="3771711"/>
      </c:scatterChart>
      <c:valAx>
        <c:axId val="5261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71711"/>
        <c:crosses val="autoZero"/>
        <c:crossBetween val="midCat"/>
        <c:dispUnits/>
        <c:majorUnit val="1"/>
      </c:valAx>
      <c:valAx>
        <c:axId val="377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614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AL_Data2!$K$90:$K$106</c:f>
              <c:numCache>
                <c:ptCount val="17"/>
                <c:pt idx="0">
                  <c:v>99</c:v>
                </c:pt>
                <c:pt idx="1">
                  <c:v>124</c:v>
                </c:pt>
                <c:pt idx="2">
                  <c:v>263</c:v>
                </c:pt>
                <c:pt idx="3">
                  <c:v>276</c:v>
                </c:pt>
                <c:pt idx="4">
                  <c:v>258</c:v>
                </c:pt>
                <c:pt idx="5">
                  <c:v>203</c:v>
                </c:pt>
                <c:pt idx="6">
                  <c:v>168</c:v>
                </c:pt>
                <c:pt idx="7">
                  <c:v>180</c:v>
                </c:pt>
                <c:pt idx="8">
                  <c:v>156</c:v>
                </c:pt>
                <c:pt idx="9">
                  <c:v>170</c:v>
                </c:pt>
                <c:pt idx="10">
                  <c:v>188</c:v>
                </c:pt>
                <c:pt idx="11">
                  <c:v>153</c:v>
                </c:pt>
                <c:pt idx="12">
                  <c:v>147</c:v>
                </c:pt>
                <c:pt idx="13">
                  <c:v>153</c:v>
                </c:pt>
                <c:pt idx="14">
                  <c:v>146</c:v>
                </c:pt>
                <c:pt idx="15">
                  <c:v>163</c:v>
                </c:pt>
                <c:pt idx="16">
                  <c:v>168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AL_Data2!$L$90:$L$106</c:f>
              <c:numCache>
                <c:ptCount val="17"/>
                <c:pt idx="0">
                  <c:v>72</c:v>
                </c:pt>
                <c:pt idx="1">
                  <c:v>109</c:v>
                </c:pt>
                <c:pt idx="2">
                  <c:v>164</c:v>
                </c:pt>
                <c:pt idx="3">
                  <c:v>189</c:v>
                </c:pt>
                <c:pt idx="4">
                  <c:v>176</c:v>
                </c:pt>
                <c:pt idx="5">
                  <c:v>175</c:v>
                </c:pt>
                <c:pt idx="6">
                  <c:v>177</c:v>
                </c:pt>
                <c:pt idx="7">
                  <c:v>161</c:v>
                </c:pt>
                <c:pt idx="8">
                  <c:v>191</c:v>
                </c:pt>
                <c:pt idx="9">
                  <c:v>195</c:v>
                </c:pt>
                <c:pt idx="10">
                  <c:v>193</c:v>
                </c:pt>
                <c:pt idx="11">
                  <c:v>162</c:v>
                </c:pt>
                <c:pt idx="12">
                  <c:v>157</c:v>
                </c:pt>
                <c:pt idx="13">
                  <c:v>194</c:v>
                </c:pt>
                <c:pt idx="14">
                  <c:v>188</c:v>
                </c:pt>
                <c:pt idx="15">
                  <c:v>188</c:v>
                </c:pt>
                <c:pt idx="16">
                  <c:v>173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AL_Data2!$N$90:$N$106</c:f>
              <c:numCache>
                <c:ptCount val="17"/>
                <c:pt idx="0">
                  <c:v>171</c:v>
                </c:pt>
                <c:pt idx="1">
                  <c:v>233</c:v>
                </c:pt>
                <c:pt idx="2">
                  <c:v>427</c:v>
                </c:pt>
                <c:pt idx="3">
                  <c:v>465</c:v>
                </c:pt>
                <c:pt idx="4">
                  <c:v>434</c:v>
                </c:pt>
                <c:pt idx="5">
                  <c:v>378</c:v>
                </c:pt>
                <c:pt idx="6">
                  <c:v>345</c:v>
                </c:pt>
                <c:pt idx="7">
                  <c:v>341</c:v>
                </c:pt>
                <c:pt idx="8">
                  <c:v>347</c:v>
                </c:pt>
                <c:pt idx="9">
                  <c:v>365</c:v>
                </c:pt>
                <c:pt idx="10">
                  <c:v>381</c:v>
                </c:pt>
                <c:pt idx="11">
                  <c:v>315</c:v>
                </c:pt>
                <c:pt idx="12">
                  <c:v>304</c:v>
                </c:pt>
                <c:pt idx="13">
                  <c:v>347</c:v>
                </c:pt>
                <c:pt idx="14">
                  <c:v>334</c:v>
                </c:pt>
                <c:pt idx="15">
                  <c:v>351</c:v>
                </c:pt>
                <c:pt idx="16">
                  <c:v>341</c:v>
                </c:pt>
              </c:numCache>
            </c:numRef>
          </c:yVal>
          <c:smooth val="0"/>
        </c:ser>
        <c:axId val="33945400"/>
        <c:axId val="37073145"/>
      </c:scatterChart>
      <c:valAx>
        <c:axId val="339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073145"/>
        <c:crosses val="autoZero"/>
        <c:crossBetween val="midCat"/>
        <c:dispUnits/>
        <c:majorUnit val="1"/>
      </c:valAx>
      <c:valAx>
        <c:axId val="3707314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94540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ALABAMA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AL_Data2!$B$90:$B$106</c:f>
              <c:numCache>
                <c:ptCount val="17"/>
                <c:pt idx="0">
                  <c:v>99</c:v>
                </c:pt>
                <c:pt idx="1">
                  <c:v>124</c:v>
                </c:pt>
                <c:pt idx="2">
                  <c:v>263</c:v>
                </c:pt>
                <c:pt idx="3">
                  <c:v>276</c:v>
                </c:pt>
                <c:pt idx="4">
                  <c:v>258</c:v>
                </c:pt>
                <c:pt idx="5">
                  <c:v>203</c:v>
                </c:pt>
                <c:pt idx="6">
                  <c:v>168</c:v>
                </c:pt>
                <c:pt idx="7">
                  <c:v>180</c:v>
                </c:pt>
                <c:pt idx="8">
                  <c:v>156</c:v>
                </c:pt>
                <c:pt idx="9">
                  <c:v>170</c:v>
                </c:pt>
                <c:pt idx="10">
                  <c:v>188</c:v>
                </c:pt>
                <c:pt idx="11">
                  <c:v>153</c:v>
                </c:pt>
                <c:pt idx="12">
                  <c:v>147</c:v>
                </c:pt>
                <c:pt idx="13">
                  <c:v>153</c:v>
                </c:pt>
                <c:pt idx="14">
                  <c:v>146</c:v>
                </c:pt>
                <c:pt idx="15">
                  <c:v>163</c:v>
                </c:pt>
                <c:pt idx="16">
                  <c:v>168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AL_Data2!$C$90:$C$106</c:f>
              <c:numCache>
                <c:ptCount val="17"/>
                <c:pt idx="0">
                  <c:v>72</c:v>
                </c:pt>
                <c:pt idx="1">
                  <c:v>109</c:v>
                </c:pt>
                <c:pt idx="2">
                  <c:v>164</c:v>
                </c:pt>
                <c:pt idx="3">
                  <c:v>189</c:v>
                </c:pt>
                <c:pt idx="4">
                  <c:v>176</c:v>
                </c:pt>
                <c:pt idx="5">
                  <c:v>175</c:v>
                </c:pt>
                <c:pt idx="6">
                  <c:v>177</c:v>
                </c:pt>
                <c:pt idx="7">
                  <c:v>161</c:v>
                </c:pt>
                <c:pt idx="8">
                  <c:v>191</c:v>
                </c:pt>
                <c:pt idx="9">
                  <c:v>195</c:v>
                </c:pt>
                <c:pt idx="10">
                  <c:v>193</c:v>
                </c:pt>
                <c:pt idx="11">
                  <c:v>162</c:v>
                </c:pt>
                <c:pt idx="12">
                  <c:v>157</c:v>
                </c:pt>
                <c:pt idx="13">
                  <c:v>194</c:v>
                </c:pt>
                <c:pt idx="14">
                  <c:v>188</c:v>
                </c:pt>
                <c:pt idx="15">
                  <c:v>188</c:v>
                </c:pt>
                <c:pt idx="16">
                  <c:v>173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AL_Data2!$G$90:$G$106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AL_Data2!$H$90:$H$106</c:f>
              <c:numCache>
                <c:ptCount val="17"/>
                <c:pt idx="0">
                  <c:v>171</c:v>
                </c:pt>
                <c:pt idx="1">
                  <c:v>233</c:v>
                </c:pt>
                <c:pt idx="2">
                  <c:v>427</c:v>
                </c:pt>
                <c:pt idx="3">
                  <c:v>465</c:v>
                </c:pt>
                <c:pt idx="4">
                  <c:v>434</c:v>
                </c:pt>
                <c:pt idx="5">
                  <c:v>378</c:v>
                </c:pt>
                <c:pt idx="6">
                  <c:v>345</c:v>
                </c:pt>
                <c:pt idx="7">
                  <c:v>341</c:v>
                </c:pt>
                <c:pt idx="8">
                  <c:v>347</c:v>
                </c:pt>
                <c:pt idx="9">
                  <c:v>365</c:v>
                </c:pt>
                <c:pt idx="10">
                  <c:v>381</c:v>
                </c:pt>
                <c:pt idx="11">
                  <c:v>315</c:v>
                </c:pt>
                <c:pt idx="12">
                  <c:v>304</c:v>
                </c:pt>
                <c:pt idx="13">
                  <c:v>347</c:v>
                </c:pt>
                <c:pt idx="14">
                  <c:v>334</c:v>
                </c:pt>
                <c:pt idx="15">
                  <c:v>351</c:v>
                </c:pt>
                <c:pt idx="16">
                  <c:v>341</c:v>
                </c:pt>
              </c:numCache>
            </c:numRef>
          </c:yVal>
          <c:smooth val="0"/>
        </c:ser>
        <c:axId val="65222850"/>
        <c:axId val="50134739"/>
      </c:scatterChart>
      <c:valAx>
        <c:axId val="652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0134739"/>
        <c:crosses val="autoZero"/>
        <c:crossBetween val="midCat"/>
        <c:dispUnits/>
        <c:majorUnit val="1"/>
      </c:valAx>
      <c:valAx>
        <c:axId val="5013473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22285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AL_Data2!$AK$90:$AK$106</c:f>
              <c:numCache>
                <c:ptCount val="17"/>
                <c:pt idx="0">
                  <c:v>3.4282473033718373</c:v>
                </c:pt>
                <c:pt idx="1">
                  <c:v>4.2730050493824985</c:v>
                </c:pt>
                <c:pt idx="2">
                  <c:v>9.012621096387068</c:v>
                </c:pt>
                <c:pt idx="3">
                  <c:v>9.411482281179627</c:v>
                </c:pt>
                <c:pt idx="4">
                  <c:v>8.749387034222313</c:v>
                </c:pt>
                <c:pt idx="5">
                  <c:v>6.874742197167606</c:v>
                </c:pt>
                <c:pt idx="6">
                  <c:v>5.68557164361754</c:v>
                </c:pt>
                <c:pt idx="7">
                  <c:v>6.068648552425032</c:v>
                </c:pt>
                <c:pt idx="8">
                  <c:v>5.210596616652733</c:v>
                </c:pt>
                <c:pt idx="9">
                  <c:v>5.622834795160129</c:v>
                </c:pt>
                <c:pt idx="10">
                  <c:v>6.150679208381413</c:v>
                </c:pt>
                <c:pt idx="11">
                  <c:v>4.970185384666361</c:v>
                </c:pt>
                <c:pt idx="12">
                  <c:v>4.752109597224768</c:v>
                </c:pt>
                <c:pt idx="13">
                  <c:v>4.920496989492006</c:v>
                </c:pt>
                <c:pt idx="14">
                  <c:v>4.674785424147124</c:v>
                </c:pt>
                <c:pt idx="15">
                  <c:v>5.189405335536443</c:v>
                </c:pt>
                <c:pt idx="16">
                  <c:v>5.334774569256647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AL_Data2!$AL$90:$AL$106</c:f>
              <c:numCache>
                <c:ptCount val="17"/>
                <c:pt idx="0">
                  <c:v>7.250536237575903</c:v>
                </c:pt>
                <c:pt idx="1">
                  <c:v>10.949403709537433</c:v>
                </c:pt>
                <c:pt idx="2">
                  <c:v>16.42126553887284</c:v>
                </c:pt>
                <c:pt idx="3">
                  <c:v>18.862821379061867</c:v>
                </c:pt>
                <c:pt idx="4">
                  <c:v>17.45730399712748</c:v>
                </c:pt>
                <c:pt idx="5">
                  <c:v>17.304202943692122</c:v>
                </c:pt>
                <c:pt idx="6">
                  <c:v>17.449873513063743</c:v>
                </c:pt>
                <c:pt idx="7">
                  <c:v>15.786109008475472</c:v>
                </c:pt>
                <c:pt idx="8">
                  <c:v>18.485540629476212</c:v>
                </c:pt>
                <c:pt idx="9">
                  <c:v>18.56223584510528</c:v>
                </c:pt>
                <c:pt idx="10">
                  <c:v>18.06439535754399</c:v>
                </c:pt>
                <c:pt idx="11">
                  <c:v>14.949793609793776</c:v>
                </c:pt>
                <c:pt idx="12">
                  <c:v>14.33461370955151</c:v>
                </c:pt>
                <c:pt idx="13">
                  <c:v>17.577781683951486</c:v>
                </c:pt>
                <c:pt idx="14">
                  <c:v>16.841003902992234</c:v>
                </c:pt>
                <c:pt idx="15">
                  <c:v>16.691837602625945</c:v>
                </c:pt>
                <c:pt idx="16">
                  <c:v>15.25370078587419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AL_Data2!$AQ$90:$AQ$106</c:f>
              <c:numCache>
                <c:ptCount val="17"/>
                <c:pt idx="0">
                  <c:v>4.3466004627731465</c:v>
                </c:pt>
                <c:pt idx="1">
                  <c:v>5.895996643583714</c:v>
                </c:pt>
                <c:pt idx="2">
                  <c:v>10.748825621575385</c:v>
                </c:pt>
                <c:pt idx="3">
                  <c:v>11.64955434817737</c:v>
                </c:pt>
                <c:pt idx="4">
                  <c:v>10.808761871270635</c:v>
                </c:pt>
                <c:pt idx="5">
                  <c:v>9.393969667915716</c:v>
                </c:pt>
                <c:pt idx="6">
                  <c:v>8.560307615274468</c:v>
                </c:pt>
                <c:pt idx="7">
                  <c:v>8.422856024985007</c:v>
                </c:pt>
                <c:pt idx="8">
                  <c:v>8.48198189940174</c:v>
                </c:pt>
                <c:pt idx="9">
                  <c:v>8.817982112300506</c:v>
                </c:pt>
                <c:pt idx="10">
                  <c:v>9.086325818949831</c:v>
                </c:pt>
                <c:pt idx="11">
                  <c:v>7.441592359020214</c:v>
                </c:pt>
                <c:pt idx="12">
                  <c:v>7.131578323849195</c:v>
                </c:pt>
                <c:pt idx="13">
                  <c:v>8.087818323826456</c:v>
                </c:pt>
                <c:pt idx="14">
                  <c:v>7.730978609956159</c:v>
                </c:pt>
                <c:pt idx="15">
                  <c:v>8.06704240851089</c:v>
                </c:pt>
                <c:pt idx="16">
                  <c:v>7.803450086066792</c:v>
                </c:pt>
              </c:numCache>
            </c:numRef>
          </c:yVal>
          <c:smooth val="0"/>
        </c:ser>
        <c:axId val="48559468"/>
        <c:axId val="34382029"/>
      </c:scatterChart>
      <c:valAx>
        <c:axId val="4855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382029"/>
        <c:crosses val="autoZero"/>
        <c:crossBetween val="midCat"/>
        <c:dispUnits/>
        <c:majorUnit val="1"/>
      </c:valAx>
      <c:valAx>
        <c:axId val="3438202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55946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AL_Data2!$AK$90:$AK$106</c:f>
              <c:numCache>
                <c:ptCount val="17"/>
                <c:pt idx="0">
                  <c:v>3.4282473033718373</c:v>
                </c:pt>
                <c:pt idx="1">
                  <c:v>4.2730050493824985</c:v>
                </c:pt>
                <c:pt idx="2">
                  <c:v>9.012621096387068</c:v>
                </c:pt>
                <c:pt idx="3">
                  <c:v>9.411482281179627</c:v>
                </c:pt>
                <c:pt idx="4">
                  <c:v>8.749387034222313</c:v>
                </c:pt>
                <c:pt idx="5">
                  <c:v>6.874742197167606</c:v>
                </c:pt>
                <c:pt idx="6">
                  <c:v>5.68557164361754</c:v>
                </c:pt>
                <c:pt idx="7">
                  <c:v>6.068648552425032</c:v>
                </c:pt>
                <c:pt idx="8">
                  <c:v>5.210596616652733</c:v>
                </c:pt>
                <c:pt idx="9">
                  <c:v>5.622834795160129</c:v>
                </c:pt>
                <c:pt idx="10">
                  <c:v>6.150679208381413</c:v>
                </c:pt>
                <c:pt idx="11">
                  <c:v>4.970185384666361</c:v>
                </c:pt>
                <c:pt idx="12">
                  <c:v>4.752109597224768</c:v>
                </c:pt>
                <c:pt idx="13">
                  <c:v>4.920496989492006</c:v>
                </c:pt>
                <c:pt idx="14">
                  <c:v>4.674785424147124</c:v>
                </c:pt>
                <c:pt idx="15">
                  <c:v>5.189405335536443</c:v>
                </c:pt>
                <c:pt idx="16">
                  <c:v>5.334774569256647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AL_Data2!$AL$90:$AL$106</c:f>
              <c:numCache>
                <c:ptCount val="17"/>
                <c:pt idx="0">
                  <c:v>7.250536237575903</c:v>
                </c:pt>
                <c:pt idx="1">
                  <c:v>10.949403709537433</c:v>
                </c:pt>
                <c:pt idx="2">
                  <c:v>16.42126553887284</c:v>
                </c:pt>
                <c:pt idx="3">
                  <c:v>18.862821379061867</c:v>
                </c:pt>
                <c:pt idx="4">
                  <c:v>17.45730399712748</c:v>
                </c:pt>
                <c:pt idx="5">
                  <c:v>17.304202943692122</c:v>
                </c:pt>
                <c:pt idx="6">
                  <c:v>17.449873513063743</c:v>
                </c:pt>
                <c:pt idx="7">
                  <c:v>15.786109008475472</c:v>
                </c:pt>
                <c:pt idx="8">
                  <c:v>18.485540629476212</c:v>
                </c:pt>
                <c:pt idx="9">
                  <c:v>18.56223584510528</c:v>
                </c:pt>
                <c:pt idx="10">
                  <c:v>18.06439535754399</c:v>
                </c:pt>
                <c:pt idx="11">
                  <c:v>14.949793609793776</c:v>
                </c:pt>
                <c:pt idx="12">
                  <c:v>14.33461370955151</c:v>
                </c:pt>
                <c:pt idx="13">
                  <c:v>17.577781683951486</c:v>
                </c:pt>
                <c:pt idx="14">
                  <c:v>16.841003902992234</c:v>
                </c:pt>
                <c:pt idx="15">
                  <c:v>16.691837602625945</c:v>
                </c:pt>
                <c:pt idx="16">
                  <c:v>15.25370078587419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AL_Data2!$AQ$90:$AQ$105</c:f>
              <c:numCache>
                <c:ptCount val="16"/>
                <c:pt idx="0">
                  <c:v>4.3466004627731465</c:v>
                </c:pt>
                <c:pt idx="1">
                  <c:v>5.895996643583714</c:v>
                </c:pt>
                <c:pt idx="2">
                  <c:v>10.748825621575385</c:v>
                </c:pt>
                <c:pt idx="3">
                  <c:v>11.64955434817737</c:v>
                </c:pt>
                <c:pt idx="4">
                  <c:v>10.808761871270635</c:v>
                </c:pt>
                <c:pt idx="5">
                  <c:v>9.393969667915716</c:v>
                </c:pt>
                <c:pt idx="6">
                  <c:v>8.560307615274468</c:v>
                </c:pt>
                <c:pt idx="7">
                  <c:v>8.422856024985007</c:v>
                </c:pt>
                <c:pt idx="8">
                  <c:v>8.48198189940174</c:v>
                </c:pt>
                <c:pt idx="9">
                  <c:v>8.817982112300506</c:v>
                </c:pt>
                <c:pt idx="10">
                  <c:v>9.086325818949831</c:v>
                </c:pt>
                <c:pt idx="11">
                  <c:v>7.441592359020214</c:v>
                </c:pt>
                <c:pt idx="12">
                  <c:v>7.131578323849195</c:v>
                </c:pt>
                <c:pt idx="13">
                  <c:v>8.087818323826456</c:v>
                </c:pt>
                <c:pt idx="14">
                  <c:v>7.730978609956159</c:v>
                </c:pt>
                <c:pt idx="15">
                  <c:v>8.06704240851089</c:v>
                </c:pt>
              </c:numCache>
            </c:numRef>
          </c:yVal>
          <c:smooth val="0"/>
        </c:ser>
        <c:axId val="41002806"/>
        <c:axId val="33480935"/>
      </c:scatterChart>
      <c:valAx>
        <c:axId val="4100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480935"/>
        <c:crosses val="autoZero"/>
        <c:crossBetween val="midCat"/>
        <c:dispUnits/>
        <c:majorUnit val="1"/>
      </c:valAx>
      <c:valAx>
        <c:axId val="33480935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00280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AL_Data2!$K$47:$K$63</c:f>
              <c:numCache>
                <c:ptCount val="17"/>
                <c:pt idx="0">
                  <c:v>107</c:v>
                </c:pt>
                <c:pt idx="1">
                  <c:v>129</c:v>
                </c:pt>
                <c:pt idx="2">
                  <c:v>435</c:v>
                </c:pt>
                <c:pt idx="3">
                  <c:v>465</c:v>
                </c:pt>
                <c:pt idx="4">
                  <c:v>499</c:v>
                </c:pt>
                <c:pt idx="5">
                  <c:v>504</c:v>
                </c:pt>
                <c:pt idx="6">
                  <c:v>594</c:v>
                </c:pt>
                <c:pt idx="7">
                  <c:v>694</c:v>
                </c:pt>
                <c:pt idx="8">
                  <c:v>621</c:v>
                </c:pt>
                <c:pt idx="9">
                  <c:v>631</c:v>
                </c:pt>
                <c:pt idx="10">
                  <c:v>652</c:v>
                </c:pt>
                <c:pt idx="11">
                  <c:v>621</c:v>
                </c:pt>
                <c:pt idx="12">
                  <c:v>647</c:v>
                </c:pt>
                <c:pt idx="13">
                  <c:v>562</c:v>
                </c:pt>
                <c:pt idx="14">
                  <c:v>439</c:v>
                </c:pt>
                <c:pt idx="15">
                  <c:v>446</c:v>
                </c:pt>
                <c:pt idx="16">
                  <c:v>476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AL_Data2!$L$47:$L$63</c:f>
              <c:numCache>
                <c:ptCount val="17"/>
                <c:pt idx="0">
                  <c:v>81</c:v>
                </c:pt>
                <c:pt idx="1">
                  <c:v>111</c:v>
                </c:pt>
                <c:pt idx="2">
                  <c:v>406</c:v>
                </c:pt>
                <c:pt idx="3">
                  <c:v>467</c:v>
                </c:pt>
                <c:pt idx="4">
                  <c:v>503</c:v>
                </c:pt>
                <c:pt idx="5">
                  <c:v>634</c:v>
                </c:pt>
                <c:pt idx="6">
                  <c:v>770</c:v>
                </c:pt>
                <c:pt idx="7">
                  <c:v>1018</c:v>
                </c:pt>
                <c:pt idx="8">
                  <c:v>971</c:v>
                </c:pt>
                <c:pt idx="9">
                  <c:v>976</c:v>
                </c:pt>
                <c:pt idx="10">
                  <c:v>954</c:v>
                </c:pt>
                <c:pt idx="11">
                  <c:v>975</c:v>
                </c:pt>
                <c:pt idx="12">
                  <c:v>929</c:v>
                </c:pt>
                <c:pt idx="13">
                  <c:v>845</c:v>
                </c:pt>
                <c:pt idx="14">
                  <c:v>601</c:v>
                </c:pt>
                <c:pt idx="15">
                  <c:v>633</c:v>
                </c:pt>
                <c:pt idx="16">
                  <c:v>637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AL_Data2!$M$47:$M$63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AL_Data2!$N$47:$N$63</c:f>
              <c:numCache>
                <c:ptCount val="17"/>
                <c:pt idx="0">
                  <c:v>188</c:v>
                </c:pt>
                <c:pt idx="1">
                  <c:v>240</c:v>
                </c:pt>
                <c:pt idx="2">
                  <c:v>841</c:v>
                </c:pt>
                <c:pt idx="3">
                  <c:v>933</c:v>
                </c:pt>
                <c:pt idx="4">
                  <c:v>1003</c:v>
                </c:pt>
                <c:pt idx="5">
                  <c:v>1138</c:v>
                </c:pt>
                <c:pt idx="6">
                  <c:v>1364</c:v>
                </c:pt>
                <c:pt idx="7">
                  <c:v>1713</c:v>
                </c:pt>
                <c:pt idx="8">
                  <c:v>1594</c:v>
                </c:pt>
                <c:pt idx="9">
                  <c:v>1607</c:v>
                </c:pt>
                <c:pt idx="10">
                  <c:v>1607</c:v>
                </c:pt>
                <c:pt idx="11">
                  <c:v>1596</c:v>
                </c:pt>
                <c:pt idx="12">
                  <c:v>1576</c:v>
                </c:pt>
                <c:pt idx="13">
                  <c:v>1407</c:v>
                </c:pt>
                <c:pt idx="14">
                  <c:v>1040</c:v>
                </c:pt>
                <c:pt idx="15">
                  <c:v>1079</c:v>
                </c:pt>
                <c:pt idx="16">
                  <c:v>1113</c:v>
                </c:pt>
              </c:numCache>
            </c:numRef>
          </c:yVal>
          <c:smooth val="0"/>
        </c:ser>
        <c:axId val="32892960"/>
        <c:axId val="27601185"/>
      </c:scatterChart>
      <c:valAx>
        <c:axId val="3289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601185"/>
        <c:crosses val="autoZero"/>
        <c:crossBetween val="midCat"/>
        <c:dispUnits/>
        <c:majorUnit val="1"/>
      </c:valAx>
      <c:valAx>
        <c:axId val="2760118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892960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AL_Data2!$B$47:$B$63</c:f>
              <c:numCache>
                <c:ptCount val="17"/>
                <c:pt idx="0">
                  <c:v>107</c:v>
                </c:pt>
                <c:pt idx="1">
                  <c:v>129</c:v>
                </c:pt>
                <c:pt idx="2">
                  <c:v>435</c:v>
                </c:pt>
                <c:pt idx="3">
                  <c:v>465</c:v>
                </c:pt>
                <c:pt idx="4">
                  <c:v>499</c:v>
                </c:pt>
                <c:pt idx="5">
                  <c:v>504</c:v>
                </c:pt>
                <c:pt idx="6">
                  <c:v>594</c:v>
                </c:pt>
                <c:pt idx="7">
                  <c:v>694</c:v>
                </c:pt>
                <c:pt idx="8">
                  <c:v>621</c:v>
                </c:pt>
                <c:pt idx="9">
                  <c:v>631</c:v>
                </c:pt>
                <c:pt idx="10">
                  <c:v>652</c:v>
                </c:pt>
                <c:pt idx="11">
                  <c:v>621</c:v>
                </c:pt>
                <c:pt idx="12">
                  <c:v>647</c:v>
                </c:pt>
                <c:pt idx="13">
                  <c:v>562</c:v>
                </c:pt>
                <c:pt idx="14">
                  <c:v>439</c:v>
                </c:pt>
                <c:pt idx="15">
                  <c:v>446</c:v>
                </c:pt>
                <c:pt idx="16">
                  <c:v>476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AL_Data2!$C$47:$C$63</c:f>
              <c:numCache>
                <c:ptCount val="17"/>
                <c:pt idx="0">
                  <c:v>81</c:v>
                </c:pt>
                <c:pt idx="1">
                  <c:v>111</c:v>
                </c:pt>
                <c:pt idx="2">
                  <c:v>406</c:v>
                </c:pt>
                <c:pt idx="3">
                  <c:v>467</c:v>
                </c:pt>
                <c:pt idx="4">
                  <c:v>503</c:v>
                </c:pt>
                <c:pt idx="5">
                  <c:v>634</c:v>
                </c:pt>
                <c:pt idx="6">
                  <c:v>770</c:v>
                </c:pt>
                <c:pt idx="7">
                  <c:v>1018</c:v>
                </c:pt>
                <c:pt idx="8">
                  <c:v>971</c:v>
                </c:pt>
                <c:pt idx="9">
                  <c:v>976</c:v>
                </c:pt>
                <c:pt idx="10">
                  <c:v>954</c:v>
                </c:pt>
                <c:pt idx="11">
                  <c:v>975</c:v>
                </c:pt>
                <c:pt idx="12">
                  <c:v>929</c:v>
                </c:pt>
                <c:pt idx="13">
                  <c:v>845</c:v>
                </c:pt>
                <c:pt idx="14">
                  <c:v>601</c:v>
                </c:pt>
                <c:pt idx="15">
                  <c:v>633</c:v>
                </c:pt>
                <c:pt idx="16">
                  <c:v>637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AL_Data2!$D$47:$D$63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AL_Data2!$F$47:$F$63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AL_Data2!$H$47:$H$63</c:f>
              <c:numCache>
                <c:ptCount val="17"/>
                <c:pt idx="0">
                  <c:v>188</c:v>
                </c:pt>
                <c:pt idx="1">
                  <c:v>240</c:v>
                </c:pt>
                <c:pt idx="2">
                  <c:v>841</c:v>
                </c:pt>
                <c:pt idx="3">
                  <c:v>933</c:v>
                </c:pt>
                <c:pt idx="4">
                  <c:v>1003</c:v>
                </c:pt>
                <c:pt idx="5">
                  <c:v>1138</c:v>
                </c:pt>
                <c:pt idx="6">
                  <c:v>1364</c:v>
                </c:pt>
                <c:pt idx="7">
                  <c:v>1713</c:v>
                </c:pt>
                <c:pt idx="8">
                  <c:v>1594</c:v>
                </c:pt>
                <c:pt idx="9">
                  <c:v>1607</c:v>
                </c:pt>
                <c:pt idx="10">
                  <c:v>1607</c:v>
                </c:pt>
                <c:pt idx="11">
                  <c:v>1596</c:v>
                </c:pt>
                <c:pt idx="12">
                  <c:v>1576</c:v>
                </c:pt>
                <c:pt idx="13">
                  <c:v>1407</c:v>
                </c:pt>
                <c:pt idx="14">
                  <c:v>1040</c:v>
                </c:pt>
                <c:pt idx="15">
                  <c:v>1079</c:v>
                </c:pt>
                <c:pt idx="16">
                  <c:v>1113</c:v>
                </c:pt>
              </c:numCache>
            </c:numRef>
          </c:yVal>
          <c:smooth val="0"/>
        </c:ser>
        <c:axId val="47084074"/>
        <c:axId val="21103483"/>
      </c:scatterChart>
      <c:valAx>
        <c:axId val="4708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1103483"/>
        <c:crosses val="autoZero"/>
        <c:crossBetween val="midCat"/>
        <c:dispUnits/>
        <c:majorUnit val="1"/>
      </c:valAx>
      <c:valAx>
        <c:axId val="2110348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084074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ALABAMA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6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AL_Data2!$AK$47:$AK$63</c:f>
              <c:numCache>
                <c:ptCount val="17"/>
                <c:pt idx="0">
                  <c:v>3.705277388492794</c:v>
                </c:pt>
                <c:pt idx="1">
                  <c:v>4.445303640083407</c:v>
                </c:pt>
                <c:pt idx="2">
                  <c:v>14.906806756381656</c:v>
                </c:pt>
                <c:pt idx="3">
                  <c:v>15.856301669378718</c:v>
                </c:pt>
                <c:pt idx="4">
                  <c:v>16.922264070065633</c:v>
                </c:pt>
                <c:pt idx="5">
                  <c:v>17.068325455036813</c:v>
                </c:pt>
                <c:pt idx="6">
                  <c:v>20.102556882790587</c:v>
                </c:pt>
                <c:pt idx="7">
                  <c:v>23.398011641016513</c:v>
                </c:pt>
                <c:pt idx="8">
                  <c:v>20.742182685521456</c:v>
                </c:pt>
                <c:pt idx="9">
                  <c:v>20.870639739682595</c:v>
                </c:pt>
                <c:pt idx="10">
                  <c:v>21.331078956727026</c:v>
                </c:pt>
                <c:pt idx="11">
                  <c:v>20.17310538482229</c:v>
                </c:pt>
                <c:pt idx="12">
                  <c:v>20.915747683023298</c:v>
                </c:pt>
                <c:pt idx="13">
                  <c:v>18.07398240584645</c:v>
                </c:pt>
                <c:pt idx="14">
                  <c:v>14.056375350688954</c:v>
                </c:pt>
                <c:pt idx="15">
                  <c:v>14.199231776989286</c:v>
                </c:pt>
                <c:pt idx="16">
                  <c:v>15.115194612893832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AL_Data2!$AL$47:$AL$63</c:f>
              <c:numCache>
                <c:ptCount val="17"/>
                <c:pt idx="0">
                  <c:v>8.156853267272892</c:v>
                </c:pt>
                <c:pt idx="1">
                  <c:v>11.150310199620689</c:v>
                </c:pt>
                <c:pt idx="2">
                  <c:v>40.65264517550228</c:v>
                </c:pt>
                <c:pt idx="3">
                  <c:v>46.608135365195196</c:v>
                </c:pt>
                <c:pt idx="4">
                  <c:v>49.89218130997229</c:v>
                </c:pt>
                <c:pt idx="5">
                  <c:v>62.6906552360046</c:v>
                </c:pt>
                <c:pt idx="6">
                  <c:v>75.91187912462759</c:v>
                </c:pt>
                <c:pt idx="7">
                  <c:v>99.81527310949087</c:v>
                </c:pt>
                <c:pt idx="8">
                  <c:v>93.9762301111068</c:v>
                </c:pt>
                <c:pt idx="9">
                  <c:v>92.90637017857823</c:v>
                </c:pt>
                <c:pt idx="10">
                  <c:v>89.29239985024336</c:v>
                </c:pt>
                <c:pt idx="11">
                  <c:v>89.97560968857366</c:v>
                </c:pt>
                <c:pt idx="12">
                  <c:v>84.82073972084937</c:v>
                </c:pt>
                <c:pt idx="13">
                  <c:v>76.56301815947941</c:v>
                </c:pt>
                <c:pt idx="14">
                  <c:v>53.83746460477836</c:v>
                </c:pt>
                <c:pt idx="15">
                  <c:v>56.201772353522465</c:v>
                </c:pt>
                <c:pt idx="16">
                  <c:v>56.165360697120576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AL_Data2!$AR$47:$AR$63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1.7540782318891421</c:v>
                </c:pt>
                <c:pt idx="4">
                  <c:v>1.7150011147507247</c:v>
                </c:pt>
                <c:pt idx="5">
                  <c:v>0</c:v>
                </c:pt>
                <c:pt idx="6">
                  <c:v>0</c:v>
                </c:pt>
                <c:pt idx="7">
                  <c:v>1.59846547314578</c:v>
                </c:pt>
                <c:pt idx="8">
                  <c:v>3.130576339104029</c:v>
                </c:pt>
                <c:pt idx="9">
                  <c:v>0</c:v>
                </c:pt>
                <c:pt idx="10">
                  <c:v>1.467545237081933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AL_Data2!$AQ$47:$AQ$63</c:f>
              <c:numCache>
                <c:ptCount val="17"/>
                <c:pt idx="0">
                  <c:v>4.778718637434804</c:v>
                </c:pt>
                <c:pt idx="1">
                  <c:v>6.073129589957473</c:v>
                </c:pt>
                <c:pt idx="2">
                  <c:v>21.170403624695314</c:v>
                </c:pt>
                <c:pt idx="3">
                  <c:v>23.374267111504274</c:v>
                </c:pt>
                <c:pt idx="4">
                  <c:v>24.97969621401946</c:v>
                </c:pt>
                <c:pt idx="5">
                  <c:v>28.28131609018012</c:v>
                </c:pt>
                <c:pt idx="6">
                  <c:v>33.844230687635864</c:v>
                </c:pt>
                <c:pt idx="7">
                  <c:v>42.31188378533524</c:v>
                </c:pt>
                <c:pt idx="8">
                  <c:v>38.96334048313076</c:v>
                </c:pt>
                <c:pt idx="9">
                  <c:v>38.823280149224416</c:v>
                </c:pt>
                <c:pt idx="10">
                  <c:v>38.324739084126975</c:v>
                </c:pt>
                <c:pt idx="11">
                  <c:v>37.70406795236908</c:v>
                </c:pt>
                <c:pt idx="12">
                  <c:v>36.971603415744504</c:v>
                </c:pt>
                <c:pt idx="13">
                  <c:v>32.79412213724445</c:v>
                </c:pt>
                <c:pt idx="14">
                  <c:v>24.072508246570074</c:v>
                </c:pt>
                <c:pt idx="15">
                  <c:v>24.798685922459406</c:v>
                </c:pt>
                <c:pt idx="16">
                  <c:v>25.46991186449366</c:v>
                </c:pt>
              </c:numCache>
            </c:numRef>
          </c:yVal>
          <c:smooth val="0"/>
        </c:ser>
        <c:axId val="55713620"/>
        <c:axId val="31660533"/>
      </c:scatterChart>
      <c:valAx>
        <c:axId val="5571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660533"/>
        <c:crosses val="autoZero"/>
        <c:crossBetween val="midCat"/>
        <c:dispUnits/>
        <c:majorUnit val="1"/>
      </c:valAx>
      <c:valAx>
        <c:axId val="31660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571362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AL_Data2!$AK$47:$AK$63</c:f>
              <c:numCache>
                <c:ptCount val="17"/>
                <c:pt idx="0">
                  <c:v>3.705277388492794</c:v>
                </c:pt>
                <c:pt idx="1">
                  <c:v>4.445303640083407</c:v>
                </c:pt>
                <c:pt idx="2">
                  <c:v>14.906806756381656</c:v>
                </c:pt>
                <c:pt idx="3">
                  <c:v>15.856301669378718</c:v>
                </c:pt>
                <c:pt idx="4">
                  <c:v>16.922264070065633</c:v>
                </c:pt>
                <c:pt idx="5">
                  <c:v>17.068325455036813</c:v>
                </c:pt>
                <c:pt idx="6">
                  <c:v>20.102556882790587</c:v>
                </c:pt>
                <c:pt idx="7">
                  <c:v>23.398011641016513</c:v>
                </c:pt>
                <c:pt idx="8">
                  <c:v>20.742182685521456</c:v>
                </c:pt>
                <c:pt idx="9">
                  <c:v>20.870639739682595</c:v>
                </c:pt>
                <c:pt idx="10">
                  <c:v>21.331078956727026</c:v>
                </c:pt>
                <c:pt idx="11">
                  <c:v>20.17310538482229</c:v>
                </c:pt>
                <c:pt idx="12">
                  <c:v>20.915747683023298</c:v>
                </c:pt>
                <c:pt idx="13">
                  <c:v>18.07398240584645</c:v>
                </c:pt>
                <c:pt idx="14">
                  <c:v>14.056375350688954</c:v>
                </c:pt>
                <c:pt idx="15">
                  <c:v>14.199231776989286</c:v>
                </c:pt>
                <c:pt idx="16">
                  <c:v>15.115194612893832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AL_Data2!$AL$47:$AL$63</c:f>
              <c:numCache>
                <c:ptCount val="17"/>
                <c:pt idx="0">
                  <c:v>8.156853267272892</c:v>
                </c:pt>
                <c:pt idx="1">
                  <c:v>11.150310199620689</c:v>
                </c:pt>
                <c:pt idx="2">
                  <c:v>40.65264517550228</c:v>
                </c:pt>
                <c:pt idx="3">
                  <c:v>46.608135365195196</c:v>
                </c:pt>
                <c:pt idx="4">
                  <c:v>49.89218130997229</c:v>
                </c:pt>
                <c:pt idx="5">
                  <c:v>62.6906552360046</c:v>
                </c:pt>
                <c:pt idx="6">
                  <c:v>75.91187912462759</c:v>
                </c:pt>
                <c:pt idx="7">
                  <c:v>99.81527310949087</c:v>
                </c:pt>
                <c:pt idx="8">
                  <c:v>93.9762301111068</c:v>
                </c:pt>
                <c:pt idx="9">
                  <c:v>92.90637017857823</c:v>
                </c:pt>
                <c:pt idx="10">
                  <c:v>89.29239985024336</c:v>
                </c:pt>
                <c:pt idx="11">
                  <c:v>89.97560968857366</c:v>
                </c:pt>
                <c:pt idx="12">
                  <c:v>84.82073972084937</c:v>
                </c:pt>
                <c:pt idx="13">
                  <c:v>76.56301815947941</c:v>
                </c:pt>
                <c:pt idx="14">
                  <c:v>53.83746460477836</c:v>
                </c:pt>
                <c:pt idx="15">
                  <c:v>56.201772353522465</c:v>
                </c:pt>
                <c:pt idx="16">
                  <c:v>56.165360697120576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AL_Data2!$AM$47:$AM$63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8.135372600065082</c:v>
                </c:pt>
                <c:pt idx="4">
                  <c:v>7.546030787805614</c:v>
                </c:pt>
                <c:pt idx="5">
                  <c:v>0</c:v>
                </c:pt>
                <c:pt idx="6">
                  <c:v>0</c:v>
                </c:pt>
                <c:pt idx="7">
                  <c:v>6.154224875376947</c:v>
                </c:pt>
                <c:pt idx="8">
                  <c:v>6.167509559639817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3.9491351394044707</c:v>
                </c:pt>
                <c:pt idx="9">
                  <c:v>0</c:v>
                </c:pt>
                <c:pt idx="10">
                  <c:v>3.534942910671993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AL_Data2!$AQ$47:$AQ$63</c:f>
              <c:numCache>
                <c:ptCount val="17"/>
                <c:pt idx="0">
                  <c:v>4.778718637434804</c:v>
                </c:pt>
                <c:pt idx="1">
                  <c:v>6.073129589957473</c:v>
                </c:pt>
                <c:pt idx="2">
                  <c:v>21.170403624695314</c:v>
                </c:pt>
                <c:pt idx="3">
                  <c:v>23.374267111504274</c:v>
                </c:pt>
                <c:pt idx="4">
                  <c:v>24.97969621401946</c:v>
                </c:pt>
                <c:pt idx="5">
                  <c:v>28.28131609018012</c:v>
                </c:pt>
                <c:pt idx="6">
                  <c:v>33.844230687635864</c:v>
                </c:pt>
                <c:pt idx="7">
                  <c:v>42.31188378533524</c:v>
                </c:pt>
                <c:pt idx="8">
                  <c:v>38.96334048313076</c:v>
                </c:pt>
                <c:pt idx="9">
                  <c:v>38.823280149224416</c:v>
                </c:pt>
                <c:pt idx="10">
                  <c:v>38.324739084126975</c:v>
                </c:pt>
                <c:pt idx="11">
                  <c:v>37.70406795236908</c:v>
                </c:pt>
                <c:pt idx="12">
                  <c:v>36.971603415744504</c:v>
                </c:pt>
                <c:pt idx="13">
                  <c:v>32.79412213724445</c:v>
                </c:pt>
                <c:pt idx="14">
                  <c:v>24.072508246570074</c:v>
                </c:pt>
                <c:pt idx="15">
                  <c:v>24.798685922459406</c:v>
                </c:pt>
                <c:pt idx="16">
                  <c:v>25.46991186449366</c:v>
                </c:pt>
              </c:numCache>
            </c:numRef>
          </c:yVal>
          <c:smooth val="0"/>
        </c:ser>
        <c:axId val="16509342"/>
        <c:axId val="14366351"/>
      </c:scatterChart>
      <c:valAx>
        <c:axId val="16509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4366351"/>
        <c:crosses val="autoZero"/>
        <c:crossBetween val="midCat"/>
        <c:dispUnits/>
        <c:majorUnit val="1"/>
      </c:valAx>
      <c:valAx>
        <c:axId val="14366351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50934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AL_Data3!$L$4:$L$20</c:f>
              <c:numCache>
                <c:ptCount val="17"/>
                <c:pt idx="0">
                  <c:v>6.752608324823315</c:v>
                </c:pt>
                <c:pt idx="1">
                  <c:v>7.202081091297921</c:v>
                </c:pt>
                <c:pt idx="2">
                  <c:v>7.710417287783615</c:v>
                </c:pt>
                <c:pt idx="3">
                  <c:v>7.740603180535418</c:v>
                </c:pt>
                <c:pt idx="4">
                  <c:v>7.087681744776989</c:v>
                </c:pt>
                <c:pt idx="5">
                  <c:v>7.687519599788407</c:v>
                </c:pt>
                <c:pt idx="6">
                  <c:v>7.546919503135188</c:v>
                </c:pt>
                <c:pt idx="7">
                  <c:v>7.889243118152541</c:v>
                </c:pt>
                <c:pt idx="8">
                  <c:v>7.882697445705416</c:v>
                </c:pt>
                <c:pt idx="9">
                  <c:v>9.790347643337636</c:v>
                </c:pt>
                <c:pt idx="10">
                  <c:v>10.60010672082754</c:v>
                </c:pt>
                <c:pt idx="11">
                  <c:v>8.413581794958088</c:v>
                </c:pt>
                <c:pt idx="12">
                  <c:v>11.21756483154418</c:v>
                </c:pt>
                <c:pt idx="13">
                  <c:v>9.712353534814286</c:v>
                </c:pt>
                <c:pt idx="14">
                  <c:v>8.74120836159017</c:v>
                </c:pt>
                <c:pt idx="15">
                  <c:v>10.537994883819401</c:v>
                </c:pt>
                <c:pt idx="16">
                  <c:v>10.637794527982004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AL_Data3!$M$4:$M$20</c:f>
              <c:numCache>
                <c:ptCount val="17"/>
                <c:pt idx="0">
                  <c:v>31.620394147206028</c:v>
                </c:pt>
                <c:pt idx="1">
                  <c:v>28.72962808190556</c:v>
                </c:pt>
                <c:pt idx="2">
                  <c:v>27.335399342148083</c:v>
                </c:pt>
                <c:pt idx="3">
                  <c:v>30.440002754570738</c:v>
                </c:pt>
                <c:pt idx="4">
                  <c:v>26.28514522294763</c:v>
                </c:pt>
                <c:pt idx="5">
                  <c:v>26.005744995377302</c:v>
                </c:pt>
                <c:pt idx="6">
                  <c:v>30.956272785887094</c:v>
                </c:pt>
                <c:pt idx="7">
                  <c:v>33.14102388114727</c:v>
                </c:pt>
                <c:pt idx="8">
                  <c:v>31.357671015446556</c:v>
                </c:pt>
                <c:pt idx="9">
                  <c:v>41.21768267143891</c:v>
                </c:pt>
                <c:pt idx="10">
                  <c:v>43.523025084238114</c:v>
                </c:pt>
                <c:pt idx="11">
                  <c:v>37.7436147308991</c:v>
                </c:pt>
                <c:pt idx="12">
                  <c:v>46.74727528210428</c:v>
                </c:pt>
                <c:pt idx="13">
                  <c:v>39.68591947201418</c:v>
                </c:pt>
                <c:pt idx="14">
                  <c:v>44.52116457333585</c:v>
                </c:pt>
                <c:pt idx="15">
                  <c:v>51.14094925059864</c:v>
                </c:pt>
                <c:pt idx="16">
                  <c:v>42.41057848558084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AL_Data3!$N$4:$N$20</c:f>
              <c:numCache>
                <c:ptCount val="17"/>
                <c:pt idx="0">
                  <c:v>13.115842262542056</c:v>
                </c:pt>
                <c:pt idx="1">
                  <c:v>12.700686889068097</c:v>
                </c:pt>
                <c:pt idx="2">
                  <c:v>12.714347170610967</c:v>
                </c:pt>
                <c:pt idx="3">
                  <c:v>13.521210382154644</c:v>
                </c:pt>
                <c:pt idx="4">
                  <c:v>11.978917105893627</c:v>
                </c:pt>
                <c:pt idx="5">
                  <c:v>12.360774167899171</c:v>
                </c:pt>
                <c:pt idx="6">
                  <c:v>13.52923599875239</c:v>
                </c:pt>
                <c:pt idx="7">
                  <c:v>14.350413000872065</c:v>
                </c:pt>
                <c:pt idx="8">
                  <c:v>13.905653616624607</c:v>
                </c:pt>
                <c:pt idx="9">
                  <c:v>17.894374587926183</c:v>
                </c:pt>
                <c:pt idx="10">
                  <c:v>19.127397924786415</c:v>
                </c:pt>
                <c:pt idx="11">
                  <c:v>16.05004153068381</c:v>
                </c:pt>
                <c:pt idx="12">
                  <c:v>20.507977101733413</c:v>
                </c:pt>
                <c:pt idx="13">
                  <c:v>17.564230492073786</c:v>
                </c:pt>
                <c:pt idx="14">
                  <c:v>18.16268624714321</c:v>
                </c:pt>
                <c:pt idx="15">
                  <c:v>21.254587780510178</c:v>
                </c:pt>
                <c:pt idx="16">
                  <c:v>19.0507319123106</c:v>
                </c:pt>
              </c:numCache>
            </c:numRef>
          </c:yVal>
          <c:smooth val="1"/>
        </c:ser>
        <c:axId val="31218574"/>
        <c:axId val="12531711"/>
      </c:scatterChart>
      <c:valAx>
        <c:axId val="3121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531711"/>
        <c:crossesAt val="0"/>
        <c:crossBetween val="midCat"/>
        <c:dispUnits/>
        <c:majorUnit val="1"/>
      </c:valAx>
      <c:valAx>
        <c:axId val="1253171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21857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AL_Data2!$Q$4:$Q$20</c:f>
              <c:numCache>
                <c:ptCount val="17"/>
                <c:pt idx="0">
                  <c:v>43.06190911863373</c:v>
                </c:pt>
                <c:pt idx="1">
                  <c:v>44.901897716307495</c:v>
                </c:pt>
                <c:pt idx="2">
                  <c:v>47.63358778625954</c:v>
                </c:pt>
                <c:pt idx="3">
                  <c:v>45.42399172699069</c:v>
                </c:pt>
                <c:pt idx="4">
                  <c:v>44.69816272965879</c:v>
                </c:pt>
                <c:pt idx="5">
                  <c:v>43.82148463781117</c:v>
                </c:pt>
                <c:pt idx="6">
                  <c:v>40.14098296455845</c:v>
                </c:pt>
                <c:pt idx="7">
                  <c:v>38.1743449220757</c:v>
                </c:pt>
                <c:pt idx="8">
                  <c:v>36.734693877551024</c:v>
                </c:pt>
                <c:pt idx="9">
                  <c:v>35.929452161698144</c:v>
                </c:pt>
                <c:pt idx="10">
                  <c:v>35.69295101553166</c:v>
                </c:pt>
                <c:pt idx="11">
                  <c:v>35.572933290775616</c:v>
                </c:pt>
                <c:pt idx="12">
                  <c:v>36.121455170438274</c:v>
                </c:pt>
                <c:pt idx="13">
                  <c:v>36.27507163323782</c:v>
                </c:pt>
                <c:pt idx="14">
                  <c:v>36.997200530425815</c:v>
                </c:pt>
                <c:pt idx="15">
                  <c:v>37.02507107779788</c:v>
                </c:pt>
                <c:pt idx="16">
                  <c:v>38.65866957470011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AL_Data2!$R$4:$R$20</c:f>
              <c:numCache>
                <c:ptCount val="17"/>
                <c:pt idx="0">
                  <c:v>56.938090881366264</c:v>
                </c:pt>
                <c:pt idx="1">
                  <c:v>55.03377291733676</c:v>
                </c:pt>
                <c:pt idx="2">
                  <c:v>52.340966921119595</c:v>
                </c:pt>
                <c:pt idx="3">
                  <c:v>54.39503619441572</c:v>
                </c:pt>
                <c:pt idx="4">
                  <c:v>55.249343832021005</c:v>
                </c:pt>
                <c:pt idx="5">
                  <c:v>56.17851536218883</c:v>
                </c:pt>
                <c:pt idx="6">
                  <c:v>59.85901703544155</c:v>
                </c:pt>
                <c:pt idx="7">
                  <c:v>61.77427641719473</c:v>
                </c:pt>
                <c:pt idx="8">
                  <c:v>63.2312925170068</c:v>
                </c:pt>
                <c:pt idx="9">
                  <c:v>64.05493990947402</c:v>
                </c:pt>
                <c:pt idx="10">
                  <c:v>64.2921146953405</c:v>
                </c:pt>
                <c:pt idx="11">
                  <c:v>64.42706670922439</c:v>
                </c:pt>
                <c:pt idx="12">
                  <c:v>63.87854482956173</c:v>
                </c:pt>
                <c:pt idx="13">
                  <c:v>63.72492836676218</c:v>
                </c:pt>
                <c:pt idx="14">
                  <c:v>63.002799469574185</c:v>
                </c:pt>
                <c:pt idx="15">
                  <c:v>62.91031274231067</c:v>
                </c:pt>
                <c:pt idx="16">
                  <c:v>61.31406761177753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AL_Data2!$S$4:$S$20</c:f>
              <c:numCache>
                <c:ptCount val="17"/>
                <c:pt idx="0">
                  <c:v>0</c:v>
                </c:pt>
                <c:pt idx="1">
                  <c:v>0.0321646831778707</c:v>
                </c:pt>
                <c:pt idx="2">
                  <c:v>0.02544529262086514</c:v>
                </c:pt>
                <c:pt idx="3">
                  <c:v>0.0517063081695967</c:v>
                </c:pt>
                <c:pt idx="4">
                  <c:v>0.05249343832020997</c:v>
                </c:pt>
                <c:pt idx="5">
                  <c:v>0</c:v>
                </c:pt>
                <c:pt idx="6">
                  <c:v>0</c:v>
                </c:pt>
                <c:pt idx="7">
                  <c:v>0.017126220243192325</c:v>
                </c:pt>
                <c:pt idx="8">
                  <c:v>0.017006802721088433</c:v>
                </c:pt>
                <c:pt idx="9">
                  <c:v>0.015607928827844546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AL_Data2!$T$4:$T$20</c:f>
              <c:numCache>
                <c:ptCount val="17"/>
                <c:pt idx="0">
                  <c:v>0</c:v>
                </c:pt>
                <c:pt idx="1">
                  <c:v>0.0321646831778707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0.03425244048638465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0.012923235978288964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AL_Data2!$U$4:$U$20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0.12926577042399173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0.017006802721088433</c:v>
                </c:pt>
                <c:pt idx="9">
                  <c:v>0</c:v>
                </c:pt>
                <c:pt idx="10">
                  <c:v>0.014934289127837515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0.051692943913155855</c:v>
                </c:pt>
                <c:pt idx="16">
                  <c:v>0.02726281352235551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2188296"/>
        <c:axId val="22823753"/>
      </c:scatterChart>
      <c:valAx>
        <c:axId val="6218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823753"/>
        <c:crosses val="autoZero"/>
        <c:crossBetween val="midCat"/>
        <c:dispUnits/>
        <c:majorUnit val="1"/>
      </c:valAx>
      <c:valAx>
        <c:axId val="22823753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188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AL_Data2!$R$4:$R$20</c:f>
              <c:numCache>
                <c:ptCount val="17"/>
                <c:pt idx="0">
                  <c:v>56.938090881366264</c:v>
                </c:pt>
                <c:pt idx="1">
                  <c:v>55.03377291733676</c:v>
                </c:pt>
                <c:pt idx="2">
                  <c:v>52.340966921119595</c:v>
                </c:pt>
                <c:pt idx="3">
                  <c:v>54.39503619441572</c:v>
                </c:pt>
                <c:pt idx="4">
                  <c:v>55.249343832021005</c:v>
                </c:pt>
                <c:pt idx="5">
                  <c:v>56.17851536218883</c:v>
                </c:pt>
                <c:pt idx="6">
                  <c:v>59.85901703544155</c:v>
                </c:pt>
                <c:pt idx="7">
                  <c:v>61.77427641719473</c:v>
                </c:pt>
                <c:pt idx="8">
                  <c:v>63.2312925170068</c:v>
                </c:pt>
                <c:pt idx="9">
                  <c:v>64.05493990947402</c:v>
                </c:pt>
                <c:pt idx="10">
                  <c:v>64.2921146953405</c:v>
                </c:pt>
                <c:pt idx="11">
                  <c:v>64.42706670922439</c:v>
                </c:pt>
                <c:pt idx="12">
                  <c:v>63.87854482956173</c:v>
                </c:pt>
                <c:pt idx="13">
                  <c:v>63.72492836676218</c:v>
                </c:pt>
                <c:pt idx="14">
                  <c:v>63.002799469574185</c:v>
                </c:pt>
                <c:pt idx="15">
                  <c:v>62.91031274231067</c:v>
                </c:pt>
                <c:pt idx="16">
                  <c:v>61.31406761177753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AL_Data2!$S$3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AL_Data2!$S$4:$S$20</c:f>
              <c:numCache>
                <c:ptCount val="17"/>
                <c:pt idx="0">
                  <c:v>0</c:v>
                </c:pt>
                <c:pt idx="1">
                  <c:v>0.0321646831778707</c:v>
                </c:pt>
                <c:pt idx="2">
                  <c:v>0.02544529262086514</c:v>
                </c:pt>
                <c:pt idx="3">
                  <c:v>0.0517063081695967</c:v>
                </c:pt>
                <c:pt idx="4">
                  <c:v>0.05249343832020997</c:v>
                </c:pt>
                <c:pt idx="5">
                  <c:v>0</c:v>
                </c:pt>
                <c:pt idx="6">
                  <c:v>0</c:v>
                </c:pt>
                <c:pt idx="7">
                  <c:v>0.017126220243192325</c:v>
                </c:pt>
                <c:pt idx="8">
                  <c:v>0.017006802721088433</c:v>
                </c:pt>
                <c:pt idx="9">
                  <c:v>0.015607928827844546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AL_Data2!$T$4:$T$20</c:f>
              <c:numCache>
                <c:ptCount val="17"/>
                <c:pt idx="0">
                  <c:v>0</c:v>
                </c:pt>
                <c:pt idx="1">
                  <c:v>0.0321646831778707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0.03425244048638465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0.012923235978288964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AL_Data2!$U$4:$U$20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0.12926577042399173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0.017006802721088433</c:v>
                </c:pt>
                <c:pt idx="9">
                  <c:v>0</c:v>
                </c:pt>
                <c:pt idx="10">
                  <c:v>0.014934289127837515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0.051692943913155855</c:v>
                </c:pt>
                <c:pt idx="16">
                  <c:v>0.02726281352235551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087186"/>
        <c:axId val="36784675"/>
      </c:scatterChart>
      <c:valAx>
        <c:axId val="408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6784675"/>
        <c:crosses val="autoZero"/>
        <c:crossBetween val="midCat"/>
        <c:dispUnits/>
        <c:majorUnit val="1"/>
      </c:valAx>
      <c:valAx>
        <c:axId val="36784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087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AL_Data2!$D$4:$D$20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AL_Data2!$E$4:$E$20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AL_Data2!$F$4:$F$20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AL_Data2!$G$3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2626620"/>
        <c:axId val="26768669"/>
      </c:scatterChart>
      <c:valAx>
        <c:axId val="6262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768669"/>
        <c:crosses val="autoZero"/>
        <c:crossBetween val="midCat"/>
        <c:dispUnits/>
        <c:majorUnit val="1"/>
      </c:valAx>
      <c:valAx>
        <c:axId val="267686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62662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AL_Data2!$AM$4:$AM$20</c:f>
              <c:numCache>
                <c:ptCount val="17"/>
                <c:pt idx="0">
                  <c:v>0</c:v>
                </c:pt>
                <c:pt idx="1">
                  <c:v>9.521995810321844</c:v>
                </c:pt>
                <c:pt idx="2">
                  <c:v>8.787346221441126</c:v>
                </c:pt>
                <c:pt idx="3">
                  <c:v>16.270745200130165</c:v>
                </c:pt>
                <c:pt idx="4">
                  <c:v>15.092061575611227</c:v>
                </c:pt>
                <c:pt idx="5">
                  <c:v>0</c:v>
                </c:pt>
                <c:pt idx="6">
                  <c:v>0</c:v>
                </c:pt>
                <c:pt idx="7">
                  <c:v>6.154224875376947</c:v>
                </c:pt>
                <c:pt idx="8">
                  <c:v>6.167509559639817</c:v>
                </c:pt>
                <c:pt idx="9">
                  <c:v>6.348803250587264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AL_Data2!$AN$4:$AN$20</c:f>
              <c:numCache>
                <c:ptCount val="17"/>
                <c:pt idx="0">
                  <c:v>0</c:v>
                </c:pt>
                <c:pt idx="1">
                  <c:v>6.63437935381145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9.295408068414202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3.7130551017377096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18.23220536756126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3.9491351394044707</c:v>
                </c:pt>
                <c:pt idx="9">
                  <c:v>0</c:v>
                </c:pt>
                <c:pt idx="10">
                  <c:v>3.534942910671993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9.398717075119245</c:v>
                </c:pt>
                <c:pt idx="16">
                  <c:v>4.410240578623564</c:v>
                </c:pt>
              </c:numCache>
            </c:numRef>
          </c:yVal>
          <c:smooth val="0"/>
        </c:ser>
        <c:axId val="39591430"/>
        <c:axId val="20778551"/>
      </c:scatterChart>
      <c:valAx>
        <c:axId val="39591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778551"/>
        <c:crosses val="autoZero"/>
        <c:crossBetween val="midCat"/>
        <c:dispUnits/>
        <c:majorUnit val="1"/>
      </c:valAx>
      <c:valAx>
        <c:axId val="20778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59143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ALABAMA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AL_Data2!$R$25:$R$41</c:f>
              <c:numCache>
                <c:ptCount val="17"/>
                <c:pt idx="0">
                  <c:v>57.780653510190874</c:v>
                </c:pt>
                <c:pt idx="1">
                  <c:v>55.76856047403277</c:v>
                </c:pt>
                <c:pt idx="2">
                  <c:v>53.44771770799611</c:v>
                </c:pt>
                <c:pt idx="3">
                  <c:v>55.77512776831346</c:v>
                </c:pt>
                <c:pt idx="4">
                  <c:v>57.07160669754185</c:v>
                </c:pt>
                <c:pt idx="5">
                  <c:v>56.33845227341162</c:v>
                </c:pt>
                <c:pt idx="6">
                  <c:v>61.10072134651349</c:v>
                </c:pt>
                <c:pt idx="7">
                  <c:v>62.748424624333495</c:v>
                </c:pt>
                <c:pt idx="8">
                  <c:v>64.09239384041065</c:v>
                </c:pt>
                <c:pt idx="9">
                  <c:v>65.16666666666666</c:v>
                </c:pt>
                <c:pt idx="10">
                  <c:v>65.84790725093339</c:v>
                </c:pt>
                <c:pt idx="11">
                  <c:v>65.56745182012847</c:v>
                </c:pt>
                <c:pt idx="12">
                  <c:v>65.31631520532741</c:v>
                </c:pt>
                <c:pt idx="13">
                  <c:v>64.6509958729589</c:v>
                </c:pt>
                <c:pt idx="14">
                  <c:v>63.94640682095007</c:v>
                </c:pt>
                <c:pt idx="15">
                  <c:v>63.59813785853732</c:v>
                </c:pt>
                <c:pt idx="16">
                  <c:v>62.044030210509405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AL_Data2!$S$24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AL_Data2!$S$25:$S$41</c:f>
              <c:numCache>
                <c:ptCount val="17"/>
                <c:pt idx="0">
                  <c:v>0</c:v>
                </c:pt>
                <c:pt idx="1">
                  <c:v>0.03485535029627048</c:v>
                </c:pt>
                <c:pt idx="2">
                  <c:v>0.03237293622531564</c:v>
                </c:pt>
                <c:pt idx="3">
                  <c:v>0.034071550255536626</c:v>
                </c:pt>
                <c:pt idx="4">
                  <c:v>0.035625222657641606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0.020833333333333336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AL_Data2!$T$25:$T$41</c:f>
              <c:numCache>
                <c:ptCount val="17"/>
                <c:pt idx="0">
                  <c:v>0</c:v>
                </c:pt>
                <c:pt idx="1">
                  <c:v>0.03485535029627048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0.048473097430925836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0.01501726986033939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AL_Data2!$U$25:$U$41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0.17035775127768313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0.06006907944135756</c:v>
                </c:pt>
                <c:pt idx="16">
                  <c:v>0.032138839787883657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2789232"/>
        <c:axId val="5341041"/>
      </c:scatterChart>
      <c:valAx>
        <c:axId val="52789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41041"/>
        <c:crosses val="autoZero"/>
        <c:crossBetween val="midCat"/>
        <c:dispUnits/>
        <c:majorUnit val="1"/>
      </c:valAx>
      <c:valAx>
        <c:axId val="53410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789232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ALABAMA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AL_Data2!$E$25:$E$41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AL_Data2!$F$25:$F$41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AL_Data2!$G$24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8069370"/>
        <c:axId val="29971147"/>
      </c:scatterChart>
      <c:valAx>
        <c:axId val="4806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971147"/>
        <c:crosses val="autoZero"/>
        <c:crossBetween val="midCat"/>
        <c:dispUnits/>
        <c:majorUnit val="1"/>
      </c:valAx>
      <c:valAx>
        <c:axId val="29971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0693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AL_Data2!$AM$25:$AM$41</c:f>
              <c:numCache>
                <c:ptCount val="17"/>
                <c:pt idx="0">
                  <c:v>0</c:v>
                </c:pt>
                <c:pt idx="1">
                  <c:v>9.521995810321844</c:v>
                </c:pt>
                <c:pt idx="2">
                  <c:v>8.787346221441126</c:v>
                </c:pt>
                <c:pt idx="3">
                  <c:v>8.135372600065082</c:v>
                </c:pt>
                <c:pt idx="4">
                  <c:v>7.546030787805614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6.348803250587264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AL_Data2!$AN$25:$AN$41</c:f>
              <c:numCache>
                <c:ptCount val="17"/>
                <c:pt idx="0">
                  <c:v>0</c:v>
                </c:pt>
                <c:pt idx="1">
                  <c:v>6.63437935381145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9.295408068414202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3.7130551017377096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18.23220536756126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9.398717075119245</c:v>
                </c:pt>
                <c:pt idx="16">
                  <c:v>4.410240578623564</c:v>
                </c:pt>
              </c:numCache>
            </c:numRef>
          </c:yVal>
          <c:smooth val="0"/>
        </c:ser>
        <c:axId val="1304868"/>
        <c:axId val="11743813"/>
      </c:scatterChart>
      <c:valAx>
        <c:axId val="1304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743813"/>
        <c:crosses val="autoZero"/>
        <c:crossBetween val="midCat"/>
        <c:dispUnits/>
        <c:majorUnit val="1"/>
      </c:valAx>
      <c:valAx>
        <c:axId val="11743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04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475"/>
          <c:w val="0.922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AL_Data1!$E$5:$E$21</c:f>
              <c:numCache>
                <c:ptCount val="17"/>
                <c:pt idx="0">
                  <c:v>412</c:v>
                </c:pt>
                <c:pt idx="1">
                  <c:v>312</c:v>
                </c:pt>
                <c:pt idx="2">
                  <c:v>358</c:v>
                </c:pt>
                <c:pt idx="3">
                  <c:v>313</c:v>
                </c:pt>
                <c:pt idx="4">
                  <c:v>267</c:v>
                </c:pt>
                <c:pt idx="5">
                  <c:v>307</c:v>
                </c:pt>
                <c:pt idx="6">
                  <c:v>284</c:v>
                </c:pt>
                <c:pt idx="7">
                  <c:v>285</c:v>
                </c:pt>
                <c:pt idx="8">
                  <c:v>282</c:v>
                </c:pt>
                <c:pt idx="9">
                  <c:v>309</c:v>
                </c:pt>
                <c:pt idx="10">
                  <c:v>334</c:v>
                </c:pt>
                <c:pt idx="11">
                  <c:v>280</c:v>
                </c:pt>
                <c:pt idx="12">
                  <c:v>301</c:v>
                </c:pt>
                <c:pt idx="13">
                  <c:v>331</c:v>
                </c:pt>
                <c:pt idx="14">
                  <c:v>328</c:v>
                </c:pt>
                <c:pt idx="15">
                  <c:v>375</c:v>
                </c:pt>
                <c:pt idx="16">
                  <c:v>349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AL_Data1!$F$5:$F$21</c:f>
              <c:numCache>
                <c:ptCount val="17"/>
                <c:pt idx="0">
                  <c:v>661</c:v>
                </c:pt>
                <c:pt idx="1">
                  <c:v>523</c:v>
                </c:pt>
                <c:pt idx="2">
                  <c:v>477</c:v>
                </c:pt>
                <c:pt idx="3">
                  <c:v>460</c:v>
                </c:pt>
                <c:pt idx="4">
                  <c:v>418</c:v>
                </c:pt>
                <c:pt idx="5">
                  <c:v>482</c:v>
                </c:pt>
                <c:pt idx="6">
                  <c:v>491</c:v>
                </c:pt>
                <c:pt idx="7">
                  <c:v>546</c:v>
                </c:pt>
                <c:pt idx="8">
                  <c:v>535</c:v>
                </c:pt>
                <c:pt idx="9">
                  <c:v>630</c:v>
                </c:pt>
                <c:pt idx="10">
                  <c:v>701</c:v>
                </c:pt>
                <c:pt idx="11">
                  <c:v>588</c:v>
                </c:pt>
                <c:pt idx="12">
                  <c:v>711</c:v>
                </c:pt>
                <c:pt idx="13">
                  <c:v>786</c:v>
                </c:pt>
                <c:pt idx="14">
                  <c:v>721</c:v>
                </c:pt>
                <c:pt idx="15">
                  <c:v>870</c:v>
                </c:pt>
                <c:pt idx="16">
                  <c:v>786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AL_Data1!$G$5:$G$21</c:f>
              <c:numCache>
                <c:ptCount val="17"/>
                <c:pt idx="0">
                  <c:v>1073</c:v>
                </c:pt>
                <c:pt idx="1">
                  <c:v>835</c:v>
                </c:pt>
                <c:pt idx="2">
                  <c:v>835</c:v>
                </c:pt>
                <c:pt idx="3">
                  <c:v>773</c:v>
                </c:pt>
                <c:pt idx="4">
                  <c:v>685</c:v>
                </c:pt>
                <c:pt idx="5">
                  <c:v>789</c:v>
                </c:pt>
                <c:pt idx="6">
                  <c:v>775</c:v>
                </c:pt>
                <c:pt idx="7">
                  <c:v>831</c:v>
                </c:pt>
                <c:pt idx="8">
                  <c:v>817</c:v>
                </c:pt>
                <c:pt idx="9">
                  <c:v>939</c:v>
                </c:pt>
                <c:pt idx="10">
                  <c:v>1035</c:v>
                </c:pt>
                <c:pt idx="11">
                  <c:v>868</c:v>
                </c:pt>
                <c:pt idx="12">
                  <c:v>1012</c:v>
                </c:pt>
                <c:pt idx="13">
                  <c:v>1117</c:v>
                </c:pt>
                <c:pt idx="14">
                  <c:v>1049</c:v>
                </c:pt>
                <c:pt idx="15">
                  <c:v>1245</c:v>
                </c:pt>
                <c:pt idx="16">
                  <c:v>1135</c:v>
                </c:pt>
              </c:numCache>
            </c:numRef>
          </c:yVal>
          <c:smooth val="1"/>
        </c:ser>
        <c:axId val="45676536"/>
        <c:axId val="8435641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AL_Data1!$F$28:$F$44</c:f>
              <c:numCache>
                <c:ptCount val="17"/>
                <c:pt idx="0">
                  <c:v>61.60298229263746</c:v>
                </c:pt>
                <c:pt idx="1">
                  <c:v>62.634730538922156</c:v>
                </c:pt>
                <c:pt idx="2">
                  <c:v>57.125748502994014</c:v>
                </c:pt>
                <c:pt idx="3">
                  <c:v>59.50840879689522</c:v>
                </c:pt>
                <c:pt idx="4">
                  <c:v>61.02189781021898</c:v>
                </c:pt>
                <c:pt idx="5">
                  <c:v>61.08998732572877</c:v>
                </c:pt>
                <c:pt idx="6">
                  <c:v>63.354838709677416</c:v>
                </c:pt>
                <c:pt idx="7">
                  <c:v>65.70397111913357</c:v>
                </c:pt>
                <c:pt idx="8">
                  <c:v>65.48347613219094</c:v>
                </c:pt>
                <c:pt idx="9">
                  <c:v>67.0926517571885</c:v>
                </c:pt>
                <c:pt idx="10">
                  <c:v>67.72946859903382</c:v>
                </c:pt>
                <c:pt idx="11">
                  <c:v>67.74193548387096</c:v>
                </c:pt>
                <c:pt idx="12">
                  <c:v>70.25691699604744</c:v>
                </c:pt>
                <c:pt idx="13">
                  <c:v>70.36705461056401</c:v>
                </c:pt>
                <c:pt idx="14">
                  <c:v>68.73212583412774</c:v>
                </c:pt>
                <c:pt idx="15">
                  <c:v>69.87951807228916</c:v>
                </c:pt>
                <c:pt idx="16">
                  <c:v>69.2511013215859</c:v>
                </c:pt>
              </c:numCache>
            </c:numRef>
          </c:yVal>
          <c:smooth val="0"/>
        </c:ser>
        <c:axId val="8811906"/>
        <c:axId val="12198291"/>
      </c:scatterChart>
      <c:valAx>
        <c:axId val="456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8435641"/>
        <c:crossesAt val="0"/>
        <c:crossBetween val="midCat"/>
        <c:dispUnits/>
        <c:majorUnit val="1"/>
      </c:valAx>
      <c:valAx>
        <c:axId val="843564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5676536"/>
        <c:crosses val="autoZero"/>
        <c:crossBetween val="midCat"/>
        <c:dispUnits/>
        <c:majorUnit val="150"/>
      </c:valAx>
      <c:valAx>
        <c:axId val="8811906"/>
        <c:scaling>
          <c:orientation val="minMax"/>
        </c:scaling>
        <c:axPos val="b"/>
        <c:delete val="1"/>
        <c:majorTickMark val="in"/>
        <c:minorTickMark val="none"/>
        <c:tickLblPos val="nextTo"/>
        <c:crossAx val="12198291"/>
        <c:crosses val="max"/>
        <c:crossBetween val="midCat"/>
        <c:dispUnits/>
      </c:valAx>
      <c:valAx>
        <c:axId val="1219829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8119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AL_Data3!$L$24:$L$40</c:f>
              <c:numCache>
                <c:ptCount val="17"/>
                <c:pt idx="0">
                  <c:v>14.26704938372926</c:v>
                </c:pt>
                <c:pt idx="1">
                  <c:v>10.75143205973661</c:v>
                </c:pt>
                <c:pt idx="2">
                  <c:v>12.268130617895707</c:v>
                </c:pt>
                <c:pt idx="3">
                  <c:v>10.673166500033417</c:v>
                </c:pt>
                <c:pt idx="4">
                  <c:v>9.054598209834719</c:v>
                </c:pt>
                <c:pt idx="5">
                  <c:v>10.39677760852441</c:v>
                </c:pt>
                <c:pt idx="6">
                  <c:v>9.61132349278203</c:v>
                </c:pt>
                <c:pt idx="7">
                  <c:v>9.608693541339633</c:v>
                </c:pt>
                <c:pt idx="8">
                  <c:v>9.419155422410709</c:v>
                </c:pt>
                <c:pt idx="9">
                  <c:v>10.22032912767341</c:v>
                </c:pt>
                <c:pt idx="10">
                  <c:v>10.927270508507403</c:v>
                </c:pt>
                <c:pt idx="11">
                  <c:v>9.095764102657393</c:v>
                </c:pt>
                <c:pt idx="12">
                  <c:v>9.730510127650716</c:v>
                </c:pt>
                <c:pt idx="13">
                  <c:v>10.644996755044795</c:v>
                </c:pt>
                <c:pt idx="14">
                  <c:v>10.502257665207237</c:v>
                </c:pt>
                <c:pt idx="15">
                  <c:v>11.93881595598875</c:v>
                </c:pt>
                <c:pt idx="16">
                  <c:v>11.082359075420058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AL_Data3!$M$24:$M$40</c:f>
              <c:numCache>
                <c:ptCount val="17"/>
                <c:pt idx="0">
                  <c:v>66.56395073663434</c:v>
                </c:pt>
                <c:pt idx="1">
                  <c:v>52.53704715677135</c:v>
                </c:pt>
                <c:pt idx="2">
                  <c:v>47.76185159781918</c:v>
                </c:pt>
                <c:pt idx="3">
                  <c:v>45.90951235115587</c:v>
                </c:pt>
                <c:pt idx="4">
                  <c:v>41.46109699317776</c:v>
                </c:pt>
                <c:pt idx="5">
                  <c:v>47.660718964912014</c:v>
                </c:pt>
                <c:pt idx="6">
                  <c:v>48.40614629895084</c:v>
                </c:pt>
                <c:pt idx="7">
                  <c:v>53.535500115699435</c:v>
                </c:pt>
                <c:pt idx="8">
                  <c:v>51.77887034957996</c:v>
                </c:pt>
                <c:pt idx="9">
                  <c:v>59.97030042264784</c:v>
                </c:pt>
                <c:pt idx="10">
                  <c:v>65.61213028828155</c:v>
                </c:pt>
                <c:pt idx="11">
                  <c:v>54.26221384295519</c:v>
                </c:pt>
                <c:pt idx="12">
                  <c:v>64.9166264171409</c:v>
                </c:pt>
                <c:pt idx="13">
                  <c:v>71.21719795662818</c:v>
                </c:pt>
                <c:pt idx="14">
                  <c:v>64.5870415641351</c:v>
                </c:pt>
                <c:pt idx="15">
                  <c:v>77.24414209725836</c:v>
                </c:pt>
                <c:pt idx="16">
                  <c:v>69.30294114275789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AL_Data3!$N$24:$N$40</c:f>
              <c:numCache>
                <c:ptCount val="17"/>
                <c:pt idx="0">
                  <c:v>27.64891698960241</c:v>
                </c:pt>
                <c:pt idx="1">
                  <c:v>21.424391014892645</c:v>
                </c:pt>
                <c:pt idx="2">
                  <c:v>21.318232705743284</c:v>
                </c:pt>
                <c:pt idx="3">
                  <c:v>19.646420348506656</c:v>
                </c:pt>
                <c:pt idx="4">
                  <c:v>17.311304256407457</c:v>
                </c:pt>
                <c:pt idx="5">
                  <c:v>19.903369017290704</c:v>
                </c:pt>
                <c:pt idx="6">
                  <c:v>19.525433703972254</c:v>
                </c:pt>
                <c:pt idx="7">
                  <c:v>20.848239866651546</c:v>
                </c:pt>
                <c:pt idx="8">
                  <c:v>20.287355365682686</c:v>
                </c:pt>
                <c:pt idx="9">
                  <c:v>23.049132699674463</c:v>
                </c:pt>
                <c:pt idx="10">
                  <c:v>25.091073323389026</c:v>
                </c:pt>
                <c:pt idx="11">
                  <c:v>20.855443186577165</c:v>
                </c:pt>
                <c:pt idx="12">
                  <c:v>24.160736701925746</c:v>
                </c:pt>
                <c:pt idx="13">
                  <c:v>26.512493864387054</c:v>
                </c:pt>
                <c:pt idx="14">
                  <c:v>24.74371152370549</c:v>
                </c:pt>
                <c:pt idx="15">
                  <c:v>29.175261065860163</c:v>
                </c:pt>
                <c:pt idx="16">
                  <c:v>26.49826068685359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2675756"/>
        <c:axId val="48537485"/>
      </c:scatterChart>
      <c:valAx>
        <c:axId val="4267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8537485"/>
        <c:crossesAt val="0"/>
        <c:crossBetween val="midCat"/>
        <c:dispUnits/>
        <c:majorUnit val="1"/>
      </c:valAx>
      <c:valAx>
        <c:axId val="48537485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267575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AL_Data1!$H$5:$H$21</c:f>
              <c:numCache>
                <c:ptCount val="17"/>
                <c:pt idx="0">
                  <c:v>389</c:v>
                </c:pt>
                <c:pt idx="1">
                  <c:v>369</c:v>
                </c:pt>
                <c:pt idx="2">
                  <c:v>418</c:v>
                </c:pt>
                <c:pt idx="3">
                  <c:v>386</c:v>
                </c:pt>
                <c:pt idx="4">
                  <c:v>349</c:v>
                </c:pt>
                <c:pt idx="5">
                  <c:v>441</c:v>
                </c:pt>
                <c:pt idx="6">
                  <c:v>454</c:v>
                </c:pt>
                <c:pt idx="7">
                  <c:v>474</c:v>
                </c:pt>
                <c:pt idx="8">
                  <c:v>548</c:v>
                </c:pt>
                <c:pt idx="9">
                  <c:v>553</c:v>
                </c:pt>
                <c:pt idx="10">
                  <c:v>568</c:v>
                </c:pt>
                <c:pt idx="11">
                  <c:v>561</c:v>
                </c:pt>
                <c:pt idx="12">
                  <c:v>606</c:v>
                </c:pt>
                <c:pt idx="13">
                  <c:v>613</c:v>
                </c:pt>
                <c:pt idx="14">
                  <c:v>668</c:v>
                </c:pt>
                <c:pt idx="15">
                  <c:v>796</c:v>
                </c:pt>
                <c:pt idx="16">
                  <c:v>708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AL_Data1!$I$5:$I$21</c:f>
              <c:numCache>
                <c:ptCount val="17"/>
                <c:pt idx="0">
                  <c:v>478</c:v>
                </c:pt>
                <c:pt idx="1">
                  <c:v>450</c:v>
                </c:pt>
                <c:pt idx="2">
                  <c:v>487</c:v>
                </c:pt>
                <c:pt idx="3">
                  <c:v>477</c:v>
                </c:pt>
                <c:pt idx="4">
                  <c:v>472</c:v>
                </c:pt>
                <c:pt idx="5">
                  <c:v>556</c:v>
                </c:pt>
                <c:pt idx="6">
                  <c:v>699</c:v>
                </c:pt>
                <c:pt idx="7">
                  <c:v>722</c:v>
                </c:pt>
                <c:pt idx="8">
                  <c:v>784</c:v>
                </c:pt>
                <c:pt idx="9">
                  <c:v>871</c:v>
                </c:pt>
                <c:pt idx="10">
                  <c:v>828</c:v>
                </c:pt>
                <c:pt idx="11">
                  <c:v>798</c:v>
                </c:pt>
                <c:pt idx="12">
                  <c:v>825</c:v>
                </c:pt>
                <c:pt idx="13">
                  <c:v>827</c:v>
                </c:pt>
                <c:pt idx="14">
                  <c:v>885</c:v>
                </c:pt>
                <c:pt idx="15">
                  <c:v>950</c:v>
                </c:pt>
                <c:pt idx="16">
                  <c:v>863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AL_Data1!$J$5:$J$21</c:f>
              <c:numCache>
                <c:ptCount val="17"/>
                <c:pt idx="0">
                  <c:v>867</c:v>
                </c:pt>
                <c:pt idx="1">
                  <c:v>819</c:v>
                </c:pt>
                <c:pt idx="2">
                  <c:v>905</c:v>
                </c:pt>
                <c:pt idx="3">
                  <c:v>863</c:v>
                </c:pt>
                <c:pt idx="4">
                  <c:v>821</c:v>
                </c:pt>
                <c:pt idx="5">
                  <c:v>997</c:v>
                </c:pt>
                <c:pt idx="6">
                  <c:v>1153</c:v>
                </c:pt>
                <c:pt idx="7">
                  <c:v>1196</c:v>
                </c:pt>
                <c:pt idx="8">
                  <c:v>1332</c:v>
                </c:pt>
                <c:pt idx="9">
                  <c:v>1424</c:v>
                </c:pt>
                <c:pt idx="10">
                  <c:v>1396</c:v>
                </c:pt>
                <c:pt idx="11">
                  <c:v>1359</c:v>
                </c:pt>
                <c:pt idx="12">
                  <c:v>1431</c:v>
                </c:pt>
                <c:pt idx="13">
                  <c:v>1440</c:v>
                </c:pt>
                <c:pt idx="14">
                  <c:v>1553</c:v>
                </c:pt>
                <c:pt idx="15">
                  <c:v>1746</c:v>
                </c:pt>
                <c:pt idx="16">
                  <c:v>1571</c:v>
                </c:pt>
              </c:numCache>
            </c:numRef>
          </c:yVal>
          <c:smooth val="1"/>
        </c:ser>
        <c:axId val="34184182"/>
        <c:axId val="39222183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AL_Data1!$I$28:$I$44</c:f>
              <c:numCache>
                <c:ptCount val="17"/>
                <c:pt idx="0">
                  <c:v>55.13264129181085</c:v>
                </c:pt>
                <c:pt idx="1">
                  <c:v>54.94505494505495</c:v>
                </c:pt>
                <c:pt idx="2">
                  <c:v>53.812154696132595</c:v>
                </c:pt>
                <c:pt idx="3">
                  <c:v>55.272305909617614</c:v>
                </c:pt>
                <c:pt idx="4">
                  <c:v>57.49086479902557</c:v>
                </c:pt>
                <c:pt idx="5">
                  <c:v>55.76730190571715</c:v>
                </c:pt>
                <c:pt idx="6">
                  <c:v>60.6244579358196</c:v>
                </c:pt>
                <c:pt idx="7">
                  <c:v>60.367892976588635</c:v>
                </c:pt>
                <c:pt idx="8">
                  <c:v>58.85885885885885</c:v>
                </c:pt>
                <c:pt idx="9">
                  <c:v>61.16573033707865</c:v>
                </c:pt>
                <c:pt idx="10">
                  <c:v>59.31232091690545</c:v>
                </c:pt>
                <c:pt idx="11">
                  <c:v>58.719646799117</c:v>
                </c:pt>
                <c:pt idx="12">
                  <c:v>57.65199161425576</c:v>
                </c:pt>
                <c:pt idx="13">
                  <c:v>57.43055555555555</c:v>
                </c:pt>
                <c:pt idx="14">
                  <c:v>56.98647778493239</c:v>
                </c:pt>
                <c:pt idx="15">
                  <c:v>54.41008018327606</c:v>
                </c:pt>
                <c:pt idx="16">
                  <c:v>54.93316359007002</c:v>
                </c:pt>
              </c:numCache>
            </c:numRef>
          </c:yVal>
          <c:smooth val="0"/>
        </c:ser>
        <c:axId val="17455328"/>
        <c:axId val="22880225"/>
      </c:scatterChart>
      <c:valAx>
        <c:axId val="3418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9222183"/>
        <c:crossesAt val="0"/>
        <c:crossBetween val="midCat"/>
        <c:dispUnits/>
        <c:majorUnit val="1"/>
      </c:valAx>
      <c:valAx>
        <c:axId val="39222183"/>
        <c:scaling>
          <c:orientation val="minMax"/>
          <c:max val="2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4184182"/>
        <c:crosses val="autoZero"/>
        <c:crossBetween val="midCat"/>
        <c:dispUnits/>
        <c:majorUnit val="225"/>
      </c:valAx>
      <c:valAx>
        <c:axId val="17455328"/>
        <c:scaling>
          <c:orientation val="minMax"/>
        </c:scaling>
        <c:axPos val="b"/>
        <c:delete val="1"/>
        <c:majorTickMark val="in"/>
        <c:minorTickMark val="none"/>
        <c:tickLblPos val="nextTo"/>
        <c:crossAx val="22880225"/>
        <c:crosses val="max"/>
        <c:crossBetween val="midCat"/>
        <c:dispUnits/>
      </c:valAx>
      <c:valAx>
        <c:axId val="228802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455328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AL_Data3!$L$44:$L$60</c:f>
              <c:numCache>
                <c:ptCount val="17"/>
                <c:pt idx="0">
                  <c:v>13.47058788900651</c:v>
                </c:pt>
                <c:pt idx="1">
                  <c:v>12.715635993726954</c:v>
                </c:pt>
                <c:pt idx="2">
                  <c:v>14.324241894638005</c:v>
                </c:pt>
                <c:pt idx="3">
                  <c:v>13.162435364258464</c:v>
                </c:pt>
                <c:pt idx="4">
                  <c:v>11.835411143192196</c:v>
                </c:pt>
                <c:pt idx="5">
                  <c:v>14.934784773157215</c:v>
                </c:pt>
                <c:pt idx="6">
                  <c:v>15.364580513109303</c:v>
                </c:pt>
                <c:pt idx="7">
                  <c:v>15.980774521385916</c:v>
                </c:pt>
                <c:pt idx="8">
                  <c:v>18.303890679010884</c:v>
                </c:pt>
                <c:pt idx="9">
                  <c:v>18.290750833667946</c:v>
                </c:pt>
                <c:pt idx="10">
                  <c:v>18.582903140216185</c:v>
                </c:pt>
                <c:pt idx="11">
                  <c:v>18.22401307710999</c:v>
                </c:pt>
                <c:pt idx="12">
                  <c:v>19.59032935998782</c:v>
                </c:pt>
                <c:pt idx="13">
                  <c:v>19.714148069010452</c:v>
                </c:pt>
                <c:pt idx="14">
                  <c:v>21.38874426938547</c:v>
                </c:pt>
                <c:pt idx="15">
                  <c:v>25.342126669245452</c:v>
                </c:pt>
                <c:pt idx="16">
                  <c:v>22.482264256153012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AL_Data3!$M$44:$M$60</c:f>
              <c:numCache>
                <c:ptCount val="17"/>
                <c:pt idx="0">
                  <c:v>48.13550446612892</c:v>
                </c:pt>
                <c:pt idx="1">
                  <c:v>45.20396026873252</c:v>
                </c:pt>
                <c:pt idx="2">
                  <c:v>48.76314827701874</c:v>
                </c:pt>
                <c:pt idx="3">
                  <c:v>47.60616824239424</c:v>
                </c:pt>
                <c:pt idx="4">
                  <c:v>46.817315265023694</c:v>
                </c:pt>
                <c:pt idx="5">
                  <c:v>54.977924781101834</c:v>
                </c:pt>
                <c:pt idx="6">
                  <c:v>68.9122123482009</c:v>
                </c:pt>
                <c:pt idx="7">
                  <c:v>70.79236462185895</c:v>
                </c:pt>
                <c:pt idx="8">
                  <c:v>75.87782122256205</c:v>
                </c:pt>
                <c:pt idx="9">
                  <c:v>82.91132010813692</c:v>
                </c:pt>
                <c:pt idx="10">
                  <c:v>77.49906402096593</c:v>
                </c:pt>
                <c:pt idx="11">
                  <c:v>73.6415759297249</c:v>
                </c:pt>
                <c:pt idx="12">
                  <c:v>75.32519942917195</c:v>
                </c:pt>
                <c:pt idx="13">
                  <c:v>74.93208996199938</c:v>
                </c:pt>
                <c:pt idx="14">
                  <c:v>79.278130075256</c:v>
                </c:pt>
                <c:pt idx="15">
                  <c:v>84.34705171539706</c:v>
                </c:pt>
                <c:pt idx="16">
                  <c:v>76.09216056768454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AL_Data3!$N$44:$N$60</c:f>
              <c:numCache>
                <c:ptCount val="17"/>
                <c:pt idx="0">
                  <c:v>22.340737213406605</c:v>
                </c:pt>
                <c:pt idx="1">
                  <c:v>21.013863761912667</c:v>
                </c:pt>
                <c:pt idx="2">
                  <c:v>23.105389938560087</c:v>
                </c:pt>
                <c:pt idx="3">
                  <c:v>21.933843157517778</c:v>
                </c:pt>
                <c:pt idx="4">
                  <c:v>20.748293130672295</c:v>
                </c:pt>
                <c:pt idx="5">
                  <c:v>25.15039152121525</c:v>
                </c:pt>
                <c:pt idx="6">
                  <c:v>29.04880652990969</c:v>
                </c:pt>
                <c:pt idx="7">
                  <c:v>30.005409001823402</c:v>
                </c:pt>
                <c:pt idx="8">
                  <c:v>33.07559038811424</c:v>
                </c:pt>
                <c:pt idx="9">
                  <c:v>34.954169291093116</c:v>
                </c:pt>
                <c:pt idx="10">
                  <c:v>33.84264575792375</c:v>
                </c:pt>
                <c:pt idx="11">
                  <c:v>32.652704251795356</c:v>
                </c:pt>
                <c:pt idx="12">
                  <c:v>34.1640456723871</c:v>
                </c:pt>
                <c:pt idx="13">
                  <c:v>34.17904311971115</c:v>
                </c:pt>
                <c:pt idx="14">
                  <c:v>36.63201524910832</c:v>
                </c:pt>
                <c:pt idx="15">
                  <c:v>40.91566732609787</c:v>
                </c:pt>
                <c:pt idx="16">
                  <c:v>36.67732822823524</c:v>
                </c:pt>
              </c:numCache>
            </c:numRef>
          </c:yVal>
          <c:smooth val="1"/>
        </c:ser>
        <c:axId val="4595434"/>
        <c:axId val="41358907"/>
      </c:scatterChart>
      <c:valAx>
        <c:axId val="459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358907"/>
        <c:crossesAt val="0"/>
        <c:crossBetween val="midCat"/>
        <c:dispUnits/>
        <c:majorUnit val="1"/>
      </c:valAx>
      <c:valAx>
        <c:axId val="41358907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9543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715"/>
          <c:w val="0.915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AL_Data1!$K$5:$K$21</c:f>
              <c:numCache>
                <c:ptCount val="17"/>
                <c:pt idx="0">
                  <c:v>181</c:v>
                </c:pt>
                <c:pt idx="1">
                  <c:v>224</c:v>
                </c:pt>
                <c:pt idx="2">
                  <c:v>261</c:v>
                </c:pt>
                <c:pt idx="3">
                  <c:v>210</c:v>
                </c:pt>
                <c:pt idx="4">
                  <c:v>210</c:v>
                </c:pt>
                <c:pt idx="5">
                  <c:v>285</c:v>
                </c:pt>
                <c:pt idx="6">
                  <c:v>314</c:v>
                </c:pt>
                <c:pt idx="7">
                  <c:v>346</c:v>
                </c:pt>
                <c:pt idx="8">
                  <c:v>292</c:v>
                </c:pt>
                <c:pt idx="9">
                  <c:v>309</c:v>
                </c:pt>
                <c:pt idx="10">
                  <c:v>304</c:v>
                </c:pt>
                <c:pt idx="11">
                  <c:v>315</c:v>
                </c:pt>
                <c:pt idx="12">
                  <c:v>339</c:v>
                </c:pt>
                <c:pt idx="13">
                  <c:v>380</c:v>
                </c:pt>
                <c:pt idx="14">
                  <c:v>395</c:v>
                </c:pt>
                <c:pt idx="15">
                  <c:v>477</c:v>
                </c:pt>
                <c:pt idx="16">
                  <c:v>462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AL_Data1!$L$5:$L$21</c:f>
              <c:numCache>
                <c:ptCount val="17"/>
                <c:pt idx="0">
                  <c:v>158</c:v>
                </c:pt>
                <c:pt idx="1">
                  <c:v>176</c:v>
                </c:pt>
                <c:pt idx="2">
                  <c:v>215</c:v>
                </c:pt>
                <c:pt idx="3">
                  <c:v>204</c:v>
                </c:pt>
                <c:pt idx="4">
                  <c:v>274</c:v>
                </c:pt>
                <c:pt idx="5">
                  <c:v>342</c:v>
                </c:pt>
                <c:pt idx="6">
                  <c:v>536</c:v>
                </c:pt>
                <c:pt idx="7">
                  <c:v>745</c:v>
                </c:pt>
                <c:pt idx="8">
                  <c:v>809</c:v>
                </c:pt>
                <c:pt idx="9">
                  <c:v>876</c:v>
                </c:pt>
                <c:pt idx="10">
                  <c:v>984</c:v>
                </c:pt>
                <c:pt idx="11">
                  <c:v>896</c:v>
                </c:pt>
                <c:pt idx="12">
                  <c:v>1100</c:v>
                </c:pt>
                <c:pt idx="13">
                  <c:v>1130</c:v>
                </c:pt>
                <c:pt idx="14">
                  <c:v>1121</c:v>
                </c:pt>
                <c:pt idx="15">
                  <c:v>1331</c:v>
                </c:pt>
                <c:pt idx="16">
                  <c:v>1245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AL_Data1!$M$5:$M$21</c:f>
              <c:numCache>
                <c:ptCount val="17"/>
                <c:pt idx="0">
                  <c:v>339</c:v>
                </c:pt>
                <c:pt idx="1">
                  <c:v>400</c:v>
                </c:pt>
                <c:pt idx="2">
                  <c:v>476</c:v>
                </c:pt>
                <c:pt idx="3">
                  <c:v>414</c:v>
                </c:pt>
                <c:pt idx="4">
                  <c:v>484</c:v>
                </c:pt>
                <c:pt idx="5">
                  <c:v>627</c:v>
                </c:pt>
                <c:pt idx="6">
                  <c:v>850</c:v>
                </c:pt>
                <c:pt idx="7">
                  <c:v>1091</c:v>
                </c:pt>
                <c:pt idx="8">
                  <c:v>1101</c:v>
                </c:pt>
                <c:pt idx="9">
                  <c:v>1185</c:v>
                </c:pt>
                <c:pt idx="10">
                  <c:v>1288</c:v>
                </c:pt>
                <c:pt idx="11">
                  <c:v>1211</c:v>
                </c:pt>
                <c:pt idx="12">
                  <c:v>1439</c:v>
                </c:pt>
                <c:pt idx="13">
                  <c:v>1510</c:v>
                </c:pt>
                <c:pt idx="14">
                  <c:v>1516</c:v>
                </c:pt>
                <c:pt idx="15">
                  <c:v>1808</c:v>
                </c:pt>
                <c:pt idx="16">
                  <c:v>1707</c:v>
                </c:pt>
              </c:numCache>
            </c:numRef>
          </c:yVal>
          <c:smooth val="1"/>
        </c:ser>
        <c:axId val="36685844"/>
        <c:axId val="61737141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AL_Data1!$L$28:$L$44</c:f>
              <c:numCache>
                <c:ptCount val="17"/>
                <c:pt idx="0">
                  <c:v>46.607669616519175</c:v>
                </c:pt>
                <c:pt idx="1">
                  <c:v>44</c:v>
                </c:pt>
                <c:pt idx="2">
                  <c:v>45.168067226890756</c:v>
                </c:pt>
                <c:pt idx="3">
                  <c:v>49.275362318840585</c:v>
                </c:pt>
                <c:pt idx="4">
                  <c:v>56.611570247933884</c:v>
                </c:pt>
                <c:pt idx="5">
                  <c:v>54.54545454545454</c:v>
                </c:pt>
                <c:pt idx="6">
                  <c:v>63.05882352941177</c:v>
                </c:pt>
                <c:pt idx="7">
                  <c:v>68.28597616865261</c:v>
                </c:pt>
                <c:pt idx="8">
                  <c:v>73.4786557674841</c:v>
                </c:pt>
                <c:pt idx="9">
                  <c:v>73.9240506329114</c:v>
                </c:pt>
                <c:pt idx="10">
                  <c:v>76.3975155279503</c:v>
                </c:pt>
                <c:pt idx="11">
                  <c:v>73.98843930635837</c:v>
                </c:pt>
                <c:pt idx="12">
                  <c:v>76.44197359277275</c:v>
                </c:pt>
                <c:pt idx="13">
                  <c:v>74.83443708609272</c:v>
                </c:pt>
                <c:pt idx="14">
                  <c:v>73.94459102902374</c:v>
                </c:pt>
                <c:pt idx="15">
                  <c:v>73.61725663716814</c:v>
                </c:pt>
                <c:pt idx="16">
                  <c:v>72.93497363796133</c:v>
                </c:pt>
              </c:numCache>
            </c:numRef>
          </c:yVal>
          <c:smooth val="0"/>
        </c:ser>
        <c:axId val="18763358"/>
        <c:axId val="34652495"/>
      </c:scatterChart>
      <c:valAx>
        <c:axId val="3668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1737141"/>
        <c:crossesAt val="0"/>
        <c:crossBetween val="midCat"/>
        <c:dispUnits/>
        <c:majorUnit val="1"/>
      </c:valAx>
      <c:valAx>
        <c:axId val="61737141"/>
        <c:scaling>
          <c:orientation val="minMax"/>
          <c:max val="2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85844"/>
        <c:crosses val="autoZero"/>
        <c:crossBetween val="midCat"/>
        <c:dispUnits/>
        <c:majorUnit val="225"/>
      </c:valAx>
      <c:valAx>
        <c:axId val="18763358"/>
        <c:scaling>
          <c:orientation val="minMax"/>
        </c:scaling>
        <c:axPos val="b"/>
        <c:delete val="1"/>
        <c:majorTickMark val="in"/>
        <c:minorTickMark val="none"/>
        <c:tickLblPos val="nextTo"/>
        <c:crossAx val="34652495"/>
        <c:crosses val="max"/>
        <c:crossBetween val="midCat"/>
        <c:dispUnits/>
      </c:valAx>
      <c:valAx>
        <c:axId val="3465249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7633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="50" zoomScaleNormal="50" workbookViewId="0" topLeftCell="A1">
      <selection activeCell="L110" sqref="L110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38</v>
      </c>
    </row>
    <row r="2" ht="12.75">
      <c r="A2" s="4" t="str">
        <f>CONCATENATE("New Admissions by Race (BW Only) x Offense: ",$A$1)</f>
        <v>New Admissions by Race (BW Only) x Offense: ALABAMA</v>
      </c>
    </row>
    <row r="3" spans="2:19" s="4" customFormat="1" ht="12.75">
      <c r="B3" s="29" t="s">
        <v>15</v>
      </c>
      <c r="C3" s="29"/>
      <c r="D3" s="29"/>
      <c r="E3" s="29" t="s">
        <v>16</v>
      </c>
      <c r="F3" s="29"/>
      <c r="G3" s="29"/>
      <c r="H3" s="29" t="s">
        <v>17</v>
      </c>
      <c r="I3" s="29"/>
      <c r="J3" s="29"/>
      <c r="K3" s="29" t="s">
        <v>18</v>
      </c>
      <c r="L3" s="29"/>
      <c r="M3" s="29"/>
      <c r="N3" s="29" t="s">
        <v>19</v>
      </c>
      <c r="O3" s="29"/>
      <c r="P3" s="29"/>
      <c r="Q3" s="29" t="s">
        <v>20</v>
      </c>
      <c r="R3" s="29"/>
      <c r="S3" s="29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195</v>
      </c>
      <c r="C5" s="8">
        <v>314</v>
      </c>
      <c r="D5" s="10">
        <v>509</v>
      </c>
      <c r="E5">
        <v>412</v>
      </c>
      <c r="F5">
        <v>661</v>
      </c>
      <c r="G5" s="10">
        <v>1073</v>
      </c>
      <c r="H5">
        <v>389</v>
      </c>
      <c r="I5">
        <v>478</v>
      </c>
      <c r="J5" s="10">
        <v>867</v>
      </c>
      <c r="K5">
        <v>181</v>
      </c>
      <c r="L5">
        <v>158</v>
      </c>
      <c r="M5" s="10">
        <v>339</v>
      </c>
      <c r="N5">
        <v>128</v>
      </c>
      <c r="O5">
        <v>175</v>
      </c>
      <c r="P5" s="10">
        <v>303</v>
      </c>
      <c r="Q5">
        <v>1305</v>
      </c>
      <c r="R5">
        <v>1786</v>
      </c>
      <c r="S5" s="10">
        <v>3091</v>
      </c>
    </row>
    <row r="6" spans="1:19" ht="12.75">
      <c r="A6" s="9">
        <v>1984</v>
      </c>
      <c r="B6" s="8">
        <v>209</v>
      </c>
      <c r="C6" s="8">
        <v>286</v>
      </c>
      <c r="D6" s="10">
        <v>495</v>
      </c>
      <c r="E6">
        <v>312</v>
      </c>
      <c r="F6">
        <v>523</v>
      </c>
      <c r="G6" s="10">
        <v>835</v>
      </c>
      <c r="H6">
        <v>369</v>
      </c>
      <c r="I6">
        <v>450</v>
      </c>
      <c r="J6" s="10">
        <v>819</v>
      </c>
      <c r="K6">
        <v>224</v>
      </c>
      <c r="L6">
        <v>176</v>
      </c>
      <c r="M6" s="10">
        <v>400</v>
      </c>
      <c r="N6">
        <v>153</v>
      </c>
      <c r="O6">
        <v>165</v>
      </c>
      <c r="P6" s="10">
        <v>318</v>
      </c>
      <c r="Q6">
        <v>1267</v>
      </c>
      <c r="R6">
        <v>1600</v>
      </c>
      <c r="S6" s="10">
        <v>2867</v>
      </c>
    </row>
    <row r="7" spans="1:19" ht="12.75">
      <c r="A7" s="9">
        <v>1985</v>
      </c>
      <c r="B7" s="8">
        <v>225</v>
      </c>
      <c r="C7" s="8">
        <v>273</v>
      </c>
      <c r="D7" s="10">
        <v>498</v>
      </c>
      <c r="E7">
        <v>358</v>
      </c>
      <c r="F7">
        <v>477</v>
      </c>
      <c r="G7" s="10">
        <v>835</v>
      </c>
      <c r="H7">
        <v>418</v>
      </c>
      <c r="I7">
        <v>487</v>
      </c>
      <c r="J7" s="10">
        <v>905</v>
      </c>
      <c r="K7">
        <v>261</v>
      </c>
      <c r="L7">
        <v>215</v>
      </c>
      <c r="M7" s="10">
        <v>476</v>
      </c>
      <c r="N7">
        <v>175</v>
      </c>
      <c r="O7">
        <v>199</v>
      </c>
      <c r="P7" s="10">
        <v>374</v>
      </c>
      <c r="Q7">
        <v>1437</v>
      </c>
      <c r="R7">
        <v>1651</v>
      </c>
      <c r="S7" s="10">
        <v>3088</v>
      </c>
    </row>
    <row r="8" spans="1:19" ht="12.75">
      <c r="A8" s="9">
        <v>1986</v>
      </c>
      <c r="B8" s="8">
        <v>227</v>
      </c>
      <c r="C8" s="8">
        <v>305</v>
      </c>
      <c r="D8" s="10">
        <v>532</v>
      </c>
      <c r="E8">
        <v>313</v>
      </c>
      <c r="F8">
        <v>460</v>
      </c>
      <c r="G8" s="10">
        <v>773</v>
      </c>
      <c r="H8">
        <v>386</v>
      </c>
      <c r="I8">
        <v>477</v>
      </c>
      <c r="J8" s="10">
        <v>863</v>
      </c>
      <c r="K8">
        <v>210</v>
      </c>
      <c r="L8">
        <v>204</v>
      </c>
      <c r="M8" s="10">
        <v>414</v>
      </c>
      <c r="N8">
        <v>156</v>
      </c>
      <c r="O8">
        <v>191</v>
      </c>
      <c r="P8" s="10">
        <v>347</v>
      </c>
      <c r="Q8">
        <v>1292</v>
      </c>
      <c r="R8">
        <v>1637</v>
      </c>
      <c r="S8" s="10">
        <v>2929</v>
      </c>
    </row>
    <row r="9" spans="1:19" ht="12.75">
      <c r="A9" s="9">
        <v>1987</v>
      </c>
      <c r="B9" s="8">
        <v>209</v>
      </c>
      <c r="C9" s="8">
        <v>265</v>
      </c>
      <c r="D9" s="10">
        <v>474</v>
      </c>
      <c r="E9">
        <v>267</v>
      </c>
      <c r="F9">
        <v>418</v>
      </c>
      <c r="G9" s="10">
        <v>685</v>
      </c>
      <c r="H9">
        <v>349</v>
      </c>
      <c r="I9">
        <v>472</v>
      </c>
      <c r="J9" s="10">
        <v>821</v>
      </c>
      <c r="K9">
        <v>210</v>
      </c>
      <c r="L9">
        <v>274</v>
      </c>
      <c r="M9" s="10">
        <v>484</v>
      </c>
      <c r="N9">
        <v>169</v>
      </c>
      <c r="O9">
        <v>173</v>
      </c>
      <c r="P9" s="10">
        <v>342</v>
      </c>
      <c r="Q9">
        <v>1204</v>
      </c>
      <c r="R9">
        <v>1602</v>
      </c>
      <c r="S9" s="10">
        <v>2806</v>
      </c>
    </row>
    <row r="10" spans="1:19" ht="12.75">
      <c r="A10" s="9">
        <v>1988</v>
      </c>
      <c r="B10" s="8">
        <v>227</v>
      </c>
      <c r="C10" s="8">
        <v>263</v>
      </c>
      <c r="D10" s="10">
        <v>490</v>
      </c>
      <c r="E10">
        <v>307</v>
      </c>
      <c r="F10">
        <v>482</v>
      </c>
      <c r="G10" s="10">
        <v>789</v>
      </c>
      <c r="H10">
        <v>441</v>
      </c>
      <c r="I10">
        <v>556</v>
      </c>
      <c r="J10" s="10">
        <v>997</v>
      </c>
      <c r="K10">
        <v>285</v>
      </c>
      <c r="L10">
        <v>342</v>
      </c>
      <c r="M10" s="10">
        <v>627</v>
      </c>
      <c r="N10">
        <v>190</v>
      </c>
      <c r="O10">
        <v>228</v>
      </c>
      <c r="P10" s="10">
        <v>418</v>
      </c>
      <c r="Q10">
        <v>1450</v>
      </c>
      <c r="R10">
        <v>1871</v>
      </c>
      <c r="S10" s="10">
        <v>3321</v>
      </c>
    </row>
    <row r="11" spans="1:19" ht="12.75">
      <c r="A11" s="9">
        <v>1989</v>
      </c>
      <c r="B11" s="8">
        <v>223</v>
      </c>
      <c r="C11" s="8">
        <v>314</v>
      </c>
      <c r="D11" s="10">
        <v>537</v>
      </c>
      <c r="E11">
        <v>284</v>
      </c>
      <c r="F11">
        <v>491</v>
      </c>
      <c r="G11" s="10">
        <v>775</v>
      </c>
      <c r="H11">
        <v>454</v>
      </c>
      <c r="I11">
        <v>699</v>
      </c>
      <c r="J11" s="10">
        <v>1153</v>
      </c>
      <c r="K11">
        <v>314</v>
      </c>
      <c r="L11">
        <v>536</v>
      </c>
      <c r="M11" s="10">
        <v>850</v>
      </c>
      <c r="N11">
        <v>181</v>
      </c>
      <c r="O11">
        <v>247</v>
      </c>
      <c r="P11" s="10">
        <v>428</v>
      </c>
      <c r="Q11">
        <v>1456</v>
      </c>
      <c r="R11">
        <v>2287</v>
      </c>
      <c r="S11" s="10">
        <v>3743</v>
      </c>
    </row>
    <row r="12" spans="1:19" ht="12.75">
      <c r="A12" s="9">
        <v>1990</v>
      </c>
      <c r="B12" s="8">
        <v>234</v>
      </c>
      <c r="C12" s="8">
        <v>338</v>
      </c>
      <c r="D12" s="10">
        <v>572</v>
      </c>
      <c r="E12">
        <v>285</v>
      </c>
      <c r="F12">
        <v>546</v>
      </c>
      <c r="G12" s="10">
        <v>831</v>
      </c>
      <c r="H12">
        <v>474</v>
      </c>
      <c r="I12">
        <v>722</v>
      </c>
      <c r="J12" s="10">
        <v>1196</v>
      </c>
      <c r="K12">
        <v>346</v>
      </c>
      <c r="L12">
        <v>745</v>
      </c>
      <c r="M12" s="10">
        <v>1091</v>
      </c>
      <c r="N12">
        <v>196</v>
      </c>
      <c r="O12">
        <v>238</v>
      </c>
      <c r="P12" s="10">
        <v>434</v>
      </c>
      <c r="Q12">
        <v>1535</v>
      </c>
      <c r="R12">
        <v>2589</v>
      </c>
      <c r="S12" s="10">
        <v>4124</v>
      </c>
    </row>
    <row r="13" spans="1:19" ht="12.75">
      <c r="A13" s="9">
        <v>1991</v>
      </c>
      <c r="B13" s="8">
        <v>236</v>
      </c>
      <c r="C13" s="8">
        <v>324</v>
      </c>
      <c r="D13" s="10">
        <v>560</v>
      </c>
      <c r="E13">
        <v>282</v>
      </c>
      <c r="F13">
        <v>535</v>
      </c>
      <c r="G13" s="10">
        <v>817</v>
      </c>
      <c r="H13">
        <v>548</v>
      </c>
      <c r="I13">
        <v>784</v>
      </c>
      <c r="J13" s="10">
        <v>1332</v>
      </c>
      <c r="K13">
        <v>292</v>
      </c>
      <c r="L13">
        <v>809</v>
      </c>
      <c r="M13" s="10">
        <v>1101</v>
      </c>
      <c r="N13">
        <v>181</v>
      </c>
      <c r="O13">
        <v>295</v>
      </c>
      <c r="P13" s="10">
        <v>476</v>
      </c>
      <c r="Q13">
        <v>1539</v>
      </c>
      <c r="R13">
        <v>2747</v>
      </c>
      <c r="S13" s="10">
        <v>4286</v>
      </c>
    </row>
    <row r="14" spans="1:19" ht="12.75">
      <c r="A14" s="9">
        <v>1992</v>
      </c>
      <c r="B14" s="8">
        <v>296</v>
      </c>
      <c r="C14" s="8">
        <v>433</v>
      </c>
      <c r="D14" s="10">
        <v>729</v>
      </c>
      <c r="E14">
        <v>309</v>
      </c>
      <c r="F14">
        <v>630</v>
      </c>
      <c r="G14" s="10">
        <v>939</v>
      </c>
      <c r="H14">
        <v>553</v>
      </c>
      <c r="I14">
        <v>871</v>
      </c>
      <c r="J14" s="10">
        <v>1424</v>
      </c>
      <c r="K14">
        <v>309</v>
      </c>
      <c r="L14">
        <v>876</v>
      </c>
      <c r="M14" s="10">
        <v>1185</v>
      </c>
      <c r="N14">
        <v>204</v>
      </c>
      <c r="O14">
        <v>318</v>
      </c>
      <c r="P14" s="10">
        <v>522</v>
      </c>
      <c r="Q14">
        <v>1671</v>
      </c>
      <c r="R14">
        <v>3128</v>
      </c>
      <c r="S14" s="10">
        <v>4799</v>
      </c>
    </row>
    <row r="15" spans="1:19" ht="12.75">
      <c r="A15" s="9">
        <v>1993</v>
      </c>
      <c r="B15" s="8">
        <v>324</v>
      </c>
      <c r="C15" s="8">
        <v>465</v>
      </c>
      <c r="D15" s="10">
        <v>789</v>
      </c>
      <c r="E15">
        <v>334</v>
      </c>
      <c r="F15">
        <v>701</v>
      </c>
      <c r="G15" s="10">
        <v>1035</v>
      </c>
      <c r="H15">
        <v>568</v>
      </c>
      <c r="I15">
        <v>828</v>
      </c>
      <c r="J15" s="10">
        <v>1396</v>
      </c>
      <c r="K15">
        <v>304</v>
      </c>
      <c r="L15">
        <v>984</v>
      </c>
      <c r="M15" s="10">
        <v>1288</v>
      </c>
      <c r="N15">
        <v>208</v>
      </c>
      <c r="O15">
        <v>373</v>
      </c>
      <c r="P15" s="10">
        <v>581</v>
      </c>
      <c r="Q15">
        <v>1738</v>
      </c>
      <c r="R15">
        <v>3351</v>
      </c>
      <c r="S15" s="10">
        <v>5089</v>
      </c>
    </row>
    <row r="16" spans="1:19" ht="12.75">
      <c r="A16" s="9">
        <v>1994</v>
      </c>
      <c r="B16" s="8">
        <v>259</v>
      </c>
      <c r="C16" s="8">
        <v>409</v>
      </c>
      <c r="D16" s="10">
        <v>668</v>
      </c>
      <c r="E16">
        <v>280</v>
      </c>
      <c r="F16">
        <v>588</v>
      </c>
      <c r="G16" s="10">
        <v>868</v>
      </c>
      <c r="H16">
        <v>561</v>
      </c>
      <c r="I16">
        <v>798</v>
      </c>
      <c r="J16" s="10">
        <v>1359</v>
      </c>
      <c r="K16">
        <v>315</v>
      </c>
      <c r="L16">
        <v>896</v>
      </c>
      <c r="M16" s="10">
        <v>1211</v>
      </c>
      <c r="N16">
        <v>193</v>
      </c>
      <c r="O16">
        <v>371</v>
      </c>
      <c r="P16" s="10">
        <v>564</v>
      </c>
      <c r="Q16">
        <v>1608</v>
      </c>
      <c r="R16">
        <v>3062</v>
      </c>
      <c r="S16" s="10">
        <v>4670</v>
      </c>
    </row>
    <row r="17" spans="1:19" ht="12.75">
      <c r="A17" s="9">
        <v>1995</v>
      </c>
      <c r="B17" s="8">
        <v>347</v>
      </c>
      <c r="C17" s="8">
        <v>512</v>
      </c>
      <c r="D17" s="10">
        <v>859</v>
      </c>
      <c r="E17">
        <v>301</v>
      </c>
      <c r="F17">
        <v>711</v>
      </c>
      <c r="G17" s="10">
        <v>1012</v>
      </c>
      <c r="H17">
        <v>606</v>
      </c>
      <c r="I17">
        <v>825</v>
      </c>
      <c r="J17" s="10">
        <v>1431</v>
      </c>
      <c r="K17">
        <v>339</v>
      </c>
      <c r="L17">
        <v>1100</v>
      </c>
      <c r="M17" s="10">
        <v>1439</v>
      </c>
      <c r="N17">
        <v>282</v>
      </c>
      <c r="O17">
        <v>383</v>
      </c>
      <c r="P17" s="10">
        <v>665</v>
      </c>
      <c r="Q17">
        <v>1875</v>
      </c>
      <c r="R17">
        <v>3531</v>
      </c>
      <c r="S17" s="10">
        <v>5406</v>
      </c>
    </row>
    <row r="18" spans="1:19" ht="12.75">
      <c r="A18" s="9">
        <v>1996</v>
      </c>
      <c r="B18" s="8">
        <v>302</v>
      </c>
      <c r="C18" s="8">
        <v>438</v>
      </c>
      <c r="D18" s="10">
        <v>740</v>
      </c>
      <c r="E18">
        <v>331</v>
      </c>
      <c r="F18">
        <v>786</v>
      </c>
      <c r="G18" s="10">
        <v>1117</v>
      </c>
      <c r="H18">
        <v>613</v>
      </c>
      <c r="I18">
        <v>827</v>
      </c>
      <c r="J18" s="10">
        <v>1440</v>
      </c>
      <c r="K18">
        <v>380</v>
      </c>
      <c r="L18">
        <v>1130</v>
      </c>
      <c r="M18" s="10">
        <v>1510</v>
      </c>
      <c r="N18">
        <v>344</v>
      </c>
      <c r="O18">
        <v>422</v>
      </c>
      <c r="P18" s="10">
        <v>766</v>
      </c>
      <c r="Q18">
        <v>1970</v>
      </c>
      <c r="R18">
        <v>3603</v>
      </c>
      <c r="S18" s="10">
        <v>5573</v>
      </c>
    </row>
    <row r="19" spans="1:19" ht="12.75">
      <c r="A19" s="9">
        <v>1997</v>
      </c>
      <c r="B19" s="8">
        <v>273</v>
      </c>
      <c r="C19" s="8">
        <v>497</v>
      </c>
      <c r="D19" s="10">
        <v>770</v>
      </c>
      <c r="E19">
        <v>328</v>
      </c>
      <c r="F19">
        <v>721</v>
      </c>
      <c r="G19" s="10">
        <v>1049</v>
      </c>
      <c r="H19">
        <v>668</v>
      </c>
      <c r="I19">
        <v>885</v>
      </c>
      <c r="J19" s="10">
        <v>1553</v>
      </c>
      <c r="K19">
        <v>395</v>
      </c>
      <c r="L19">
        <v>1121</v>
      </c>
      <c r="M19" s="10">
        <v>1516</v>
      </c>
      <c r="N19">
        <v>408</v>
      </c>
      <c r="O19">
        <v>451</v>
      </c>
      <c r="P19" s="10">
        <v>859</v>
      </c>
      <c r="Q19">
        <v>2072</v>
      </c>
      <c r="R19">
        <v>3675</v>
      </c>
      <c r="S19" s="10">
        <v>5747</v>
      </c>
    </row>
    <row r="20" spans="1:19" ht="12.75">
      <c r="A20" s="9">
        <v>1998</v>
      </c>
      <c r="B20" s="8">
        <v>331</v>
      </c>
      <c r="C20" s="8">
        <v>576</v>
      </c>
      <c r="D20" s="10">
        <v>907</v>
      </c>
      <c r="E20">
        <v>375</v>
      </c>
      <c r="F20">
        <v>870</v>
      </c>
      <c r="G20" s="10">
        <v>1245</v>
      </c>
      <c r="H20">
        <v>796</v>
      </c>
      <c r="I20">
        <v>950</v>
      </c>
      <c r="J20" s="10">
        <v>1746</v>
      </c>
      <c r="K20">
        <v>477</v>
      </c>
      <c r="L20">
        <v>1331</v>
      </c>
      <c r="M20" s="10">
        <v>1808</v>
      </c>
      <c r="N20">
        <v>440</v>
      </c>
      <c r="O20">
        <v>508</v>
      </c>
      <c r="P20" s="10">
        <v>948</v>
      </c>
      <c r="Q20">
        <v>2419</v>
      </c>
      <c r="R20">
        <v>4235</v>
      </c>
      <c r="S20" s="10">
        <v>6654</v>
      </c>
    </row>
    <row r="21" spans="1:19" ht="12.75">
      <c r="A21" s="9">
        <v>1999</v>
      </c>
      <c r="B21" s="8">
        <v>335</v>
      </c>
      <c r="C21" s="8">
        <v>481</v>
      </c>
      <c r="D21" s="10">
        <v>816</v>
      </c>
      <c r="E21">
        <v>349</v>
      </c>
      <c r="F21">
        <v>786</v>
      </c>
      <c r="G21" s="10">
        <v>1135</v>
      </c>
      <c r="H21">
        <v>708</v>
      </c>
      <c r="I21">
        <v>863</v>
      </c>
      <c r="J21" s="10">
        <v>1571</v>
      </c>
      <c r="K21">
        <v>462</v>
      </c>
      <c r="L21">
        <v>1245</v>
      </c>
      <c r="M21" s="10">
        <v>1707</v>
      </c>
      <c r="N21">
        <v>506</v>
      </c>
      <c r="O21">
        <v>486</v>
      </c>
      <c r="P21" s="10">
        <v>992</v>
      </c>
      <c r="Q21">
        <v>2360</v>
      </c>
      <c r="R21">
        <v>3861</v>
      </c>
      <c r="S21" s="10">
        <v>6221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ALABAMA</v>
      </c>
    </row>
    <row r="26" spans="2:19" s="4" customFormat="1" ht="12.75">
      <c r="B26" s="29" t="s">
        <v>15</v>
      </c>
      <c r="C26" s="29"/>
      <c r="D26" s="29"/>
      <c r="E26" s="29" t="s">
        <v>16</v>
      </c>
      <c r="F26" s="29"/>
      <c r="G26" s="29"/>
      <c r="H26" s="29" t="s">
        <v>17</v>
      </c>
      <c r="I26" s="29"/>
      <c r="J26" s="29"/>
      <c r="K26" s="29" t="s">
        <v>18</v>
      </c>
      <c r="L26" s="29"/>
      <c r="M26" s="29"/>
      <c r="N26" s="29" t="s">
        <v>19</v>
      </c>
      <c r="O26" s="29"/>
      <c r="P26" s="29"/>
      <c r="Q26" s="29" t="s">
        <v>20</v>
      </c>
      <c r="R26" s="29"/>
      <c r="S26" s="29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>(B5/$D5)*100</f>
        <v>38.31041257367387</v>
      </c>
      <c r="C28" s="1">
        <f>(C5/$D5)*100</f>
        <v>61.68958742632613</v>
      </c>
      <c r="D28" s="11">
        <f>(D5/$D5)*100</f>
        <v>100</v>
      </c>
      <c r="E28" s="1">
        <f>(E5/$G5)*100</f>
        <v>38.39701770736254</v>
      </c>
      <c r="F28" s="1">
        <f>(F5/$G5)*100</f>
        <v>61.60298229263746</v>
      </c>
      <c r="G28" s="11">
        <f>(G5/$G5)*100</f>
        <v>100</v>
      </c>
      <c r="H28" s="1">
        <f>(H5/$J5)*100</f>
        <v>44.86735870818916</v>
      </c>
      <c r="I28" s="1">
        <f>(I5/$J5)*100</f>
        <v>55.13264129181085</v>
      </c>
      <c r="J28" s="11">
        <f>(J5/$J5)*100</f>
        <v>100</v>
      </c>
      <c r="K28" s="1">
        <f>(K5/$M5)*100</f>
        <v>53.392330383480825</v>
      </c>
      <c r="L28" s="1">
        <f>(L5/$M5)*100</f>
        <v>46.607669616519175</v>
      </c>
      <c r="M28" s="11">
        <f>(M5/$M5)*100</f>
        <v>100</v>
      </c>
      <c r="N28" s="1">
        <f>(N5/$P5)*100</f>
        <v>42.244224422442244</v>
      </c>
      <c r="O28" s="1">
        <f>(O5/$P5)*100</f>
        <v>57.755775577557756</v>
      </c>
      <c r="P28" s="11">
        <f>(P5/$P5)*100</f>
        <v>100</v>
      </c>
      <c r="Q28" s="1">
        <f>(Q5/$S5)*100</f>
        <v>42.219346489809126</v>
      </c>
      <c r="R28" s="1">
        <f>(R5/$S5)*100</f>
        <v>57.780653510190874</v>
      </c>
      <c r="S28" s="11">
        <f>(S5/$S5)*100</f>
        <v>100</v>
      </c>
    </row>
    <row r="29" spans="1:19" ht="12.75">
      <c r="A29" s="9">
        <v>1984</v>
      </c>
      <c r="B29" s="1">
        <f aca="true" t="shared" si="0" ref="B29:D44">(B6/$D6)*100</f>
        <v>42.22222222222222</v>
      </c>
      <c r="C29" s="1">
        <f t="shared" si="0"/>
        <v>57.77777777777777</v>
      </c>
      <c r="D29" s="11">
        <f t="shared" si="0"/>
        <v>100</v>
      </c>
      <c r="E29" s="1">
        <f aca="true" t="shared" si="1" ref="E29:G44">(E6/$G6)*100</f>
        <v>37.365269461077844</v>
      </c>
      <c r="F29" s="1">
        <f t="shared" si="1"/>
        <v>62.634730538922156</v>
      </c>
      <c r="G29" s="11">
        <f t="shared" si="1"/>
        <v>100</v>
      </c>
      <c r="H29" s="1">
        <f aca="true" t="shared" si="2" ref="H29:J44">(H6/$J6)*100</f>
        <v>45.05494505494506</v>
      </c>
      <c r="I29" s="1">
        <f t="shared" si="2"/>
        <v>54.94505494505495</v>
      </c>
      <c r="J29" s="11">
        <f t="shared" si="2"/>
        <v>100</v>
      </c>
      <c r="K29" s="1">
        <f aca="true" t="shared" si="3" ref="K29:M44">(K6/$M6)*100</f>
        <v>56.00000000000001</v>
      </c>
      <c r="L29" s="1">
        <f t="shared" si="3"/>
        <v>44</v>
      </c>
      <c r="M29" s="11">
        <f t="shared" si="3"/>
        <v>100</v>
      </c>
      <c r="N29" s="1">
        <f aca="true" t="shared" si="4" ref="N29:P44">(N6/$P6)*100</f>
        <v>48.113207547169814</v>
      </c>
      <c r="O29" s="1">
        <f t="shared" si="4"/>
        <v>51.886792452830186</v>
      </c>
      <c r="P29" s="11">
        <f t="shared" si="4"/>
        <v>100</v>
      </c>
      <c r="Q29" s="1">
        <f aca="true" t="shared" si="5" ref="Q29:S44">(Q6/$S6)*100</f>
        <v>44.192535751656784</v>
      </c>
      <c r="R29" s="1">
        <f t="shared" si="5"/>
        <v>55.80746424834322</v>
      </c>
      <c r="S29" s="11">
        <f t="shared" si="5"/>
        <v>100</v>
      </c>
    </row>
    <row r="30" spans="1:19" ht="12.75">
      <c r="A30" s="9">
        <v>1985</v>
      </c>
      <c r="B30" s="1">
        <f t="shared" si="0"/>
        <v>45.18072289156627</v>
      </c>
      <c r="C30" s="1">
        <f t="shared" si="0"/>
        <v>54.81927710843374</v>
      </c>
      <c r="D30" s="11">
        <f t="shared" si="0"/>
        <v>100</v>
      </c>
      <c r="E30" s="1">
        <f t="shared" si="1"/>
        <v>42.874251497005986</v>
      </c>
      <c r="F30" s="1">
        <f t="shared" si="1"/>
        <v>57.125748502994014</v>
      </c>
      <c r="G30" s="11">
        <f t="shared" si="1"/>
        <v>100</v>
      </c>
      <c r="H30" s="1">
        <f t="shared" si="2"/>
        <v>46.187845303867405</v>
      </c>
      <c r="I30" s="1">
        <f t="shared" si="2"/>
        <v>53.812154696132595</v>
      </c>
      <c r="J30" s="11">
        <f t="shared" si="2"/>
        <v>100</v>
      </c>
      <c r="K30" s="1">
        <f t="shared" si="3"/>
        <v>54.83193277310925</v>
      </c>
      <c r="L30" s="1">
        <f t="shared" si="3"/>
        <v>45.168067226890756</v>
      </c>
      <c r="M30" s="11">
        <f t="shared" si="3"/>
        <v>100</v>
      </c>
      <c r="N30" s="1">
        <f t="shared" si="4"/>
        <v>46.79144385026738</v>
      </c>
      <c r="O30" s="1">
        <f t="shared" si="4"/>
        <v>53.20855614973262</v>
      </c>
      <c r="P30" s="11">
        <f t="shared" si="4"/>
        <v>100</v>
      </c>
      <c r="Q30" s="1">
        <f t="shared" si="5"/>
        <v>46.534974093264246</v>
      </c>
      <c r="R30" s="1">
        <f t="shared" si="5"/>
        <v>53.465025906735754</v>
      </c>
      <c r="S30" s="11">
        <f t="shared" si="5"/>
        <v>100</v>
      </c>
    </row>
    <row r="31" spans="1:19" ht="12.75">
      <c r="A31" s="9">
        <v>1986</v>
      </c>
      <c r="B31" s="1">
        <f t="shared" si="0"/>
        <v>42.66917293233083</v>
      </c>
      <c r="C31" s="1">
        <f t="shared" si="0"/>
        <v>57.330827067669176</v>
      </c>
      <c r="D31" s="11">
        <f t="shared" si="0"/>
        <v>100</v>
      </c>
      <c r="E31" s="1">
        <f t="shared" si="1"/>
        <v>40.49159120310479</v>
      </c>
      <c r="F31" s="1">
        <f t="shared" si="1"/>
        <v>59.50840879689522</v>
      </c>
      <c r="G31" s="11">
        <f t="shared" si="1"/>
        <v>100</v>
      </c>
      <c r="H31" s="1">
        <f t="shared" si="2"/>
        <v>44.727694090382386</v>
      </c>
      <c r="I31" s="1">
        <f t="shared" si="2"/>
        <v>55.272305909617614</v>
      </c>
      <c r="J31" s="11">
        <f t="shared" si="2"/>
        <v>100</v>
      </c>
      <c r="K31" s="1">
        <f t="shared" si="3"/>
        <v>50.72463768115942</v>
      </c>
      <c r="L31" s="1">
        <f t="shared" si="3"/>
        <v>49.275362318840585</v>
      </c>
      <c r="M31" s="11">
        <f t="shared" si="3"/>
        <v>100</v>
      </c>
      <c r="N31" s="1">
        <f t="shared" si="4"/>
        <v>44.95677233429395</v>
      </c>
      <c r="O31" s="1">
        <f t="shared" si="4"/>
        <v>55.04322766570605</v>
      </c>
      <c r="P31" s="11">
        <f t="shared" si="4"/>
        <v>100</v>
      </c>
      <c r="Q31" s="1">
        <f t="shared" si="5"/>
        <v>44.11061795834756</v>
      </c>
      <c r="R31" s="1">
        <f t="shared" si="5"/>
        <v>55.88938204165244</v>
      </c>
      <c r="S31" s="11">
        <f t="shared" si="5"/>
        <v>100</v>
      </c>
    </row>
    <row r="32" spans="1:19" ht="12.75">
      <c r="A32" s="9">
        <v>1987</v>
      </c>
      <c r="B32" s="1">
        <f t="shared" si="0"/>
        <v>44.09282700421941</v>
      </c>
      <c r="C32" s="1">
        <f t="shared" si="0"/>
        <v>55.907172995780584</v>
      </c>
      <c r="D32" s="11">
        <f t="shared" si="0"/>
        <v>100</v>
      </c>
      <c r="E32" s="1">
        <f t="shared" si="1"/>
        <v>38.97810218978102</v>
      </c>
      <c r="F32" s="1">
        <f t="shared" si="1"/>
        <v>61.02189781021898</v>
      </c>
      <c r="G32" s="11">
        <f t="shared" si="1"/>
        <v>100</v>
      </c>
      <c r="H32" s="1">
        <f t="shared" si="2"/>
        <v>42.50913520097443</v>
      </c>
      <c r="I32" s="1">
        <f t="shared" si="2"/>
        <v>57.49086479902557</v>
      </c>
      <c r="J32" s="11">
        <f t="shared" si="2"/>
        <v>100</v>
      </c>
      <c r="K32" s="1">
        <f t="shared" si="3"/>
        <v>43.388429752066116</v>
      </c>
      <c r="L32" s="1">
        <f t="shared" si="3"/>
        <v>56.611570247933884</v>
      </c>
      <c r="M32" s="11">
        <f t="shared" si="3"/>
        <v>100</v>
      </c>
      <c r="N32" s="1">
        <f t="shared" si="4"/>
        <v>49.41520467836257</v>
      </c>
      <c r="O32" s="1">
        <f t="shared" si="4"/>
        <v>50.58479532163743</v>
      </c>
      <c r="P32" s="11">
        <f t="shared" si="4"/>
        <v>100</v>
      </c>
      <c r="Q32" s="1">
        <f t="shared" si="5"/>
        <v>42.90805416963649</v>
      </c>
      <c r="R32" s="1">
        <f t="shared" si="5"/>
        <v>57.091945830363514</v>
      </c>
      <c r="S32" s="11">
        <f t="shared" si="5"/>
        <v>100</v>
      </c>
    </row>
    <row r="33" spans="1:19" ht="12.75">
      <c r="A33" s="9">
        <v>1988</v>
      </c>
      <c r="B33" s="1">
        <f t="shared" si="0"/>
        <v>46.326530612244895</v>
      </c>
      <c r="C33" s="1">
        <f t="shared" si="0"/>
        <v>53.673469387755105</v>
      </c>
      <c r="D33" s="11">
        <f t="shared" si="0"/>
        <v>100</v>
      </c>
      <c r="E33" s="1">
        <f t="shared" si="1"/>
        <v>38.91001267427123</v>
      </c>
      <c r="F33" s="1">
        <f t="shared" si="1"/>
        <v>61.08998732572877</v>
      </c>
      <c r="G33" s="11">
        <f t="shared" si="1"/>
        <v>100</v>
      </c>
      <c r="H33" s="1">
        <f t="shared" si="2"/>
        <v>44.232698094282846</v>
      </c>
      <c r="I33" s="1">
        <f t="shared" si="2"/>
        <v>55.76730190571715</v>
      </c>
      <c r="J33" s="11">
        <f t="shared" si="2"/>
        <v>100</v>
      </c>
      <c r="K33" s="1">
        <f t="shared" si="3"/>
        <v>45.45454545454545</v>
      </c>
      <c r="L33" s="1">
        <f t="shared" si="3"/>
        <v>54.54545454545454</v>
      </c>
      <c r="M33" s="11">
        <f t="shared" si="3"/>
        <v>100</v>
      </c>
      <c r="N33" s="1">
        <f t="shared" si="4"/>
        <v>45.45454545454545</v>
      </c>
      <c r="O33" s="1">
        <f t="shared" si="4"/>
        <v>54.54545454545454</v>
      </c>
      <c r="P33" s="11">
        <f t="shared" si="4"/>
        <v>100</v>
      </c>
      <c r="Q33" s="1">
        <f t="shared" si="5"/>
        <v>43.66154772658838</v>
      </c>
      <c r="R33" s="1">
        <f t="shared" si="5"/>
        <v>56.33845227341162</v>
      </c>
      <c r="S33" s="11">
        <f t="shared" si="5"/>
        <v>100</v>
      </c>
    </row>
    <row r="34" spans="1:19" ht="12.75">
      <c r="A34" s="9">
        <v>1989</v>
      </c>
      <c r="B34" s="1">
        <f t="shared" si="0"/>
        <v>41.527001862197395</v>
      </c>
      <c r="C34" s="1">
        <f t="shared" si="0"/>
        <v>58.47299813780261</v>
      </c>
      <c r="D34" s="11">
        <f t="shared" si="0"/>
        <v>100</v>
      </c>
      <c r="E34" s="1">
        <f t="shared" si="1"/>
        <v>36.645161290322584</v>
      </c>
      <c r="F34" s="1">
        <f t="shared" si="1"/>
        <v>63.354838709677416</v>
      </c>
      <c r="G34" s="11">
        <f t="shared" si="1"/>
        <v>100</v>
      </c>
      <c r="H34" s="1">
        <f t="shared" si="2"/>
        <v>39.375542064180394</v>
      </c>
      <c r="I34" s="1">
        <f t="shared" si="2"/>
        <v>60.6244579358196</v>
      </c>
      <c r="J34" s="11">
        <f t="shared" si="2"/>
        <v>100</v>
      </c>
      <c r="K34" s="1">
        <f t="shared" si="3"/>
        <v>36.94117647058823</v>
      </c>
      <c r="L34" s="1">
        <f t="shared" si="3"/>
        <v>63.05882352941177</v>
      </c>
      <c r="M34" s="11">
        <f t="shared" si="3"/>
        <v>100</v>
      </c>
      <c r="N34" s="1">
        <f t="shared" si="4"/>
        <v>42.28971962616823</v>
      </c>
      <c r="O34" s="1">
        <f t="shared" si="4"/>
        <v>57.71028037383178</v>
      </c>
      <c r="P34" s="11">
        <f t="shared" si="4"/>
        <v>100</v>
      </c>
      <c r="Q34" s="1">
        <f t="shared" si="5"/>
        <v>38.899278653486505</v>
      </c>
      <c r="R34" s="1">
        <f t="shared" si="5"/>
        <v>61.10072134651349</v>
      </c>
      <c r="S34" s="11">
        <f t="shared" si="5"/>
        <v>100</v>
      </c>
    </row>
    <row r="35" spans="1:19" ht="12.75">
      <c r="A35" s="9">
        <v>1990</v>
      </c>
      <c r="B35" s="1">
        <f t="shared" si="0"/>
        <v>40.909090909090914</v>
      </c>
      <c r="C35" s="1">
        <f t="shared" si="0"/>
        <v>59.09090909090909</v>
      </c>
      <c r="D35" s="11">
        <f t="shared" si="0"/>
        <v>100</v>
      </c>
      <c r="E35" s="1">
        <f t="shared" si="1"/>
        <v>34.29602888086642</v>
      </c>
      <c r="F35" s="1">
        <f t="shared" si="1"/>
        <v>65.70397111913357</v>
      </c>
      <c r="G35" s="11">
        <f t="shared" si="1"/>
        <v>100</v>
      </c>
      <c r="H35" s="1">
        <f t="shared" si="2"/>
        <v>39.63210702341137</v>
      </c>
      <c r="I35" s="1">
        <f t="shared" si="2"/>
        <v>60.367892976588635</v>
      </c>
      <c r="J35" s="11">
        <f t="shared" si="2"/>
        <v>100</v>
      </c>
      <c r="K35" s="1">
        <f t="shared" si="3"/>
        <v>31.714023831347387</v>
      </c>
      <c r="L35" s="1">
        <f t="shared" si="3"/>
        <v>68.28597616865261</v>
      </c>
      <c r="M35" s="11">
        <f t="shared" si="3"/>
        <v>100</v>
      </c>
      <c r="N35" s="1">
        <f t="shared" si="4"/>
        <v>45.16129032258064</v>
      </c>
      <c r="O35" s="1">
        <f t="shared" si="4"/>
        <v>54.83870967741935</v>
      </c>
      <c r="P35" s="11">
        <f t="shared" si="4"/>
        <v>100</v>
      </c>
      <c r="Q35" s="1">
        <f t="shared" si="5"/>
        <v>37.22114451988361</v>
      </c>
      <c r="R35" s="1">
        <f t="shared" si="5"/>
        <v>62.77885548011639</v>
      </c>
      <c r="S35" s="11">
        <f t="shared" si="5"/>
        <v>100</v>
      </c>
    </row>
    <row r="36" spans="1:19" ht="12.75">
      <c r="A36" s="9">
        <v>1991</v>
      </c>
      <c r="B36" s="1">
        <f t="shared" si="0"/>
        <v>42.142857142857146</v>
      </c>
      <c r="C36" s="1">
        <f t="shared" si="0"/>
        <v>57.85714285714286</v>
      </c>
      <c r="D36" s="11">
        <f t="shared" si="0"/>
        <v>100</v>
      </c>
      <c r="E36" s="1">
        <f t="shared" si="1"/>
        <v>34.516523867809056</v>
      </c>
      <c r="F36" s="1">
        <f t="shared" si="1"/>
        <v>65.48347613219094</v>
      </c>
      <c r="G36" s="11">
        <f t="shared" si="1"/>
        <v>100</v>
      </c>
      <c r="H36" s="1">
        <f t="shared" si="2"/>
        <v>41.14114114114114</v>
      </c>
      <c r="I36" s="1">
        <f t="shared" si="2"/>
        <v>58.85885885885885</v>
      </c>
      <c r="J36" s="11">
        <f t="shared" si="2"/>
        <v>100</v>
      </c>
      <c r="K36" s="1">
        <f t="shared" si="3"/>
        <v>26.521344232515894</v>
      </c>
      <c r="L36" s="1">
        <f t="shared" si="3"/>
        <v>73.4786557674841</v>
      </c>
      <c r="M36" s="11">
        <f t="shared" si="3"/>
        <v>100</v>
      </c>
      <c r="N36" s="1">
        <f t="shared" si="4"/>
        <v>38.02521008403361</v>
      </c>
      <c r="O36" s="1">
        <f t="shared" si="4"/>
        <v>61.97478991596639</v>
      </c>
      <c r="P36" s="11">
        <f t="shared" si="4"/>
        <v>100</v>
      </c>
      <c r="Q36" s="1">
        <f t="shared" si="5"/>
        <v>35.90760615958936</v>
      </c>
      <c r="R36" s="1">
        <f t="shared" si="5"/>
        <v>64.09239384041065</v>
      </c>
      <c r="S36" s="11">
        <f t="shared" si="5"/>
        <v>100</v>
      </c>
    </row>
    <row r="37" spans="1:19" ht="12.75">
      <c r="A37" s="9">
        <v>1992</v>
      </c>
      <c r="B37" s="1">
        <f t="shared" si="0"/>
        <v>40.603566529492454</v>
      </c>
      <c r="C37" s="1">
        <f t="shared" si="0"/>
        <v>59.396433470507546</v>
      </c>
      <c r="D37" s="11">
        <f t="shared" si="0"/>
        <v>100</v>
      </c>
      <c r="E37" s="1">
        <f t="shared" si="1"/>
        <v>32.9073482428115</v>
      </c>
      <c r="F37" s="1">
        <f t="shared" si="1"/>
        <v>67.0926517571885</v>
      </c>
      <c r="G37" s="11">
        <f t="shared" si="1"/>
        <v>100</v>
      </c>
      <c r="H37" s="1">
        <f t="shared" si="2"/>
        <v>38.83426966292135</v>
      </c>
      <c r="I37" s="1">
        <f t="shared" si="2"/>
        <v>61.16573033707865</v>
      </c>
      <c r="J37" s="11">
        <f t="shared" si="2"/>
        <v>100</v>
      </c>
      <c r="K37" s="1">
        <f t="shared" si="3"/>
        <v>26.075949367088608</v>
      </c>
      <c r="L37" s="1">
        <f t="shared" si="3"/>
        <v>73.9240506329114</v>
      </c>
      <c r="M37" s="11">
        <f t="shared" si="3"/>
        <v>100</v>
      </c>
      <c r="N37" s="1">
        <f t="shared" si="4"/>
        <v>39.08045977011494</v>
      </c>
      <c r="O37" s="1">
        <f t="shared" si="4"/>
        <v>60.91954022988506</v>
      </c>
      <c r="P37" s="11">
        <f t="shared" si="4"/>
        <v>100</v>
      </c>
      <c r="Q37" s="1">
        <f t="shared" si="5"/>
        <v>34.819754115440716</v>
      </c>
      <c r="R37" s="1">
        <f t="shared" si="5"/>
        <v>65.18024588455928</v>
      </c>
      <c r="S37" s="11">
        <f t="shared" si="5"/>
        <v>100</v>
      </c>
    </row>
    <row r="38" spans="1:19" ht="12.75">
      <c r="A38" s="9">
        <v>1993</v>
      </c>
      <c r="B38" s="1">
        <f t="shared" si="0"/>
        <v>41.06463878326996</v>
      </c>
      <c r="C38" s="1">
        <f t="shared" si="0"/>
        <v>58.935361216730044</v>
      </c>
      <c r="D38" s="11">
        <f t="shared" si="0"/>
        <v>100</v>
      </c>
      <c r="E38" s="1">
        <f t="shared" si="1"/>
        <v>32.270531400966185</v>
      </c>
      <c r="F38" s="1">
        <f t="shared" si="1"/>
        <v>67.72946859903382</v>
      </c>
      <c r="G38" s="11">
        <f t="shared" si="1"/>
        <v>100</v>
      </c>
      <c r="H38" s="1">
        <f t="shared" si="2"/>
        <v>40.68767908309456</v>
      </c>
      <c r="I38" s="1">
        <f t="shared" si="2"/>
        <v>59.31232091690545</v>
      </c>
      <c r="J38" s="11">
        <f t="shared" si="2"/>
        <v>100</v>
      </c>
      <c r="K38" s="1">
        <f t="shared" si="3"/>
        <v>23.60248447204969</v>
      </c>
      <c r="L38" s="1">
        <f t="shared" si="3"/>
        <v>76.3975155279503</v>
      </c>
      <c r="M38" s="11">
        <f t="shared" si="3"/>
        <v>100</v>
      </c>
      <c r="N38" s="1">
        <f t="shared" si="4"/>
        <v>35.800344234079176</v>
      </c>
      <c r="O38" s="1">
        <f t="shared" si="4"/>
        <v>64.19965576592082</v>
      </c>
      <c r="P38" s="11">
        <f t="shared" si="4"/>
        <v>100</v>
      </c>
      <c r="Q38" s="1">
        <f t="shared" si="5"/>
        <v>34.15209274906662</v>
      </c>
      <c r="R38" s="1">
        <f t="shared" si="5"/>
        <v>65.84790725093339</v>
      </c>
      <c r="S38" s="11">
        <f t="shared" si="5"/>
        <v>100</v>
      </c>
    </row>
    <row r="39" spans="1:19" ht="12.75">
      <c r="A39" s="9">
        <v>1994</v>
      </c>
      <c r="B39" s="1">
        <f t="shared" si="0"/>
        <v>38.772455089820355</v>
      </c>
      <c r="C39" s="1">
        <f t="shared" si="0"/>
        <v>61.227544910179645</v>
      </c>
      <c r="D39" s="11">
        <f t="shared" si="0"/>
        <v>100</v>
      </c>
      <c r="E39" s="1">
        <f t="shared" si="1"/>
        <v>32.25806451612903</v>
      </c>
      <c r="F39" s="1">
        <f t="shared" si="1"/>
        <v>67.74193548387096</v>
      </c>
      <c r="G39" s="11">
        <f t="shared" si="1"/>
        <v>100</v>
      </c>
      <c r="H39" s="1">
        <f t="shared" si="2"/>
        <v>41.280353200883</v>
      </c>
      <c r="I39" s="1">
        <f t="shared" si="2"/>
        <v>58.719646799117</v>
      </c>
      <c r="J39" s="11">
        <f t="shared" si="2"/>
        <v>100</v>
      </c>
      <c r="K39" s="1">
        <f t="shared" si="3"/>
        <v>26.011560693641616</v>
      </c>
      <c r="L39" s="1">
        <f t="shared" si="3"/>
        <v>73.98843930635837</v>
      </c>
      <c r="M39" s="11">
        <f t="shared" si="3"/>
        <v>100</v>
      </c>
      <c r="N39" s="1">
        <f t="shared" si="4"/>
        <v>34.21985815602837</v>
      </c>
      <c r="O39" s="1">
        <f t="shared" si="4"/>
        <v>65.78014184397163</v>
      </c>
      <c r="P39" s="11">
        <f t="shared" si="4"/>
        <v>100</v>
      </c>
      <c r="Q39" s="1">
        <f t="shared" si="5"/>
        <v>34.43254817987152</v>
      </c>
      <c r="R39" s="1">
        <f t="shared" si="5"/>
        <v>65.56745182012847</v>
      </c>
      <c r="S39" s="11">
        <f t="shared" si="5"/>
        <v>100</v>
      </c>
    </row>
    <row r="40" spans="1:19" ht="12.75">
      <c r="A40" s="9">
        <v>1995</v>
      </c>
      <c r="B40" s="1">
        <f t="shared" si="0"/>
        <v>40.39580908032596</v>
      </c>
      <c r="C40" s="1">
        <f t="shared" si="0"/>
        <v>59.60419091967404</v>
      </c>
      <c r="D40" s="11">
        <f t="shared" si="0"/>
        <v>100</v>
      </c>
      <c r="E40" s="1">
        <f t="shared" si="1"/>
        <v>29.74308300395257</v>
      </c>
      <c r="F40" s="1">
        <f t="shared" si="1"/>
        <v>70.25691699604744</v>
      </c>
      <c r="G40" s="11">
        <f t="shared" si="1"/>
        <v>100</v>
      </c>
      <c r="H40" s="1">
        <f t="shared" si="2"/>
        <v>42.34800838574424</v>
      </c>
      <c r="I40" s="1">
        <f t="shared" si="2"/>
        <v>57.65199161425576</v>
      </c>
      <c r="J40" s="11">
        <f t="shared" si="2"/>
        <v>100</v>
      </c>
      <c r="K40" s="1">
        <f t="shared" si="3"/>
        <v>23.558026407227242</v>
      </c>
      <c r="L40" s="1">
        <f t="shared" si="3"/>
        <v>76.44197359277275</v>
      </c>
      <c r="M40" s="11">
        <f t="shared" si="3"/>
        <v>100</v>
      </c>
      <c r="N40" s="1">
        <f t="shared" si="4"/>
        <v>42.40601503759399</v>
      </c>
      <c r="O40" s="1">
        <f t="shared" si="4"/>
        <v>57.59398496240602</v>
      </c>
      <c r="P40" s="11">
        <f t="shared" si="4"/>
        <v>100</v>
      </c>
      <c r="Q40" s="1">
        <f t="shared" si="5"/>
        <v>34.68368479467259</v>
      </c>
      <c r="R40" s="1">
        <f t="shared" si="5"/>
        <v>65.31631520532741</v>
      </c>
      <c r="S40" s="11">
        <f t="shared" si="5"/>
        <v>100</v>
      </c>
    </row>
    <row r="41" spans="1:19" ht="12.75">
      <c r="A41" s="9">
        <v>1996</v>
      </c>
      <c r="B41" s="1">
        <f t="shared" si="0"/>
        <v>40.81081081081081</v>
      </c>
      <c r="C41" s="1">
        <f t="shared" si="0"/>
        <v>59.189189189189186</v>
      </c>
      <c r="D41" s="11">
        <f t="shared" si="0"/>
        <v>100</v>
      </c>
      <c r="E41" s="1">
        <f t="shared" si="1"/>
        <v>29.63294538943599</v>
      </c>
      <c r="F41" s="1">
        <f t="shared" si="1"/>
        <v>70.36705461056401</v>
      </c>
      <c r="G41" s="11">
        <f t="shared" si="1"/>
        <v>100</v>
      </c>
      <c r="H41" s="1">
        <f t="shared" si="2"/>
        <v>42.56944444444444</v>
      </c>
      <c r="I41" s="1">
        <f t="shared" si="2"/>
        <v>57.43055555555555</v>
      </c>
      <c r="J41" s="11">
        <f t="shared" si="2"/>
        <v>100</v>
      </c>
      <c r="K41" s="1">
        <f t="shared" si="3"/>
        <v>25.165562913907287</v>
      </c>
      <c r="L41" s="1">
        <f t="shared" si="3"/>
        <v>74.83443708609272</v>
      </c>
      <c r="M41" s="11">
        <f t="shared" si="3"/>
        <v>100</v>
      </c>
      <c r="N41" s="1">
        <f t="shared" si="4"/>
        <v>44.90861618798956</v>
      </c>
      <c r="O41" s="1">
        <f t="shared" si="4"/>
        <v>55.09138381201044</v>
      </c>
      <c r="P41" s="11">
        <f t="shared" si="4"/>
        <v>100</v>
      </c>
      <c r="Q41" s="1">
        <f t="shared" si="5"/>
        <v>35.34900412704109</v>
      </c>
      <c r="R41" s="1">
        <f t="shared" si="5"/>
        <v>64.6509958729589</v>
      </c>
      <c r="S41" s="11">
        <f t="shared" si="5"/>
        <v>100</v>
      </c>
    </row>
    <row r="42" spans="1:19" ht="12.75">
      <c r="A42" s="9">
        <v>1997</v>
      </c>
      <c r="B42" s="1">
        <f t="shared" si="0"/>
        <v>35.45454545454545</v>
      </c>
      <c r="C42" s="1">
        <f t="shared" si="0"/>
        <v>64.54545454545455</v>
      </c>
      <c r="D42" s="11">
        <f t="shared" si="0"/>
        <v>100</v>
      </c>
      <c r="E42" s="1">
        <f t="shared" si="1"/>
        <v>31.26787416587226</v>
      </c>
      <c r="F42" s="1">
        <f t="shared" si="1"/>
        <v>68.73212583412774</v>
      </c>
      <c r="G42" s="11">
        <f t="shared" si="1"/>
        <v>100</v>
      </c>
      <c r="H42" s="1">
        <f t="shared" si="2"/>
        <v>43.01352221506761</v>
      </c>
      <c r="I42" s="1">
        <f t="shared" si="2"/>
        <v>56.98647778493239</v>
      </c>
      <c r="J42" s="11">
        <f t="shared" si="2"/>
        <v>100</v>
      </c>
      <c r="K42" s="1">
        <f t="shared" si="3"/>
        <v>26.055408970976252</v>
      </c>
      <c r="L42" s="1">
        <f t="shared" si="3"/>
        <v>73.94459102902374</v>
      </c>
      <c r="M42" s="11">
        <f t="shared" si="3"/>
        <v>100</v>
      </c>
      <c r="N42" s="1">
        <f t="shared" si="4"/>
        <v>47.49708963911525</v>
      </c>
      <c r="O42" s="1">
        <f t="shared" si="4"/>
        <v>52.50291036088475</v>
      </c>
      <c r="P42" s="11">
        <f t="shared" si="4"/>
        <v>100</v>
      </c>
      <c r="Q42" s="1">
        <f t="shared" si="5"/>
        <v>36.05359317904993</v>
      </c>
      <c r="R42" s="1">
        <f t="shared" si="5"/>
        <v>63.94640682095007</v>
      </c>
      <c r="S42" s="11">
        <f t="shared" si="5"/>
        <v>100</v>
      </c>
    </row>
    <row r="43" spans="1:19" ht="12.75">
      <c r="A43" s="9">
        <v>1998</v>
      </c>
      <c r="B43" s="1">
        <f t="shared" si="0"/>
        <v>36.49393605292172</v>
      </c>
      <c r="C43" s="1">
        <f t="shared" si="0"/>
        <v>63.50606394707828</v>
      </c>
      <c r="D43" s="11">
        <f t="shared" si="0"/>
        <v>100</v>
      </c>
      <c r="E43" s="1">
        <f t="shared" si="1"/>
        <v>30.120481927710845</v>
      </c>
      <c r="F43" s="1">
        <f t="shared" si="1"/>
        <v>69.87951807228916</v>
      </c>
      <c r="G43" s="11">
        <f t="shared" si="1"/>
        <v>100</v>
      </c>
      <c r="H43" s="1">
        <f t="shared" si="2"/>
        <v>45.58991981672394</v>
      </c>
      <c r="I43" s="1">
        <f t="shared" si="2"/>
        <v>54.41008018327606</v>
      </c>
      <c r="J43" s="11">
        <f t="shared" si="2"/>
        <v>100</v>
      </c>
      <c r="K43" s="1">
        <f t="shared" si="3"/>
        <v>26.382743362831857</v>
      </c>
      <c r="L43" s="1">
        <f t="shared" si="3"/>
        <v>73.61725663716814</v>
      </c>
      <c r="M43" s="11">
        <f t="shared" si="3"/>
        <v>100</v>
      </c>
      <c r="N43" s="1">
        <f t="shared" si="4"/>
        <v>46.41350210970464</v>
      </c>
      <c r="O43" s="1">
        <f t="shared" si="4"/>
        <v>53.58649789029536</v>
      </c>
      <c r="P43" s="11">
        <f t="shared" si="4"/>
        <v>100</v>
      </c>
      <c r="Q43" s="1">
        <f t="shared" si="5"/>
        <v>36.35407273820259</v>
      </c>
      <c r="R43" s="1">
        <f t="shared" si="5"/>
        <v>63.64592726179742</v>
      </c>
      <c r="S43" s="11">
        <f t="shared" si="5"/>
        <v>100</v>
      </c>
    </row>
    <row r="44" spans="1:19" ht="12.75">
      <c r="A44" s="9">
        <v>1999</v>
      </c>
      <c r="B44" s="1">
        <f t="shared" si="0"/>
        <v>41.05392156862745</v>
      </c>
      <c r="C44" s="1">
        <f t="shared" si="0"/>
        <v>58.94607843137255</v>
      </c>
      <c r="D44" s="11">
        <f t="shared" si="0"/>
        <v>100</v>
      </c>
      <c r="E44" s="1">
        <f t="shared" si="1"/>
        <v>30.7488986784141</v>
      </c>
      <c r="F44" s="1">
        <f t="shared" si="1"/>
        <v>69.2511013215859</v>
      </c>
      <c r="G44" s="11">
        <f t="shared" si="1"/>
        <v>100</v>
      </c>
      <c r="H44" s="1">
        <f t="shared" si="2"/>
        <v>45.066836409929984</v>
      </c>
      <c r="I44" s="1">
        <f t="shared" si="2"/>
        <v>54.93316359007002</v>
      </c>
      <c r="J44" s="11">
        <f t="shared" si="2"/>
        <v>100</v>
      </c>
      <c r="K44" s="1">
        <f t="shared" si="3"/>
        <v>27.06502636203866</v>
      </c>
      <c r="L44" s="1">
        <f t="shared" si="3"/>
        <v>72.93497363796133</v>
      </c>
      <c r="M44" s="11">
        <f t="shared" si="3"/>
        <v>100</v>
      </c>
      <c r="N44" s="1">
        <f t="shared" si="4"/>
        <v>51.00806451612904</v>
      </c>
      <c r="O44" s="1">
        <f t="shared" si="4"/>
        <v>48.99193548387097</v>
      </c>
      <c r="P44" s="11">
        <f t="shared" si="4"/>
        <v>100</v>
      </c>
      <c r="Q44" s="1">
        <f t="shared" si="5"/>
        <v>37.93602314740395</v>
      </c>
      <c r="R44" s="1">
        <f t="shared" si="5"/>
        <v>62.06397685259605</v>
      </c>
      <c r="S44" s="11">
        <f t="shared" si="5"/>
        <v>100</v>
      </c>
    </row>
    <row r="47" spans="1:9" ht="12.75">
      <c r="A47" s="4" t="str">
        <f>CONCATENATE("New Admissions (All Races): ",$A$1)</f>
        <v>New Admissions (All Races): ALABAMA</v>
      </c>
      <c r="I47" s="4" t="str">
        <f>CONCATENATE("Percent of Total, New Admissions (All Races): ",$A$1)</f>
        <v>Percent of Total, New Admissions (All Races): ALABAMA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509</v>
      </c>
      <c r="C49">
        <v>1073</v>
      </c>
      <c r="D49">
        <v>867</v>
      </c>
      <c r="E49">
        <v>339</v>
      </c>
      <c r="F49">
        <v>303</v>
      </c>
      <c r="G49">
        <v>3091</v>
      </c>
      <c r="I49" s="9">
        <v>1983</v>
      </c>
      <c r="J49" s="1">
        <f aca="true" t="shared" si="6" ref="J49:O65">(B49/$G49)*100</f>
        <v>16.467162730507926</v>
      </c>
      <c r="K49" s="1">
        <f t="shared" si="6"/>
        <v>34.71368489162083</v>
      </c>
      <c r="L49" s="1">
        <f t="shared" si="6"/>
        <v>28.049175024263995</v>
      </c>
      <c r="M49" s="1">
        <f t="shared" si="6"/>
        <v>10.967324490456164</v>
      </c>
      <c r="N49" s="1">
        <f t="shared" si="6"/>
        <v>9.802652863151083</v>
      </c>
      <c r="O49">
        <f t="shared" si="6"/>
        <v>100</v>
      </c>
    </row>
    <row r="50" spans="1:15" ht="12.75">
      <c r="A50" s="9">
        <v>1984</v>
      </c>
      <c r="B50">
        <v>495</v>
      </c>
      <c r="C50">
        <v>836</v>
      </c>
      <c r="D50">
        <v>819</v>
      </c>
      <c r="E50">
        <v>400</v>
      </c>
      <c r="F50">
        <v>319</v>
      </c>
      <c r="G50">
        <v>2869</v>
      </c>
      <c r="I50" s="9">
        <v>1984</v>
      </c>
      <c r="J50" s="1">
        <f t="shared" si="6"/>
        <v>17.253398396653886</v>
      </c>
      <c r="K50" s="1">
        <f t="shared" si="6"/>
        <v>29.13907284768212</v>
      </c>
      <c r="L50" s="1">
        <f t="shared" si="6"/>
        <v>28.546531892645522</v>
      </c>
      <c r="M50" s="1">
        <f t="shared" si="6"/>
        <v>13.942140118508192</v>
      </c>
      <c r="N50" s="1">
        <f t="shared" si="6"/>
        <v>11.118856744510282</v>
      </c>
      <c r="O50">
        <f t="shared" si="6"/>
        <v>100</v>
      </c>
    </row>
    <row r="51" spans="1:15" ht="12.75">
      <c r="A51" s="9">
        <v>1985</v>
      </c>
      <c r="B51">
        <v>499</v>
      </c>
      <c r="C51">
        <v>835</v>
      </c>
      <c r="D51">
        <v>905</v>
      </c>
      <c r="E51">
        <v>476</v>
      </c>
      <c r="F51">
        <v>374</v>
      </c>
      <c r="G51">
        <v>3089</v>
      </c>
      <c r="I51" s="9">
        <v>1985</v>
      </c>
      <c r="J51" s="1">
        <f t="shared" si="6"/>
        <v>16.154095176432502</v>
      </c>
      <c r="K51" s="1">
        <f t="shared" si="6"/>
        <v>27.031401748138556</v>
      </c>
      <c r="L51" s="1">
        <f t="shared" si="6"/>
        <v>29.29750728391065</v>
      </c>
      <c r="M51" s="1">
        <f t="shared" si="6"/>
        <v>15.409517643250242</v>
      </c>
      <c r="N51" s="1">
        <f t="shared" si="6"/>
        <v>12.107478148268049</v>
      </c>
      <c r="O51">
        <f t="shared" si="6"/>
        <v>100</v>
      </c>
    </row>
    <row r="52" spans="1:15" ht="12.75">
      <c r="A52" s="9">
        <v>1986</v>
      </c>
      <c r="B52">
        <v>533</v>
      </c>
      <c r="C52">
        <v>773</v>
      </c>
      <c r="D52">
        <v>863</v>
      </c>
      <c r="E52">
        <v>419</v>
      </c>
      <c r="F52">
        <v>347</v>
      </c>
      <c r="G52">
        <v>2935</v>
      </c>
      <c r="I52" s="9">
        <v>1986</v>
      </c>
      <c r="J52" s="1">
        <f t="shared" si="6"/>
        <v>18.160136286201023</v>
      </c>
      <c r="K52" s="1">
        <f t="shared" si="6"/>
        <v>26.337308347529813</v>
      </c>
      <c r="L52" s="1">
        <f t="shared" si="6"/>
        <v>29.403747870528107</v>
      </c>
      <c r="M52" s="1">
        <f t="shared" si="6"/>
        <v>14.275979557069846</v>
      </c>
      <c r="N52" s="1">
        <f t="shared" si="6"/>
        <v>11.82282793867121</v>
      </c>
      <c r="O52">
        <f t="shared" si="6"/>
        <v>100</v>
      </c>
    </row>
    <row r="53" spans="1:15" ht="12.75">
      <c r="A53" s="9">
        <v>1987</v>
      </c>
      <c r="B53">
        <v>474</v>
      </c>
      <c r="C53">
        <v>685</v>
      </c>
      <c r="D53">
        <v>822</v>
      </c>
      <c r="E53">
        <v>484</v>
      </c>
      <c r="F53">
        <v>342</v>
      </c>
      <c r="G53">
        <v>2807</v>
      </c>
      <c r="I53" s="9">
        <v>1987</v>
      </c>
      <c r="J53" s="1">
        <f t="shared" si="6"/>
        <v>16.88635553972212</v>
      </c>
      <c r="K53" s="1">
        <f t="shared" si="6"/>
        <v>24.403277520484504</v>
      </c>
      <c r="L53" s="1">
        <f t="shared" si="6"/>
        <v>29.283933024581405</v>
      </c>
      <c r="M53" s="1">
        <f t="shared" si="6"/>
        <v>17.24260776629854</v>
      </c>
      <c r="N53" s="1">
        <f t="shared" si="6"/>
        <v>12.18382614891343</v>
      </c>
      <c r="O53">
        <f t="shared" si="6"/>
        <v>100</v>
      </c>
    </row>
    <row r="54" spans="1:15" ht="12.75">
      <c r="A54" s="9">
        <v>1988</v>
      </c>
      <c r="B54">
        <v>490</v>
      </c>
      <c r="C54">
        <v>789</v>
      </c>
      <c r="D54">
        <v>997</v>
      </c>
      <c r="E54">
        <v>627</v>
      </c>
      <c r="F54">
        <v>418</v>
      </c>
      <c r="G54">
        <v>3321</v>
      </c>
      <c r="I54" s="9">
        <v>1988</v>
      </c>
      <c r="J54" s="1">
        <f t="shared" si="6"/>
        <v>14.754591990364348</v>
      </c>
      <c r="K54" s="1">
        <f t="shared" si="6"/>
        <v>23.757904245709124</v>
      </c>
      <c r="L54" s="1">
        <f t="shared" si="6"/>
        <v>30.021077988557664</v>
      </c>
      <c r="M54" s="1">
        <f t="shared" si="6"/>
        <v>18.87985546522132</v>
      </c>
      <c r="N54" s="1">
        <f t="shared" si="6"/>
        <v>12.586570310147547</v>
      </c>
      <c r="O54">
        <f t="shared" si="6"/>
        <v>100</v>
      </c>
    </row>
    <row r="55" spans="1:15" ht="12.75">
      <c r="A55" s="9">
        <v>1989</v>
      </c>
      <c r="B55">
        <v>537</v>
      </c>
      <c r="C55">
        <v>775</v>
      </c>
      <c r="D55">
        <v>1153</v>
      </c>
      <c r="E55">
        <v>850</v>
      </c>
      <c r="F55">
        <v>428</v>
      </c>
      <c r="G55">
        <v>3743</v>
      </c>
      <c r="I55" s="9">
        <v>1989</v>
      </c>
      <c r="J55" s="1">
        <f t="shared" si="6"/>
        <v>14.346780657226823</v>
      </c>
      <c r="K55" s="1">
        <f t="shared" si="6"/>
        <v>20.70531659096981</v>
      </c>
      <c r="L55" s="1">
        <f t="shared" si="6"/>
        <v>30.804167779855728</v>
      </c>
      <c r="M55" s="1">
        <f t="shared" si="6"/>
        <v>22.70905690622495</v>
      </c>
      <c r="N55" s="1">
        <f t="shared" si="6"/>
        <v>11.434678065722682</v>
      </c>
      <c r="O55">
        <f t="shared" si="6"/>
        <v>100</v>
      </c>
    </row>
    <row r="56" spans="1:15" ht="12.75">
      <c r="A56" s="9">
        <v>1990</v>
      </c>
      <c r="B56">
        <v>572</v>
      </c>
      <c r="C56">
        <v>831</v>
      </c>
      <c r="D56">
        <v>1196</v>
      </c>
      <c r="E56">
        <v>1093</v>
      </c>
      <c r="F56">
        <v>434</v>
      </c>
      <c r="G56">
        <v>4126</v>
      </c>
      <c r="I56" s="9">
        <v>1990</v>
      </c>
      <c r="J56" s="1">
        <f t="shared" si="6"/>
        <v>13.86330586524479</v>
      </c>
      <c r="K56" s="1">
        <f t="shared" si="6"/>
        <v>20.140571982549684</v>
      </c>
      <c r="L56" s="1">
        <f t="shared" si="6"/>
        <v>28.986912263693647</v>
      </c>
      <c r="M56" s="1">
        <f t="shared" si="6"/>
        <v>26.49054774600097</v>
      </c>
      <c r="N56" s="1">
        <f t="shared" si="6"/>
        <v>10.518662142510907</v>
      </c>
      <c r="O56">
        <f t="shared" si="6"/>
        <v>100</v>
      </c>
    </row>
    <row r="57" spans="1:15" ht="12.75">
      <c r="A57" s="9">
        <v>1991</v>
      </c>
      <c r="B57">
        <v>560</v>
      </c>
      <c r="C57">
        <v>817</v>
      </c>
      <c r="D57">
        <v>1332</v>
      </c>
      <c r="E57">
        <v>1101</v>
      </c>
      <c r="F57">
        <v>476</v>
      </c>
      <c r="G57">
        <v>4286</v>
      </c>
      <c r="I57" s="9">
        <v>1991</v>
      </c>
      <c r="J57" s="1">
        <f t="shared" si="6"/>
        <v>13.065795613625758</v>
      </c>
      <c r="K57" s="1">
        <f t="shared" si="6"/>
        <v>19.062062529164724</v>
      </c>
      <c r="L57" s="1">
        <f t="shared" si="6"/>
        <v>31.077928138124122</v>
      </c>
      <c r="M57" s="1">
        <f t="shared" si="6"/>
        <v>25.688287447503498</v>
      </c>
      <c r="N57" s="1">
        <f t="shared" si="6"/>
        <v>11.105926271581895</v>
      </c>
      <c r="O57">
        <f t="shared" si="6"/>
        <v>100</v>
      </c>
    </row>
    <row r="58" spans="1:15" ht="12.75">
      <c r="A58" s="9">
        <v>1992</v>
      </c>
      <c r="B58">
        <v>729</v>
      </c>
      <c r="C58">
        <v>939</v>
      </c>
      <c r="D58">
        <v>1425</v>
      </c>
      <c r="E58">
        <v>1185</v>
      </c>
      <c r="F58">
        <v>522</v>
      </c>
      <c r="G58">
        <v>4800</v>
      </c>
      <c r="I58" s="9">
        <v>1992</v>
      </c>
      <c r="J58" s="1">
        <f t="shared" si="6"/>
        <v>15.187500000000002</v>
      </c>
      <c r="K58" s="1">
        <f t="shared" si="6"/>
        <v>19.5625</v>
      </c>
      <c r="L58" s="1">
        <f t="shared" si="6"/>
        <v>29.6875</v>
      </c>
      <c r="M58" s="1">
        <f t="shared" si="6"/>
        <v>24.6875</v>
      </c>
      <c r="N58" s="1">
        <f t="shared" si="6"/>
        <v>10.875</v>
      </c>
      <c r="O58">
        <f t="shared" si="6"/>
        <v>100</v>
      </c>
    </row>
    <row r="59" spans="1:15" ht="12.75">
      <c r="A59" s="9">
        <v>1993</v>
      </c>
      <c r="B59">
        <v>789</v>
      </c>
      <c r="C59">
        <v>1035</v>
      </c>
      <c r="D59">
        <v>1396</v>
      </c>
      <c r="E59">
        <v>1288</v>
      </c>
      <c r="F59">
        <v>581</v>
      </c>
      <c r="G59">
        <v>5089</v>
      </c>
      <c r="I59" s="9">
        <v>1993</v>
      </c>
      <c r="J59" s="1">
        <f t="shared" si="6"/>
        <v>15.504028296325409</v>
      </c>
      <c r="K59" s="1">
        <f t="shared" si="6"/>
        <v>20.337983886814698</v>
      </c>
      <c r="L59" s="1">
        <f t="shared" si="6"/>
        <v>27.431715464727844</v>
      </c>
      <c r="M59" s="1">
        <f t="shared" si="6"/>
        <v>25.30949105914718</v>
      </c>
      <c r="N59" s="1">
        <f t="shared" si="6"/>
        <v>11.416781292984869</v>
      </c>
      <c r="O59">
        <f t="shared" si="6"/>
        <v>100</v>
      </c>
    </row>
    <row r="60" spans="1:15" ht="12.75">
      <c r="A60" s="9">
        <v>1994</v>
      </c>
      <c r="B60">
        <v>668</v>
      </c>
      <c r="C60">
        <v>868</v>
      </c>
      <c r="D60">
        <v>1359</v>
      </c>
      <c r="E60">
        <v>1211</v>
      </c>
      <c r="F60">
        <v>564</v>
      </c>
      <c r="G60">
        <v>4670</v>
      </c>
      <c r="I60" s="9">
        <v>1994</v>
      </c>
      <c r="J60" s="1">
        <f t="shared" si="6"/>
        <v>14.30406852248394</v>
      </c>
      <c r="K60" s="1">
        <f t="shared" si="6"/>
        <v>18.586723768736615</v>
      </c>
      <c r="L60" s="1">
        <f t="shared" si="6"/>
        <v>29.100642398286936</v>
      </c>
      <c r="M60" s="1">
        <f t="shared" si="6"/>
        <v>25.93147751605996</v>
      </c>
      <c r="N60" s="1">
        <f t="shared" si="6"/>
        <v>12.077087794432547</v>
      </c>
      <c r="O60">
        <f t="shared" si="6"/>
        <v>100</v>
      </c>
    </row>
    <row r="61" spans="1:15" ht="12.75">
      <c r="A61" s="9">
        <v>1995</v>
      </c>
      <c r="B61">
        <v>859</v>
      </c>
      <c r="C61">
        <v>1012</v>
      </c>
      <c r="D61">
        <v>1431</v>
      </c>
      <c r="E61">
        <v>1439</v>
      </c>
      <c r="F61">
        <v>665</v>
      </c>
      <c r="G61">
        <v>5406</v>
      </c>
      <c r="I61" s="9">
        <v>1995</v>
      </c>
      <c r="J61" s="1">
        <f t="shared" si="6"/>
        <v>15.889752127266002</v>
      </c>
      <c r="K61" s="1">
        <f t="shared" si="6"/>
        <v>18.719940806511286</v>
      </c>
      <c r="L61" s="1">
        <f t="shared" si="6"/>
        <v>26.47058823529412</v>
      </c>
      <c r="M61" s="1">
        <f t="shared" si="6"/>
        <v>26.61857195708472</v>
      </c>
      <c r="N61" s="1">
        <f t="shared" si="6"/>
        <v>12.301146873843877</v>
      </c>
      <c r="O61">
        <f t="shared" si="6"/>
        <v>100</v>
      </c>
    </row>
    <row r="62" spans="1:15" ht="12.75">
      <c r="A62" s="9">
        <v>1996</v>
      </c>
      <c r="B62">
        <v>740</v>
      </c>
      <c r="C62">
        <v>1117</v>
      </c>
      <c r="D62">
        <v>1440</v>
      </c>
      <c r="E62">
        <v>1510</v>
      </c>
      <c r="F62">
        <v>766</v>
      </c>
      <c r="G62">
        <v>5573</v>
      </c>
      <c r="I62" s="9">
        <v>1996</v>
      </c>
      <c r="J62" s="1">
        <f t="shared" si="6"/>
        <v>13.27830611878701</v>
      </c>
      <c r="K62" s="1">
        <f t="shared" si="6"/>
        <v>20.043064776601472</v>
      </c>
      <c r="L62" s="1">
        <f t="shared" si="6"/>
        <v>25.838865960882828</v>
      </c>
      <c r="M62" s="1">
        <f t="shared" si="6"/>
        <v>27.09492194509241</v>
      </c>
      <c r="N62" s="1">
        <f t="shared" si="6"/>
        <v>13.744841198636282</v>
      </c>
      <c r="O62">
        <f t="shared" si="6"/>
        <v>100</v>
      </c>
    </row>
    <row r="63" spans="1:15" ht="12.75">
      <c r="A63" s="9">
        <v>1997</v>
      </c>
      <c r="B63">
        <v>770</v>
      </c>
      <c r="C63">
        <v>1049</v>
      </c>
      <c r="D63">
        <v>1553</v>
      </c>
      <c r="E63">
        <v>1516</v>
      </c>
      <c r="F63">
        <v>859</v>
      </c>
      <c r="G63">
        <v>5747</v>
      </c>
      <c r="I63" s="9">
        <v>1997</v>
      </c>
      <c r="J63" s="1">
        <f t="shared" si="6"/>
        <v>13.398294762484774</v>
      </c>
      <c r="K63" s="1">
        <f t="shared" si="6"/>
        <v>18.253001566034452</v>
      </c>
      <c r="L63" s="1">
        <f t="shared" si="6"/>
        <v>27.02279450147903</v>
      </c>
      <c r="M63" s="1">
        <f t="shared" si="6"/>
        <v>26.378980337567427</v>
      </c>
      <c r="N63" s="1">
        <f t="shared" si="6"/>
        <v>14.946928832434313</v>
      </c>
      <c r="O63">
        <f t="shared" si="6"/>
        <v>100</v>
      </c>
    </row>
    <row r="64" spans="1:15" ht="12.75">
      <c r="A64" s="9">
        <v>1998</v>
      </c>
      <c r="B64">
        <v>908</v>
      </c>
      <c r="C64">
        <v>1245</v>
      </c>
      <c r="D64">
        <v>1747</v>
      </c>
      <c r="E64">
        <v>1809</v>
      </c>
      <c r="F64">
        <v>950</v>
      </c>
      <c r="G64">
        <v>6659</v>
      </c>
      <c r="I64" s="9">
        <v>1998</v>
      </c>
      <c r="J64" s="1">
        <f t="shared" si="6"/>
        <v>13.635681033188165</v>
      </c>
      <c r="K64" s="1">
        <f t="shared" si="6"/>
        <v>18.69650097612254</v>
      </c>
      <c r="L64" s="1">
        <f t="shared" si="6"/>
        <v>26.23517044601292</v>
      </c>
      <c r="M64" s="1">
        <f t="shared" si="6"/>
        <v>27.166241177353957</v>
      </c>
      <c r="N64" s="1">
        <f t="shared" si="6"/>
        <v>14.266406367322421</v>
      </c>
      <c r="O64">
        <f t="shared" si="6"/>
        <v>100</v>
      </c>
    </row>
    <row r="65" spans="1:15" ht="12.75">
      <c r="A65" s="9">
        <v>1999</v>
      </c>
      <c r="B65">
        <v>816</v>
      </c>
      <c r="C65">
        <v>1135</v>
      </c>
      <c r="D65">
        <v>1571</v>
      </c>
      <c r="E65">
        <v>1709</v>
      </c>
      <c r="F65">
        <v>992</v>
      </c>
      <c r="G65">
        <v>6223</v>
      </c>
      <c r="I65" s="9">
        <v>1999</v>
      </c>
      <c r="J65" s="1">
        <f t="shared" si="6"/>
        <v>13.112646633456531</v>
      </c>
      <c r="K65" s="1">
        <f t="shared" si="6"/>
        <v>18.238791579623975</v>
      </c>
      <c r="L65" s="1">
        <f t="shared" si="6"/>
        <v>25.245058653382614</v>
      </c>
      <c r="M65" s="1">
        <f t="shared" si="6"/>
        <v>27.462638598746587</v>
      </c>
      <c r="N65" s="1">
        <f t="shared" si="6"/>
        <v>15.940864534790295</v>
      </c>
      <c r="O65">
        <f t="shared" si="6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:9" ht="12.75">
      <c r="A67" s="4" t="str">
        <f>CONCATENATE("White New Admissions: ",$A$1)</f>
        <v>White New Admissions: ALABAMA</v>
      </c>
      <c r="I67" s="4" t="str">
        <f>CONCATENATE("Black New Admissions: ",$A$1)</f>
        <v>Black New Admissions: ALABAMA</v>
      </c>
    </row>
    <row r="68" spans="1:15" s="4" customFormat="1" ht="12.75">
      <c r="A68" s="18" t="s">
        <v>21</v>
      </c>
      <c r="B68" s="14" t="s">
        <v>15</v>
      </c>
      <c r="C68" s="14" t="s">
        <v>16</v>
      </c>
      <c r="D68" s="14" t="s">
        <v>17</v>
      </c>
      <c r="E68" s="14" t="s">
        <v>18</v>
      </c>
      <c r="F68" s="14" t="s">
        <v>19</v>
      </c>
      <c r="G68" s="14" t="s">
        <v>20</v>
      </c>
      <c r="I68" s="18" t="s">
        <v>21</v>
      </c>
      <c r="J68" s="14" t="s">
        <v>15</v>
      </c>
      <c r="K68" s="14" t="s">
        <v>16</v>
      </c>
      <c r="L68" s="14" t="s">
        <v>17</v>
      </c>
      <c r="M68" s="14" t="s">
        <v>18</v>
      </c>
      <c r="N68" s="14" t="s">
        <v>19</v>
      </c>
      <c r="O68" s="14" t="s">
        <v>20</v>
      </c>
    </row>
    <row r="69" spans="1:15" ht="12.75">
      <c r="A69" s="9">
        <v>1983</v>
      </c>
      <c r="B69">
        <v>195</v>
      </c>
      <c r="C69">
        <v>412</v>
      </c>
      <c r="D69">
        <v>389</v>
      </c>
      <c r="E69">
        <v>181</v>
      </c>
      <c r="F69">
        <v>128</v>
      </c>
      <c r="G69">
        <v>1305</v>
      </c>
      <c r="I69" s="9">
        <v>1983</v>
      </c>
      <c r="J69">
        <v>314</v>
      </c>
      <c r="K69">
        <v>661</v>
      </c>
      <c r="L69">
        <v>478</v>
      </c>
      <c r="M69">
        <v>158</v>
      </c>
      <c r="N69">
        <v>175</v>
      </c>
      <c r="O69">
        <v>1786</v>
      </c>
    </row>
    <row r="70" spans="1:15" ht="12.75">
      <c r="A70" s="9">
        <v>1984</v>
      </c>
      <c r="B70">
        <v>209</v>
      </c>
      <c r="C70">
        <v>312</v>
      </c>
      <c r="D70">
        <v>369</v>
      </c>
      <c r="E70">
        <v>224</v>
      </c>
      <c r="F70">
        <v>153</v>
      </c>
      <c r="G70">
        <v>1267</v>
      </c>
      <c r="I70" s="9">
        <v>1984</v>
      </c>
      <c r="J70">
        <v>286</v>
      </c>
      <c r="K70">
        <v>523</v>
      </c>
      <c r="L70">
        <v>450</v>
      </c>
      <c r="M70">
        <v>176</v>
      </c>
      <c r="N70">
        <v>165</v>
      </c>
      <c r="O70">
        <v>1600</v>
      </c>
    </row>
    <row r="71" spans="1:15" ht="12.75">
      <c r="A71" s="9">
        <v>1985</v>
      </c>
      <c r="B71">
        <v>225</v>
      </c>
      <c r="C71">
        <v>358</v>
      </c>
      <c r="D71">
        <v>418</v>
      </c>
      <c r="E71">
        <v>261</v>
      </c>
      <c r="F71">
        <v>175</v>
      </c>
      <c r="G71">
        <v>1437</v>
      </c>
      <c r="I71" s="9">
        <v>1985</v>
      </c>
      <c r="J71">
        <v>273</v>
      </c>
      <c r="K71">
        <v>477</v>
      </c>
      <c r="L71">
        <v>487</v>
      </c>
      <c r="M71">
        <v>215</v>
      </c>
      <c r="N71">
        <v>199</v>
      </c>
      <c r="O71">
        <v>1651</v>
      </c>
    </row>
    <row r="72" spans="1:15" ht="12.75">
      <c r="A72" s="9">
        <v>1986</v>
      </c>
      <c r="B72">
        <v>227</v>
      </c>
      <c r="C72">
        <v>313</v>
      </c>
      <c r="D72">
        <v>386</v>
      </c>
      <c r="E72">
        <v>210</v>
      </c>
      <c r="F72">
        <v>156</v>
      </c>
      <c r="G72">
        <v>1292</v>
      </c>
      <c r="I72" s="9">
        <v>1986</v>
      </c>
      <c r="J72">
        <v>305</v>
      </c>
      <c r="K72">
        <v>460</v>
      </c>
      <c r="L72">
        <v>477</v>
      </c>
      <c r="M72">
        <v>204</v>
      </c>
      <c r="N72">
        <v>191</v>
      </c>
      <c r="O72">
        <v>1637</v>
      </c>
    </row>
    <row r="73" spans="1:15" ht="12.75">
      <c r="A73" s="9">
        <v>1987</v>
      </c>
      <c r="B73">
        <v>209</v>
      </c>
      <c r="C73">
        <v>267</v>
      </c>
      <c r="D73">
        <v>349</v>
      </c>
      <c r="E73">
        <v>210</v>
      </c>
      <c r="F73">
        <v>169</v>
      </c>
      <c r="G73">
        <v>1204</v>
      </c>
      <c r="I73" s="9">
        <v>1987</v>
      </c>
      <c r="J73">
        <v>265</v>
      </c>
      <c r="K73">
        <v>418</v>
      </c>
      <c r="L73">
        <v>472</v>
      </c>
      <c r="M73">
        <v>274</v>
      </c>
      <c r="N73">
        <v>173</v>
      </c>
      <c r="O73">
        <v>1602</v>
      </c>
    </row>
    <row r="74" spans="1:15" ht="12.75">
      <c r="A74" s="9">
        <v>1988</v>
      </c>
      <c r="B74">
        <v>227</v>
      </c>
      <c r="C74">
        <v>307</v>
      </c>
      <c r="D74">
        <v>441</v>
      </c>
      <c r="E74">
        <v>285</v>
      </c>
      <c r="F74">
        <v>190</v>
      </c>
      <c r="G74">
        <v>1450</v>
      </c>
      <c r="I74" s="9">
        <v>1988</v>
      </c>
      <c r="J74">
        <v>263</v>
      </c>
      <c r="K74">
        <v>482</v>
      </c>
      <c r="L74">
        <v>556</v>
      </c>
      <c r="M74">
        <v>342</v>
      </c>
      <c r="N74">
        <v>228</v>
      </c>
      <c r="O74">
        <v>1871</v>
      </c>
    </row>
    <row r="75" spans="1:15" ht="12.75">
      <c r="A75" s="9">
        <v>1989</v>
      </c>
      <c r="B75">
        <v>223</v>
      </c>
      <c r="C75">
        <v>284</v>
      </c>
      <c r="D75">
        <v>454</v>
      </c>
      <c r="E75">
        <v>314</v>
      </c>
      <c r="F75">
        <v>181</v>
      </c>
      <c r="G75">
        <v>1456</v>
      </c>
      <c r="I75" s="9">
        <v>1989</v>
      </c>
      <c r="J75">
        <v>314</v>
      </c>
      <c r="K75">
        <v>491</v>
      </c>
      <c r="L75">
        <v>699</v>
      </c>
      <c r="M75">
        <v>536</v>
      </c>
      <c r="N75">
        <v>247</v>
      </c>
      <c r="O75">
        <v>2287</v>
      </c>
    </row>
    <row r="76" spans="1:15" ht="12.75">
      <c r="A76" s="9">
        <v>1990</v>
      </c>
      <c r="B76">
        <v>234</v>
      </c>
      <c r="C76">
        <v>285</v>
      </c>
      <c r="D76">
        <v>474</v>
      </c>
      <c r="E76">
        <v>346</v>
      </c>
      <c r="F76">
        <v>196</v>
      </c>
      <c r="G76">
        <v>1535</v>
      </c>
      <c r="I76" s="9">
        <v>1990</v>
      </c>
      <c r="J76">
        <v>338</v>
      </c>
      <c r="K76">
        <v>546</v>
      </c>
      <c r="L76">
        <v>722</v>
      </c>
      <c r="M76">
        <v>745</v>
      </c>
      <c r="N76">
        <v>238</v>
      </c>
      <c r="O76">
        <v>2589</v>
      </c>
    </row>
    <row r="77" spans="1:15" ht="12.75">
      <c r="A77" s="9">
        <v>1991</v>
      </c>
      <c r="B77">
        <v>236</v>
      </c>
      <c r="C77">
        <v>282</v>
      </c>
      <c r="D77">
        <v>548</v>
      </c>
      <c r="E77">
        <v>292</v>
      </c>
      <c r="F77">
        <v>181</v>
      </c>
      <c r="G77">
        <v>1539</v>
      </c>
      <c r="I77" s="9">
        <v>1991</v>
      </c>
      <c r="J77">
        <v>324</v>
      </c>
      <c r="K77">
        <v>535</v>
      </c>
      <c r="L77">
        <v>784</v>
      </c>
      <c r="M77">
        <v>809</v>
      </c>
      <c r="N77">
        <v>295</v>
      </c>
      <c r="O77">
        <v>2747</v>
      </c>
    </row>
    <row r="78" spans="1:15" ht="12.75">
      <c r="A78" s="9">
        <v>1992</v>
      </c>
      <c r="B78">
        <v>296</v>
      </c>
      <c r="C78">
        <v>309</v>
      </c>
      <c r="D78">
        <v>553</v>
      </c>
      <c r="E78">
        <v>309</v>
      </c>
      <c r="F78">
        <v>204</v>
      </c>
      <c r="G78">
        <v>1671</v>
      </c>
      <c r="I78" s="9">
        <v>1992</v>
      </c>
      <c r="J78">
        <v>433</v>
      </c>
      <c r="K78">
        <v>630</v>
      </c>
      <c r="L78">
        <v>871</v>
      </c>
      <c r="M78">
        <v>876</v>
      </c>
      <c r="N78">
        <v>318</v>
      </c>
      <c r="O78">
        <v>3128</v>
      </c>
    </row>
    <row r="79" spans="1:15" ht="12.75">
      <c r="A79" s="9">
        <v>1993</v>
      </c>
      <c r="B79">
        <v>324</v>
      </c>
      <c r="C79">
        <v>334</v>
      </c>
      <c r="D79">
        <v>568</v>
      </c>
      <c r="E79">
        <v>304</v>
      </c>
      <c r="F79">
        <v>208</v>
      </c>
      <c r="G79">
        <v>1738</v>
      </c>
      <c r="I79" s="9">
        <v>1993</v>
      </c>
      <c r="J79">
        <v>465</v>
      </c>
      <c r="K79">
        <v>701</v>
      </c>
      <c r="L79">
        <v>828</v>
      </c>
      <c r="M79">
        <v>984</v>
      </c>
      <c r="N79">
        <v>373</v>
      </c>
      <c r="O79">
        <v>3351</v>
      </c>
    </row>
    <row r="80" spans="1:15" ht="12.75">
      <c r="A80" s="9">
        <v>1994</v>
      </c>
      <c r="B80">
        <v>259</v>
      </c>
      <c r="C80">
        <v>280</v>
      </c>
      <c r="D80">
        <v>561</v>
      </c>
      <c r="E80">
        <v>315</v>
      </c>
      <c r="F80">
        <v>193</v>
      </c>
      <c r="G80">
        <v>1608</v>
      </c>
      <c r="I80" s="9">
        <v>1994</v>
      </c>
      <c r="J80">
        <v>409</v>
      </c>
      <c r="K80">
        <v>588</v>
      </c>
      <c r="L80">
        <v>798</v>
      </c>
      <c r="M80">
        <v>896</v>
      </c>
      <c r="N80">
        <v>371</v>
      </c>
      <c r="O80">
        <v>3062</v>
      </c>
    </row>
    <row r="81" spans="1:15" ht="12.75">
      <c r="A81" s="9">
        <v>1995</v>
      </c>
      <c r="B81">
        <v>347</v>
      </c>
      <c r="C81">
        <v>301</v>
      </c>
      <c r="D81">
        <v>606</v>
      </c>
      <c r="E81">
        <v>339</v>
      </c>
      <c r="F81">
        <v>282</v>
      </c>
      <c r="G81">
        <v>1875</v>
      </c>
      <c r="I81" s="9">
        <v>1995</v>
      </c>
      <c r="J81">
        <v>512</v>
      </c>
      <c r="K81">
        <v>711</v>
      </c>
      <c r="L81">
        <v>825</v>
      </c>
      <c r="M81">
        <v>1100</v>
      </c>
      <c r="N81">
        <v>383</v>
      </c>
      <c r="O81">
        <v>3531</v>
      </c>
    </row>
    <row r="82" spans="1:15" ht="12.75">
      <c r="A82" s="9">
        <v>1996</v>
      </c>
      <c r="B82">
        <v>302</v>
      </c>
      <c r="C82">
        <v>331</v>
      </c>
      <c r="D82">
        <v>613</v>
      </c>
      <c r="E82">
        <v>380</v>
      </c>
      <c r="F82">
        <v>344</v>
      </c>
      <c r="G82">
        <v>1970</v>
      </c>
      <c r="I82" s="9">
        <v>1996</v>
      </c>
      <c r="J82">
        <v>438</v>
      </c>
      <c r="K82">
        <v>786</v>
      </c>
      <c r="L82">
        <v>827</v>
      </c>
      <c r="M82">
        <v>1130</v>
      </c>
      <c r="N82">
        <v>422</v>
      </c>
      <c r="O82">
        <v>3603</v>
      </c>
    </row>
    <row r="83" spans="1:15" ht="12.75">
      <c r="A83" s="9">
        <v>1997</v>
      </c>
      <c r="B83">
        <v>273</v>
      </c>
      <c r="C83">
        <v>328</v>
      </c>
      <c r="D83">
        <v>668</v>
      </c>
      <c r="E83">
        <v>395</v>
      </c>
      <c r="F83">
        <v>408</v>
      </c>
      <c r="G83">
        <v>2072</v>
      </c>
      <c r="I83" s="9">
        <v>1997</v>
      </c>
      <c r="J83">
        <v>497</v>
      </c>
      <c r="K83">
        <v>721</v>
      </c>
      <c r="L83">
        <v>885</v>
      </c>
      <c r="M83">
        <v>1121</v>
      </c>
      <c r="N83">
        <v>451</v>
      </c>
      <c r="O83">
        <v>3675</v>
      </c>
    </row>
    <row r="84" spans="1:15" ht="12.75">
      <c r="A84" s="9">
        <v>1998</v>
      </c>
      <c r="B84">
        <v>331</v>
      </c>
      <c r="C84">
        <v>375</v>
      </c>
      <c r="D84">
        <v>796</v>
      </c>
      <c r="E84">
        <v>477</v>
      </c>
      <c r="F84">
        <v>440</v>
      </c>
      <c r="G84">
        <v>2419</v>
      </c>
      <c r="I84" s="9">
        <v>1998</v>
      </c>
      <c r="J84">
        <v>576</v>
      </c>
      <c r="K84">
        <v>870</v>
      </c>
      <c r="L84">
        <v>950</v>
      </c>
      <c r="M84">
        <v>1331</v>
      </c>
      <c r="N84">
        <v>508</v>
      </c>
      <c r="O84">
        <v>4235</v>
      </c>
    </row>
    <row r="85" spans="1:15" ht="12.75">
      <c r="A85" s="9">
        <v>1999</v>
      </c>
      <c r="B85">
        <v>335</v>
      </c>
      <c r="C85">
        <v>349</v>
      </c>
      <c r="D85">
        <v>708</v>
      </c>
      <c r="E85">
        <v>462</v>
      </c>
      <c r="F85">
        <v>506</v>
      </c>
      <c r="G85">
        <v>2360</v>
      </c>
      <c r="I85" s="9">
        <v>1999</v>
      </c>
      <c r="J85">
        <v>481</v>
      </c>
      <c r="K85">
        <v>786</v>
      </c>
      <c r="L85">
        <v>863</v>
      </c>
      <c r="M85">
        <v>1245</v>
      </c>
      <c r="N85">
        <v>486</v>
      </c>
      <c r="O85">
        <v>3861</v>
      </c>
    </row>
    <row r="87" spans="1:9" ht="12.75">
      <c r="A87" s="4" t="str">
        <f>CONCATENATE("Percent of Total Offenses, White New Admissions: ",$A$1)</f>
        <v>Percent of Total Offenses, White New Admissions: ALABAMA</v>
      </c>
      <c r="I87" s="4" t="str">
        <f>CONCATENATE("Percent of Total Offenses, Black New Admissions: ",$A$1)</f>
        <v>Percent of Total Offenses, Black New Admissions: ALABAMA</v>
      </c>
    </row>
    <row r="88" spans="1:15" s="4" customFormat="1" ht="12.75">
      <c r="A88" s="18" t="s">
        <v>21</v>
      </c>
      <c r="B88" s="14" t="s">
        <v>15</v>
      </c>
      <c r="C88" s="14" t="s">
        <v>16</v>
      </c>
      <c r="D88" s="14" t="s">
        <v>17</v>
      </c>
      <c r="E88" s="14" t="s">
        <v>18</v>
      </c>
      <c r="F88" s="14" t="s">
        <v>19</v>
      </c>
      <c r="G88" s="14" t="s">
        <v>20</v>
      </c>
      <c r="I88" s="18" t="s">
        <v>21</v>
      </c>
      <c r="J88" s="14" t="s">
        <v>15</v>
      </c>
      <c r="K88" s="14" t="s">
        <v>16</v>
      </c>
      <c r="L88" s="14" t="s">
        <v>17</v>
      </c>
      <c r="M88" s="14" t="s">
        <v>18</v>
      </c>
      <c r="N88" s="14" t="s">
        <v>19</v>
      </c>
      <c r="O88" s="14" t="s">
        <v>20</v>
      </c>
    </row>
    <row r="89" spans="1:15" ht="12.75">
      <c r="A89" s="9">
        <v>1983</v>
      </c>
      <c r="B89" s="1">
        <f aca="true" t="shared" si="7" ref="B89:G104">(B69/$G69)*100</f>
        <v>14.942528735632186</v>
      </c>
      <c r="C89" s="1">
        <f t="shared" si="7"/>
        <v>31.570881226053636</v>
      </c>
      <c r="D89" s="1">
        <f t="shared" si="7"/>
        <v>29.808429118773944</v>
      </c>
      <c r="E89" s="1">
        <f t="shared" si="7"/>
        <v>13.869731800766283</v>
      </c>
      <c r="F89" s="1">
        <f t="shared" si="7"/>
        <v>9.808429118773947</v>
      </c>
      <c r="G89" s="1">
        <f t="shared" si="7"/>
        <v>100</v>
      </c>
      <c r="I89" s="9">
        <v>1983</v>
      </c>
      <c r="J89" s="1">
        <f aca="true" t="shared" si="8" ref="J89:O104">(J69/$O69)*100</f>
        <v>17.581187010078388</v>
      </c>
      <c r="K89" s="1">
        <f t="shared" si="8"/>
        <v>37.01007838745801</v>
      </c>
      <c r="L89" s="1">
        <f t="shared" si="8"/>
        <v>26.763717805151177</v>
      </c>
      <c r="M89" s="1">
        <f t="shared" si="8"/>
        <v>8.846584546472565</v>
      </c>
      <c r="N89" s="1">
        <f t="shared" si="8"/>
        <v>9.798432250839866</v>
      </c>
      <c r="O89" s="1">
        <f t="shared" si="8"/>
        <v>100</v>
      </c>
    </row>
    <row r="90" spans="1:15" ht="12.75">
      <c r="A90" s="9">
        <v>1984</v>
      </c>
      <c r="B90" s="1">
        <f t="shared" si="7"/>
        <v>16.4956590370955</v>
      </c>
      <c r="C90" s="1">
        <f t="shared" si="7"/>
        <v>24.62509865824783</v>
      </c>
      <c r="D90" s="1">
        <f t="shared" si="7"/>
        <v>29.123914759273877</v>
      </c>
      <c r="E90" s="1">
        <f t="shared" si="7"/>
        <v>17.67955801104972</v>
      </c>
      <c r="F90" s="1">
        <f t="shared" si="7"/>
        <v>12.075769534333071</v>
      </c>
      <c r="G90" s="1">
        <f t="shared" si="7"/>
        <v>100</v>
      </c>
      <c r="I90" s="9">
        <v>1984</v>
      </c>
      <c r="J90" s="1">
        <f t="shared" si="8"/>
        <v>17.875</v>
      </c>
      <c r="K90" s="1">
        <f t="shared" si="8"/>
        <v>32.6875</v>
      </c>
      <c r="L90" s="1">
        <f t="shared" si="8"/>
        <v>28.125</v>
      </c>
      <c r="M90" s="1">
        <f t="shared" si="8"/>
        <v>11</v>
      </c>
      <c r="N90" s="1">
        <f t="shared" si="8"/>
        <v>10.3125</v>
      </c>
      <c r="O90" s="1">
        <f t="shared" si="8"/>
        <v>100</v>
      </c>
    </row>
    <row r="91" spans="1:15" ht="12.75">
      <c r="A91" s="9">
        <v>1985</v>
      </c>
      <c r="B91" s="1">
        <f t="shared" si="7"/>
        <v>15.657620041753653</v>
      </c>
      <c r="C91" s="1">
        <f t="shared" si="7"/>
        <v>24.91301322199026</v>
      </c>
      <c r="D91" s="1">
        <f t="shared" si="7"/>
        <v>29.0883785664579</v>
      </c>
      <c r="E91" s="1">
        <f t="shared" si="7"/>
        <v>18.16283924843424</v>
      </c>
      <c r="F91" s="1">
        <f t="shared" si="7"/>
        <v>12.178148921363952</v>
      </c>
      <c r="G91" s="1">
        <f t="shared" si="7"/>
        <v>100</v>
      </c>
      <c r="I91" s="9">
        <v>1985</v>
      </c>
      <c r="J91" s="1">
        <f t="shared" si="8"/>
        <v>16.535433070866144</v>
      </c>
      <c r="K91" s="1">
        <f t="shared" si="8"/>
        <v>28.891580860084797</v>
      </c>
      <c r="L91" s="1">
        <f t="shared" si="8"/>
        <v>29.497274379164146</v>
      </c>
      <c r="M91" s="1">
        <f t="shared" si="8"/>
        <v>13.022410660205935</v>
      </c>
      <c r="N91" s="1">
        <f t="shared" si="8"/>
        <v>12.053301029678982</v>
      </c>
      <c r="O91" s="1">
        <f t="shared" si="8"/>
        <v>100</v>
      </c>
    </row>
    <row r="92" spans="1:15" ht="12.75">
      <c r="A92" s="9">
        <v>1986</v>
      </c>
      <c r="B92" s="1">
        <f t="shared" si="7"/>
        <v>17.569659442724458</v>
      </c>
      <c r="C92" s="1">
        <f t="shared" si="7"/>
        <v>24.226006191950464</v>
      </c>
      <c r="D92" s="1">
        <f t="shared" si="7"/>
        <v>29.876160990712076</v>
      </c>
      <c r="E92" s="1">
        <f t="shared" si="7"/>
        <v>16.253869969040245</v>
      </c>
      <c r="F92" s="1">
        <f t="shared" si="7"/>
        <v>12.074303405572756</v>
      </c>
      <c r="G92" s="1">
        <f t="shared" si="7"/>
        <v>100</v>
      </c>
      <c r="I92" s="9">
        <v>1986</v>
      </c>
      <c r="J92" s="1">
        <f t="shared" si="8"/>
        <v>18.631643249847283</v>
      </c>
      <c r="K92" s="1">
        <f t="shared" si="8"/>
        <v>28.100183262064753</v>
      </c>
      <c r="L92" s="1">
        <f t="shared" si="8"/>
        <v>29.138668295662796</v>
      </c>
      <c r="M92" s="1">
        <f t="shared" si="8"/>
        <v>12.461820403176542</v>
      </c>
      <c r="N92" s="1">
        <f t="shared" si="8"/>
        <v>11.667684789248625</v>
      </c>
      <c r="O92" s="1">
        <f t="shared" si="8"/>
        <v>100</v>
      </c>
    </row>
    <row r="93" spans="1:15" ht="12.75">
      <c r="A93" s="9">
        <v>1987</v>
      </c>
      <c r="B93" s="1">
        <f t="shared" si="7"/>
        <v>17.358803986710964</v>
      </c>
      <c r="C93" s="1">
        <f t="shared" si="7"/>
        <v>22.17607973421927</v>
      </c>
      <c r="D93" s="1">
        <f t="shared" si="7"/>
        <v>28.98671096345515</v>
      </c>
      <c r="E93" s="1">
        <f t="shared" si="7"/>
        <v>17.441860465116278</v>
      </c>
      <c r="F93" s="1">
        <f t="shared" si="7"/>
        <v>14.03654485049834</v>
      </c>
      <c r="G93" s="1">
        <f t="shared" si="7"/>
        <v>100</v>
      </c>
      <c r="I93" s="9">
        <v>1987</v>
      </c>
      <c r="J93" s="1">
        <f t="shared" si="8"/>
        <v>16.541822721598002</v>
      </c>
      <c r="K93" s="1">
        <f t="shared" si="8"/>
        <v>26.092384519350816</v>
      </c>
      <c r="L93" s="1">
        <f t="shared" si="8"/>
        <v>29.463171036204745</v>
      </c>
      <c r="M93" s="1">
        <f t="shared" si="8"/>
        <v>17.10362047440699</v>
      </c>
      <c r="N93" s="1">
        <f t="shared" si="8"/>
        <v>10.79900124843945</v>
      </c>
      <c r="O93" s="1">
        <f t="shared" si="8"/>
        <v>100</v>
      </c>
    </row>
    <row r="94" spans="1:15" ht="12.75">
      <c r="A94" s="9">
        <v>1988</v>
      </c>
      <c r="B94" s="1">
        <f t="shared" si="7"/>
        <v>15.655172413793103</v>
      </c>
      <c r="C94" s="1">
        <f t="shared" si="7"/>
        <v>21.17241379310345</v>
      </c>
      <c r="D94" s="1">
        <f t="shared" si="7"/>
        <v>30.413793103448278</v>
      </c>
      <c r="E94" s="1">
        <f t="shared" si="7"/>
        <v>19.655172413793103</v>
      </c>
      <c r="F94" s="1">
        <f t="shared" si="7"/>
        <v>13.10344827586207</v>
      </c>
      <c r="G94" s="1">
        <f t="shared" si="7"/>
        <v>100</v>
      </c>
      <c r="I94" s="9">
        <v>1988</v>
      </c>
      <c r="J94" s="1">
        <f t="shared" si="8"/>
        <v>14.056654195617316</v>
      </c>
      <c r="K94" s="1">
        <f t="shared" si="8"/>
        <v>25.76162479957242</v>
      </c>
      <c r="L94" s="1">
        <f t="shared" si="8"/>
        <v>29.716729021913412</v>
      </c>
      <c r="M94" s="1">
        <f t="shared" si="8"/>
        <v>18.278995189738108</v>
      </c>
      <c r="N94" s="1">
        <f t="shared" si="8"/>
        <v>12.18599679315874</v>
      </c>
      <c r="O94" s="1">
        <f t="shared" si="8"/>
        <v>100</v>
      </c>
    </row>
    <row r="95" spans="1:15" ht="12.75">
      <c r="A95" s="9">
        <v>1989</v>
      </c>
      <c r="B95" s="1">
        <f t="shared" si="7"/>
        <v>15.315934065934067</v>
      </c>
      <c r="C95" s="1">
        <f t="shared" si="7"/>
        <v>19.505494505494507</v>
      </c>
      <c r="D95" s="1">
        <f t="shared" si="7"/>
        <v>31.181318681318682</v>
      </c>
      <c r="E95" s="1">
        <f t="shared" si="7"/>
        <v>21.565934065934066</v>
      </c>
      <c r="F95" s="1">
        <f t="shared" si="7"/>
        <v>12.431318681318682</v>
      </c>
      <c r="G95" s="1">
        <f t="shared" si="7"/>
        <v>100</v>
      </c>
      <c r="I95" s="9">
        <v>1989</v>
      </c>
      <c r="J95" s="1">
        <f t="shared" si="8"/>
        <v>13.729777000437254</v>
      </c>
      <c r="K95" s="1">
        <f t="shared" si="8"/>
        <v>21.469173589855707</v>
      </c>
      <c r="L95" s="1">
        <f t="shared" si="8"/>
        <v>30.56405771753389</v>
      </c>
      <c r="M95" s="1">
        <f t="shared" si="8"/>
        <v>23.436816790555312</v>
      </c>
      <c r="N95" s="1">
        <f t="shared" si="8"/>
        <v>10.80017490161784</v>
      </c>
      <c r="O95" s="1">
        <f t="shared" si="8"/>
        <v>100</v>
      </c>
    </row>
    <row r="96" spans="1:15" ht="12.75">
      <c r="A96" s="9">
        <v>1990</v>
      </c>
      <c r="B96" s="1">
        <f t="shared" si="7"/>
        <v>15.2442996742671</v>
      </c>
      <c r="C96" s="1">
        <f t="shared" si="7"/>
        <v>18.566775244299674</v>
      </c>
      <c r="D96" s="1">
        <f t="shared" si="7"/>
        <v>30.879478827361563</v>
      </c>
      <c r="E96" s="1">
        <f t="shared" si="7"/>
        <v>22.54071661237785</v>
      </c>
      <c r="F96" s="1">
        <f t="shared" si="7"/>
        <v>12.76872964169381</v>
      </c>
      <c r="G96" s="1">
        <f t="shared" si="7"/>
        <v>100</v>
      </c>
      <c r="I96" s="9">
        <v>1990</v>
      </c>
      <c r="J96" s="1">
        <f t="shared" si="8"/>
        <v>13.055233680957897</v>
      </c>
      <c r="K96" s="1">
        <f t="shared" si="8"/>
        <v>21.089223638470454</v>
      </c>
      <c r="L96" s="1">
        <f t="shared" si="8"/>
        <v>27.887215140981077</v>
      </c>
      <c r="M96" s="1">
        <f t="shared" si="8"/>
        <v>28.77558903051371</v>
      </c>
      <c r="N96" s="1">
        <f t="shared" si="8"/>
        <v>9.192738509076865</v>
      </c>
      <c r="O96" s="1">
        <f t="shared" si="8"/>
        <v>100</v>
      </c>
    </row>
    <row r="97" spans="1:15" ht="12.75">
      <c r="A97" s="9">
        <v>1991</v>
      </c>
      <c r="B97" s="1">
        <f t="shared" si="7"/>
        <v>15.334632878492528</v>
      </c>
      <c r="C97" s="1">
        <f t="shared" si="7"/>
        <v>18.323586744639375</v>
      </c>
      <c r="D97" s="1">
        <f t="shared" si="7"/>
        <v>35.60753736192333</v>
      </c>
      <c r="E97" s="1">
        <f t="shared" si="7"/>
        <v>18.973359324236515</v>
      </c>
      <c r="F97" s="1">
        <f t="shared" si="7"/>
        <v>11.760883690708251</v>
      </c>
      <c r="G97" s="1">
        <f t="shared" si="7"/>
        <v>100</v>
      </c>
      <c r="I97" s="9">
        <v>1991</v>
      </c>
      <c r="J97" s="1">
        <f t="shared" si="8"/>
        <v>11.794685111030216</v>
      </c>
      <c r="K97" s="1">
        <f t="shared" si="8"/>
        <v>19.475791772843102</v>
      </c>
      <c r="L97" s="1">
        <f t="shared" si="8"/>
        <v>28.54022570076447</v>
      </c>
      <c r="M97" s="1">
        <f t="shared" si="8"/>
        <v>29.45030942846742</v>
      </c>
      <c r="N97" s="1">
        <f t="shared" si="8"/>
        <v>10.738987986894795</v>
      </c>
      <c r="O97" s="1">
        <f t="shared" si="8"/>
        <v>100</v>
      </c>
    </row>
    <row r="98" spans="1:15" ht="12.75">
      <c r="A98" s="9">
        <v>1992</v>
      </c>
      <c r="B98" s="1">
        <f t="shared" si="7"/>
        <v>17.713943746259726</v>
      </c>
      <c r="C98" s="1">
        <f t="shared" si="7"/>
        <v>18.491921005385997</v>
      </c>
      <c r="D98" s="1">
        <f t="shared" si="7"/>
        <v>33.09395571514063</v>
      </c>
      <c r="E98" s="1">
        <f t="shared" si="7"/>
        <v>18.491921005385997</v>
      </c>
      <c r="F98" s="1">
        <f t="shared" si="7"/>
        <v>12.208258527827647</v>
      </c>
      <c r="G98" s="1">
        <f t="shared" si="7"/>
        <v>100</v>
      </c>
      <c r="I98" s="9">
        <v>1992</v>
      </c>
      <c r="J98" s="1">
        <f t="shared" si="8"/>
        <v>13.842710997442456</v>
      </c>
      <c r="K98" s="1">
        <f t="shared" si="8"/>
        <v>20.14066496163683</v>
      </c>
      <c r="L98" s="1">
        <f t="shared" si="8"/>
        <v>27.845268542199484</v>
      </c>
      <c r="M98" s="1">
        <f t="shared" si="8"/>
        <v>28.005115089514064</v>
      </c>
      <c r="N98" s="1">
        <f t="shared" si="8"/>
        <v>10.16624040920716</v>
      </c>
      <c r="O98" s="1">
        <f t="shared" si="8"/>
        <v>100</v>
      </c>
    </row>
    <row r="99" spans="1:15" ht="12.75">
      <c r="A99" s="9">
        <v>1993</v>
      </c>
      <c r="B99" s="1">
        <f t="shared" si="7"/>
        <v>18.642117376294593</v>
      </c>
      <c r="C99" s="1">
        <f t="shared" si="7"/>
        <v>19.217491369390103</v>
      </c>
      <c r="D99" s="1">
        <f t="shared" si="7"/>
        <v>32.681242807825086</v>
      </c>
      <c r="E99" s="1">
        <f t="shared" si="7"/>
        <v>17.491369390103568</v>
      </c>
      <c r="F99" s="1">
        <f t="shared" si="7"/>
        <v>11.967779056386652</v>
      </c>
      <c r="G99" s="1">
        <f t="shared" si="7"/>
        <v>100</v>
      </c>
      <c r="I99" s="9">
        <v>1993</v>
      </c>
      <c r="J99" s="1">
        <f t="shared" si="8"/>
        <v>13.876454789615039</v>
      </c>
      <c r="K99" s="1">
        <f t="shared" si="8"/>
        <v>20.919128618322887</v>
      </c>
      <c r="L99" s="1">
        <f t="shared" si="8"/>
        <v>24.709042076991945</v>
      </c>
      <c r="M99" s="1">
        <f t="shared" si="8"/>
        <v>29.364368845120858</v>
      </c>
      <c r="N99" s="1">
        <f t="shared" si="8"/>
        <v>11.13100566994927</v>
      </c>
      <c r="O99" s="1">
        <f t="shared" si="8"/>
        <v>100</v>
      </c>
    </row>
    <row r="100" spans="1:15" ht="12.75">
      <c r="A100" s="9">
        <v>1994</v>
      </c>
      <c r="B100" s="1">
        <f t="shared" si="7"/>
        <v>16.106965174129353</v>
      </c>
      <c r="C100" s="1">
        <f t="shared" si="7"/>
        <v>17.412935323383085</v>
      </c>
      <c r="D100" s="1">
        <f t="shared" si="7"/>
        <v>34.88805970149254</v>
      </c>
      <c r="E100" s="1">
        <f t="shared" si="7"/>
        <v>19.58955223880597</v>
      </c>
      <c r="F100" s="1">
        <f t="shared" si="7"/>
        <v>12.002487562189055</v>
      </c>
      <c r="G100" s="1">
        <f t="shared" si="7"/>
        <v>100</v>
      </c>
      <c r="I100" s="9">
        <v>1994</v>
      </c>
      <c r="J100" s="1">
        <f t="shared" si="8"/>
        <v>13.357282821685173</v>
      </c>
      <c r="K100" s="1">
        <f t="shared" si="8"/>
        <v>19.203135205747877</v>
      </c>
      <c r="L100" s="1">
        <f t="shared" si="8"/>
        <v>26.06139777922926</v>
      </c>
      <c r="M100" s="1">
        <f t="shared" si="8"/>
        <v>29.261920313520573</v>
      </c>
      <c r="N100" s="1">
        <f t="shared" si="8"/>
        <v>12.116263879817113</v>
      </c>
      <c r="O100" s="1">
        <f t="shared" si="8"/>
        <v>100</v>
      </c>
    </row>
    <row r="101" spans="1:15" ht="12.75">
      <c r="A101" s="9">
        <v>1995</v>
      </c>
      <c r="B101" s="1">
        <f t="shared" si="7"/>
        <v>18.506666666666664</v>
      </c>
      <c r="C101" s="1">
        <f t="shared" si="7"/>
        <v>16.053333333333335</v>
      </c>
      <c r="D101" s="1">
        <f t="shared" si="7"/>
        <v>32.32</v>
      </c>
      <c r="E101" s="1">
        <f t="shared" si="7"/>
        <v>18.08</v>
      </c>
      <c r="F101" s="1">
        <f t="shared" si="7"/>
        <v>15.040000000000001</v>
      </c>
      <c r="G101" s="1">
        <f t="shared" si="7"/>
        <v>100</v>
      </c>
      <c r="I101" s="9">
        <v>1995</v>
      </c>
      <c r="J101" s="1">
        <f t="shared" si="8"/>
        <v>14.500141602945341</v>
      </c>
      <c r="K101" s="1">
        <f t="shared" si="8"/>
        <v>20.135938827527614</v>
      </c>
      <c r="L101" s="1">
        <f t="shared" si="8"/>
        <v>23.364485981308412</v>
      </c>
      <c r="M101" s="1">
        <f t="shared" si="8"/>
        <v>31.15264797507788</v>
      </c>
      <c r="N101" s="1">
        <f t="shared" si="8"/>
        <v>10.846785613140755</v>
      </c>
      <c r="O101" s="1">
        <f t="shared" si="8"/>
        <v>100</v>
      </c>
    </row>
    <row r="102" spans="1:15" ht="12.75">
      <c r="A102" s="9">
        <v>1996</v>
      </c>
      <c r="B102" s="1">
        <f t="shared" si="7"/>
        <v>15.32994923857868</v>
      </c>
      <c r="C102" s="1">
        <f t="shared" si="7"/>
        <v>16.802030456852794</v>
      </c>
      <c r="D102" s="1">
        <f t="shared" si="7"/>
        <v>31.116751269035532</v>
      </c>
      <c r="E102" s="1">
        <f t="shared" si="7"/>
        <v>19.289340101522843</v>
      </c>
      <c r="F102" s="1">
        <f t="shared" si="7"/>
        <v>17.461928934010153</v>
      </c>
      <c r="G102" s="1">
        <f t="shared" si="7"/>
        <v>100</v>
      </c>
      <c r="I102" s="9">
        <v>1996</v>
      </c>
      <c r="J102" s="1">
        <f t="shared" si="8"/>
        <v>12.156536219816818</v>
      </c>
      <c r="K102" s="1">
        <f t="shared" si="8"/>
        <v>21.815154038301415</v>
      </c>
      <c r="L102" s="1">
        <f t="shared" si="8"/>
        <v>22.953094643352763</v>
      </c>
      <c r="M102" s="1">
        <f t="shared" si="8"/>
        <v>31.362753261171246</v>
      </c>
      <c r="N102" s="1">
        <f t="shared" si="8"/>
        <v>11.712461837357758</v>
      </c>
      <c r="O102" s="1">
        <f t="shared" si="8"/>
        <v>100</v>
      </c>
    </row>
    <row r="103" spans="1:15" ht="12.75">
      <c r="A103" s="9">
        <v>1997</v>
      </c>
      <c r="B103" s="1">
        <f t="shared" si="7"/>
        <v>13.175675675675674</v>
      </c>
      <c r="C103" s="1">
        <f t="shared" si="7"/>
        <v>15.83011583011583</v>
      </c>
      <c r="D103" s="1">
        <f t="shared" si="7"/>
        <v>32.239382239382245</v>
      </c>
      <c r="E103" s="1">
        <f t="shared" si="7"/>
        <v>19.063706563706564</v>
      </c>
      <c r="F103" s="1">
        <f t="shared" si="7"/>
        <v>19.69111969111969</v>
      </c>
      <c r="G103" s="1">
        <f t="shared" si="7"/>
        <v>100</v>
      </c>
      <c r="I103" s="9">
        <v>1997</v>
      </c>
      <c r="J103" s="1">
        <f t="shared" si="8"/>
        <v>13.523809523809524</v>
      </c>
      <c r="K103" s="1">
        <f t="shared" si="8"/>
        <v>19.61904761904762</v>
      </c>
      <c r="L103" s="1">
        <f t="shared" si="8"/>
        <v>24.081632653061224</v>
      </c>
      <c r="M103" s="1">
        <f t="shared" si="8"/>
        <v>30.50340136054422</v>
      </c>
      <c r="N103" s="1">
        <f t="shared" si="8"/>
        <v>12.272108843537415</v>
      </c>
      <c r="O103" s="1">
        <f t="shared" si="8"/>
        <v>100</v>
      </c>
    </row>
    <row r="104" spans="1:15" ht="12.75">
      <c r="A104" s="9">
        <v>1998</v>
      </c>
      <c r="B104" s="1">
        <f t="shared" si="7"/>
        <v>13.68334022323274</v>
      </c>
      <c r="C104" s="1">
        <f t="shared" si="7"/>
        <v>15.502273666804465</v>
      </c>
      <c r="D104" s="1">
        <f t="shared" si="7"/>
        <v>32.90615957007027</v>
      </c>
      <c r="E104" s="1">
        <f t="shared" si="7"/>
        <v>19.71889210417528</v>
      </c>
      <c r="F104" s="1">
        <f t="shared" si="7"/>
        <v>18.18933443571724</v>
      </c>
      <c r="G104" s="1">
        <f t="shared" si="7"/>
        <v>100</v>
      </c>
      <c r="I104" s="9">
        <v>1998</v>
      </c>
      <c r="J104" s="1">
        <f t="shared" si="8"/>
        <v>13.60094451003542</v>
      </c>
      <c r="K104" s="1">
        <f t="shared" si="8"/>
        <v>20.543093270365997</v>
      </c>
      <c r="L104" s="1">
        <f t="shared" si="8"/>
        <v>22.43211334120425</v>
      </c>
      <c r="M104" s="1">
        <f t="shared" si="8"/>
        <v>31.428571428571427</v>
      </c>
      <c r="N104" s="1">
        <f t="shared" si="8"/>
        <v>11.995277449822904</v>
      </c>
      <c r="O104" s="1">
        <f t="shared" si="8"/>
        <v>100</v>
      </c>
    </row>
    <row r="105" spans="1:15" ht="12.75">
      <c r="A105" s="9">
        <v>1999</v>
      </c>
      <c r="B105" s="1">
        <f aca="true" t="shared" si="9" ref="B105:G105">(B85/$G85)*100</f>
        <v>14.194915254237289</v>
      </c>
      <c r="C105" s="1">
        <f t="shared" si="9"/>
        <v>14.788135593220339</v>
      </c>
      <c r="D105" s="1">
        <f t="shared" si="9"/>
        <v>30</v>
      </c>
      <c r="E105" s="1">
        <f t="shared" si="9"/>
        <v>19.576271186440678</v>
      </c>
      <c r="F105" s="1">
        <f t="shared" si="9"/>
        <v>21.440677966101696</v>
      </c>
      <c r="G105" s="1">
        <f t="shared" si="9"/>
        <v>100</v>
      </c>
      <c r="I105" s="9">
        <v>1999</v>
      </c>
      <c r="J105" s="1">
        <f aca="true" t="shared" si="10" ref="J105:O105">(J85/$O85)*100</f>
        <v>12.457912457912458</v>
      </c>
      <c r="K105" s="1">
        <f t="shared" si="10"/>
        <v>20.35742035742036</v>
      </c>
      <c r="L105" s="1">
        <f t="shared" si="10"/>
        <v>22.35172235172235</v>
      </c>
      <c r="M105" s="1">
        <f t="shared" si="10"/>
        <v>32.245532245532246</v>
      </c>
      <c r="N105" s="1">
        <f t="shared" si="10"/>
        <v>12.587412587412588</v>
      </c>
      <c r="O105" s="1">
        <f t="shared" si="10"/>
        <v>100</v>
      </c>
    </row>
    <row r="107" spans="1:9" ht="12.75">
      <c r="A107" s="4" t="str">
        <f>CONCATENATE("Admissions by Admission-Type, All Races: ",$A$1)</f>
        <v>Admissions by Admission-Type, All Races: ALABAMA</v>
      </c>
      <c r="I107" s="4" t="str">
        <f>CONCATENATE("Percent of Total, Admissions by Admission-Type, All Races: ",$A$1)</f>
        <v>Percent of Total, Admissions by Admission-Type, All Races: ALABAMA</v>
      </c>
    </row>
    <row r="108" spans="1:13" s="4" customFormat="1" ht="12.75">
      <c r="A108" s="18" t="s">
        <v>21</v>
      </c>
      <c r="B108" s="14" t="s">
        <v>25</v>
      </c>
      <c r="C108" s="14" t="s">
        <v>22</v>
      </c>
      <c r="D108" s="14" t="s">
        <v>36</v>
      </c>
      <c r="E108" s="14" t="s">
        <v>23</v>
      </c>
      <c r="F108" s="14" t="s">
        <v>37</v>
      </c>
      <c r="G108" s="14" t="s">
        <v>14</v>
      </c>
      <c r="I108" s="18" t="s">
        <v>21</v>
      </c>
      <c r="J108" s="14" t="s">
        <v>25</v>
      </c>
      <c r="K108" s="14" t="s">
        <v>24</v>
      </c>
      <c r="L108" s="14" t="s">
        <v>23</v>
      </c>
      <c r="M108" s="14" t="s">
        <v>14</v>
      </c>
    </row>
    <row r="109" spans="1:13" ht="12.75">
      <c r="A109" s="9">
        <v>1983</v>
      </c>
      <c r="B109">
        <v>3091</v>
      </c>
      <c r="C109">
        <v>17</v>
      </c>
      <c r="D109">
        <v>0</v>
      </c>
      <c r="E109">
        <v>171</v>
      </c>
      <c r="F109" s="2">
        <f>C109+D109</f>
        <v>17</v>
      </c>
      <c r="G109">
        <v>3279</v>
      </c>
      <c r="I109" s="9">
        <v>1983</v>
      </c>
      <c r="J109" s="1">
        <f>(B109/$G109)*100</f>
        <v>94.26654467825557</v>
      </c>
      <c r="K109" s="1">
        <f>((C109+D109)/$G109)*100</f>
        <v>0.5184507471790181</v>
      </c>
      <c r="L109" s="1">
        <f>(E109/$G109)*100</f>
        <v>5.215004574565416</v>
      </c>
      <c r="M109" s="1">
        <f>(G109/$G109)*100</f>
        <v>100</v>
      </c>
    </row>
    <row r="110" spans="1:13" ht="12.75">
      <c r="A110" s="9">
        <v>1984</v>
      </c>
      <c r="B110">
        <v>2869</v>
      </c>
      <c r="C110">
        <v>7</v>
      </c>
      <c r="D110">
        <v>0</v>
      </c>
      <c r="E110">
        <v>233</v>
      </c>
      <c r="F110" s="2">
        <f aca="true" t="shared" si="11" ref="F110:F125">C110+D110</f>
        <v>7</v>
      </c>
      <c r="G110">
        <v>3109</v>
      </c>
      <c r="I110" s="9">
        <v>1984</v>
      </c>
      <c r="J110" s="1">
        <f>(B110/$G110)*100</f>
        <v>92.28047603731103</v>
      </c>
      <c r="K110" s="1">
        <f>((C110+D110)/$G110)*100</f>
        <v>0.2251527822450949</v>
      </c>
      <c r="L110" s="1">
        <f>(E110/$G110)*100</f>
        <v>7.494371180443872</v>
      </c>
      <c r="M110" s="1">
        <f>(G110/$G110)*100</f>
        <v>100</v>
      </c>
    </row>
    <row r="111" spans="1:13" ht="12.75">
      <c r="A111" s="9">
        <v>1985</v>
      </c>
      <c r="B111">
        <v>3089</v>
      </c>
      <c r="C111">
        <v>414</v>
      </c>
      <c r="D111">
        <v>0</v>
      </c>
      <c r="E111">
        <v>427</v>
      </c>
      <c r="F111" s="2">
        <f t="shared" si="11"/>
        <v>414</v>
      </c>
      <c r="G111">
        <v>3930</v>
      </c>
      <c r="I111" s="9">
        <v>1985</v>
      </c>
      <c r="J111" s="1">
        <f>(B111/$G111)*100</f>
        <v>78.60050890585242</v>
      </c>
      <c r="K111" s="1">
        <f>((C111+D111)/$G111)*100</f>
        <v>10.534351145038167</v>
      </c>
      <c r="L111" s="1">
        <f>(E111/$G111)*100</f>
        <v>10.865139949109414</v>
      </c>
      <c r="M111" s="1">
        <f>(G111/$G111)*100</f>
        <v>100</v>
      </c>
    </row>
    <row r="112" spans="1:13" ht="12.75">
      <c r="A112" s="9">
        <v>1986</v>
      </c>
      <c r="B112">
        <v>2935</v>
      </c>
      <c r="C112">
        <v>468</v>
      </c>
      <c r="D112">
        <v>0</v>
      </c>
      <c r="E112">
        <v>465</v>
      </c>
      <c r="F112" s="2">
        <f t="shared" si="11"/>
        <v>468</v>
      </c>
      <c r="G112">
        <v>3868</v>
      </c>
      <c r="I112" s="9">
        <v>1986</v>
      </c>
      <c r="J112" s="1">
        <f>(B112/$G112)*100</f>
        <v>75.87900723888315</v>
      </c>
      <c r="K112" s="1">
        <f>((C112+D112)/$G112)*100</f>
        <v>12.099276111685626</v>
      </c>
      <c r="L112" s="1">
        <f>(E112/$G112)*100</f>
        <v>12.02171664943123</v>
      </c>
      <c r="M112" s="1">
        <f>(G112/$G112)*100</f>
        <v>100</v>
      </c>
    </row>
    <row r="113" spans="1:13" ht="12.75">
      <c r="A113" s="9">
        <v>1987</v>
      </c>
      <c r="B113">
        <v>2807</v>
      </c>
      <c r="C113">
        <v>569</v>
      </c>
      <c r="D113">
        <v>0</v>
      </c>
      <c r="E113">
        <v>434</v>
      </c>
      <c r="F113" s="2">
        <f t="shared" si="11"/>
        <v>569</v>
      </c>
      <c r="G113">
        <v>3810</v>
      </c>
      <c r="I113" s="9">
        <v>1987</v>
      </c>
      <c r="J113" s="1">
        <f aca="true" t="shared" si="12" ref="J113:J125">(B113/$G113)*100</f>
        <v>73.6745406824147</v>
      </c>
      <c r="K113" s="1">
        <f aca="true" t="shared" si="13" ref="K113:K125">((C113+D113)/$G113)*100</f>
        <v>14.934383202099738</v>
      </c>
      <c r="L113" s="1">
        <f aca="true" t="shared" si="14" ref="L113:L125">(E113/$G113)*100</f>
        <v>11.391076115485564</v>
      </c>
      <c r="M113" s="1">
        <f aca="true" t="shared" si="15" ref="M113:M125">(G113/$G113)*100</f>
        <v>100</v>
      </c>
    </row>
    <row r="114" spans="1:13" ht="12.75">
      <c r="A114" s="9">
        <v>1988</v>
      </c>
      <c r="B114">
        <v>3321</v>
      </c>
      <c r="C114">
        <v>760</v>
      </c>
      <c r="D114">
        <v>0</v>
      </c>
      <c r="E114">
        <v>378</v>
      </c>
      <c r="F114" s="2">
        <f t="shared" si="11"/>
        <v>760</v>
      </c>
      <c r="G114">
        <v>4459</v>
      </c>
      <c r="I114" s="9">
        <v>1988</v>
      </c>
      <c r="J114" s="1">
        <f t="shared" si="12"/>
        <v>74.47858264184795</v>
      </c>
      <c r="K114" s="1">
        <f t="shared" si="13"/>
        <v>17.044180309486432</v>
      </c>
      <c r="L114" s="1">
        <f t="shared" si="14"/>
        <v>8.47723704866562</v>
      </c>
      <c r="M114" s="1">
        <f t="shared" si="15"/>
        <v>100</v>
      </c>
    </row>
    <row r="115" spans="1:13" ht="12.75">
      <c r="A115" s="9">
        <v>1989</v>
      </c>
      <c r="B115">
        <v>3743</v>
      </c>
      <c r="C115">
        <v>1019</v>
      </c>
      <c r="D115">
        <v>0</v>
      </c>
      <c r="E115">
        <v>345</v>
      </c>
      <c r="F115" s="2">
        <f t="shared" si="11"/>
        <v>1019</v>
      </c>
      <c r="G115">
        <v>5107</v>
      </c>
      <c r="I115" s="9">
        <v>1989</v>
      </c>
      <c r="J115" s="1">
        <f t="shared" si="12"/>
        <v>73.2915606030938</v>
      </c>
      <c r="K115" s="1">
        <f t="shared" si="13"/>
        <v>19.95300567848052</v>
      </c>
      <c r="L115" s="1">
        <f t="shared" si="14"/>
        <v>6.7554337184256905</v>
      </c>
      <c r="M115" s="1">
        <f t="shared" si="15"/>
        <v>100</v>
      </c>
    </row>
    <row r="116" spans="1:13" ht="12.75">
      <c r="A116" s="9">
        <v>1990</v>
      </c>
      <c r="B116">
        <v>4126</v>
      </c>
      <c r="C116">
        <v>1372</v>
      </c>
      <c r="D116">
        <v>0</v>
      </c>
      <c r="E116">
        <v>341</v>
      </c>
      <c r="F116" s="2">
        <f t="shared" si="11"/>
        <v>1372</v>
      </c>
      <c r="G116">
        <v>5839</v>
      </c>
      <c r="I116" s="9">
        <v>1990</v>
      </c>
      <c r="J116" s="1">
        <f t="shared" si="12"/>
        <v>70.66278472341155</v>
      </c>
      <c r="K116" s="1">
        <f t="shared" si="13"/>
        <v>23.497174173659875</v>
      </c>
      <c r="L116" s="1">
        <f t="shared" si="14"/>
        <v>5.840041102928584</v>
      </c>
      <c r="M116" s="1">
        <f t="shared" si="15"/>
        <v>100</v>
      </c>
    </row>
    <row r="117" spans="1:13" ht="12.75">
      <c r="A117" s="9">
        <v>1991</v>
      </c>
      <c r="B117">
        <v>4286</v>
      </c>
      <c r="C117">
        <v>1247</v>
      </c>
      <c r="D117">
        <v>0</v>
      </c>
      <c r="E117">
        <v>347</v>
      </c>
      <c r="F117" s="2">
        <f t="shared" si="11"/>
        <v>1247</v>
      </c>
      <c r="G117">
        <v>5880</v>
      </c>
      <c r="I117" s="9">
        <v>1991</v>
      </c>
      <c r="J117" s="1">
        <f t="shared" si="12"/>
        <v>72.89115646258504</v>
      </c>
      <c r="K117" s="1">
        <f t="shared" si="13"/>
        <v>21.20748299319728</v>
      </c>
      <c r="L117" s="1">
        <f t="shared" si="14"/>
        <v>5.901360544217686</v>
      </c>
      <c r="M117" s="1">
        <f t="shared" si="15"/>
        <v>100</v>
      </c>
    </row>
    <row r="118" spans="1:13" ht="12.75">
      <c r="A118" s="9">
        <v>1992</v>
      </c>
      <c r="B118">
        <v>4800</v>
      </c>
      <c r="C118">
        <v>1242</v>
      </c>
      <c r="D118">
        <v>0</v>
      </c>
      <c r="E118">
        <v>365</v>
      </c>
      <c r="F118" s="2">
        <f t="shared" si="11"/>
        <v>1242</v>
      </c>
      <c r="G118">
        <v>6407</v>
      </c>
      <c r="I118" s="9">
        <v>1992</v>
      </c>
      <c r="J118" s="1">
        <f t="shared" si="12"/>
        <v>74.91805837365382</v>
      </c>
      <c r="K118" s="1">
        <f t="shared" si="13"/>
        <v>19.385047604182926</v>
      </c>
      <c r="L118" s="1">
        <f t="shared" si="14"/>
        <v>5.696894022163259</v>
      </c>
      <c r="M118" s="1">
        <f t="shared" si="15"/>
        <v>100</v>
      </c>
    </row>
    <row r="119" spans="1:13" ht="12.75">
      <c r="A119" s="9">
        <v>1993</v>
      </c>
      <c r="B119">
        <v>5089</v>
      </c>
      <c r="C119">
        <v>1226</v>
      </c>
      <c r="D119">
        <v>0</v>
      </c>
      <c r="E119">
        <v>381</v>
      </c>
      <c r="F119" s="2">
        <f t="shared" si="11"/>
        <v>1226</v>
      </c>
      <c r="G119">
        <v>6696</v>
      </c>
      <c r="I119" s="9">
        <v>1993</v>
      </c>
      <c r="J119" s="1">
        <f t="shared" si="12"/>
        <v>76.00059737156512</v>
      </c>
      <c r="K119" s="1">
        <f t="shared" si="13"/>
        <v>18.309438470728793</v>
      </c>
      <c r="L119" s="1">
        <f t="shared" si="14"/>
        <v>5.689964157706093</v>
      </c>
      <c r="M119" s="1">
        <f t="shared" si="15"/>
        <v>100</v>
      </c>
    </row>
    <row r="120" spans="1:13" ht="12.75">
      <c r="A120" s="9">
        <v>1994</v>
      </c>
      <c r="B120">
        <v>4670</v>
      </c>
      <c r="C120">
        <v>1281</v>
      </c>
      <c r="D120">
        <v>0</v>
      </c>
      <c r="E120">
        <v>315</v>
      </c>
      <c r="F120" s="2">
        <f t="shared" si="11"/>
        <v>1281</v>
      </c>
      <c r="G120">
        <v>6266</v>
      </c>
      <c r="I120" s="9">
        <v>1994</v>
      </c>
      <c r="J120" s="1">
        <f t="shared" si="12"/>
        <v>74.52920523459943</v>
      </c>
      <c r="K120" s="1">
        <f t="shared" si="13"/>
        <v>20.443664219597828</v>
      </c>
      <c r="L120" s="1">
        <f t="shared" si="14"/>
        <v>5.027130545802745</v>
      </c>
      <c r="M120" s="1">
        <f t="shared" si="15"/>
        <v>100</v>
      </c>
    </row>
    <row r="121" spans="1:13" ht="12.75">
      <c r="A121" s="9">
        <v>1995</v>
      </c>
      <c r="B121">
        <v>5406</v>
      </c>
      <c r="C121">
        <v>1272</v>
      </c>
      <c r="D121">
        <v>0</v>
      </c>
      <c r="E121">
        <v>304</v>
      </c>
      <c r="F121" s="2">
        <f t="shared" si="11"/>
        <v>1272</v>
      </c>
      <c r="G121">
        <v>6982</v>
      </c>
      <c r="I121" s="9">
        <v>1995</v>
      </c>
      <c r="J121" s="1">
        <f t="shared" si="12"/>
        <v>77.42767115439703</v>
      </c>
      <c r="K121" s="1">
        <f t="shared" si="13"/>
        <v>18.218275565740473</v>
      </c>
      <c r="L121" s="1">
        <f t="shared" si="14"/>
        <v>4.354053279862503</v>
      </c>
      <c r="M121" s="1">
        <f t="shared" si="15"/>
        <v>100</v>
      </c>
    </row>
    <row r="122" spans="1:13" ht="12.75">
      <c r="A122" s="9">
        <v>1996</v>
      </c>
      <c r="B122">
        <v>5573</v>
      </c>
      <c r="C122">
        <v>1060</v>
      </c>
      <c r="D122">
        <v>0</v>
      </c>
      <c r="E122">
        <v>347</v>
      </c>
      <c r="F122" s="2">
        <f t="shared" si="11"/>
        <v>1060</v>
      </c>
      <c r="G122">
        <v>6980</v>
      </c>
      <c r="I122" s="9">
        <v>1996</v>
      </c>
      <c r="J122" s="1">
        <f t="shared" si="12"/>
        <v>79.84240687679083</v>
      </c>
      <c r="K122" s="1">
        <f t="shared" si="13"/>
        <v>15.18624641833811</v>
      </c>
      <c r="L122" s="1">
        <f t="shared" si="14"/>
        <v>4.97134670487106</v>
      </c>
      <c r="M122" s="1">
        <f t="shared" si="15"/>
        <v>100</v>
      </c>
    </row>
    <row r="123" spans="1:13" ht="12.75">
      <c r="A123" s="9">
        <v>1997</v>
      </c>
      <c r="B123">
        <v>5747</v>
      </c>
      <c r="C123">
        <v>706</v>
      </c>
      <c r="D123">
        <v>0</v>
      </c>
      <c r="E123">
        <v>334</v>
      </c>
      <c r="F123" s="2">
        <f t="shared" si="11"/>
        <v>706</v>
      </c>
      <c r="G123">
        <v>6787</v>
      </c>
      <c r="I123" s="9">
        <v>1997</v>
      </c>
      <c r="J123" s="1">
        <f t="shared" si="12"/>
        <v>84.67658759392958</v>
      </c>
      <c r="K123" s="1">
        <f t="shared" si="13"/>
        <v>10.40223957565935</v>
      </c>
      <c r="L123" s="1">
        <f t="shared" si="14"/>
        <v>4.921172830411081</v>
      </c>
      <c r="M123" s="1">
        <f t="shared" si="15"/>
        <v>100</v>
      </c>
    </row>
    <row r="124" spans="1:13" ht="12.75">
      <c r="A124" s="9">
        <v>1998</v>
      </c>
      <c r="B124">
        <v>6659</v>
      </c>
      <c r="C124">
        <v>728</v>
      </c>
      <c r="D124">
        <v>0</v>
      </c>
      <c r="E124">
        <v>351</v>
      </c>
      <c r="F124" s="2">
        <f t="shared" si="11"/>
        <v>728</v>
      </c>
      <c r="G124">
        <v>7738</v>
      </c>
      <c r="I124" s="9">
        <v>1998</v>
      </c>
      <c r="J124" s="1">
        <f t="shared" si="12"/>
        <v>86.05582837942622</v>
      </c>
      <c r="K124" s="1">
        <f t="shared" si="13"/>
        <v>9.408115792194366</v>
      </c>
      <c r="L124" s="1">
        <f t="shared" si="14"/>
        <v>4.536055828379427</v>
      </c>
      <c r="M124" s="1">
        <f t="shared" si="15"/>
        <v>100</v>
      </c>
    </row>
    <row r="125" spans="1:13" ht="12.75">
      <c r="A125" s="9">
        <v>1999</v>
      </c>
      <c r="B125">
        <v>6223</v>
      </c>
      <c r="C125">
        <v>772</v>
      </c>
      <c r="D125">
        <v>0</v>
      </c>
      <c r="E125">
        <v>341</v>
      </c>
      <c r="F125" s="2">
        <f t="shared" si="11"/>
        <v>772</v>
      </c>
      <c r="G125">
        <v>7336</v>
      </c>
      <c r="I125" s="9">
        <v>1999</v>
      </c>
      <c r="J125" s="1">
        <f t="shared" si="12"/>
        <v>84.82824427480917</v>
      </c>
      <c r="K125" s="1">
        <f t="shared" si="13"/>
        <v>10.523446019629226</v>
      </c>
      <c r="L125" s="1">
        <f t="shared" si="14"/>
        <v>4.648309705561614</v>
      </c>
      <c r="M125" s="1">
        <f t="shared" si="15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0" zoomScaleNormal="50" workbookViewId="0" topLeftCell="A1">
      <selection activeCell="AG30" sqref="AG30"/>
    </sheetView>
  </sheetViews>
  <sheetFormatPr defaultColWidth="9.140625" defaultRowHeight="12.75"/>
  <cols>
    <col min="1" max="1" width="5.8515625" style="0" customWidth="1"/>
    <col min="2" max="2" width="9.28125" style="0" bestFit="1" customWidth="1"/>
    <col min="3" max="3" width="10.421875" style="0" bestFit="1" customWidth="1"/>
    <col min="4" max="7" width="9.28125" style="0" bestFit="1" customWidth="1"/>
    <col min="8" max="8" width="10.421875" style="0" bestFit="1" customWidth="1"/>
    <col min="10" max="10" width="8.140625" style="0" customWidth="1"/>
    <col min="11" max="11" width="9.28125" style="0" bestFit="1" customWidth="1"/>
    <col min="12" max="12" width="9.8515625" style="0" bestFit="1" customWidth="1"/>
    <col min="13" max="13" width="9.28125" style="0" bestFit="1" customWidth="1"/>
    <col min="14" max="14" width="10.421875" style="0" bestFit="1" customWidth="1"/>
    <col min="16" max="16" width="9.28125" style="0" bestFit="1" customWidth="1"/>
    <col min="17" max="17" width="9.421875" style="0" bestFit="1" customWidth="1"/>
    <col min="18" max="23" width="9.28125" style="0" bestFit="1" customWidth="1"/>
    <col min="26" max="26" width="9.28125" style="0" bestFit="1" customWidth="1"/>
    <col min="27" max="27" width="10.421875" style="0" bestFit="1" customWidth="1"/>
    <col min="28" max="28" width="10.140625" style="0" bestFit="1" customWidth="1"/>
    <col min="29" max="31" width="9.28125" style="0" bestFit="1" customWidth="1"/>
  </cols>
  <sheetData>
    <row r="1" ht="12.75">
      <c r="A1" s="4" t="s">
        <v>38</v>
      </c>
    </row>
    <row r="2" spans="1:44" ht="12.75">
      <c r="A2" s="29" t="str">
        <f>CONCATENATE("Total Admissions, All Races: ",$A$1)</f>
        <v>Total Admissions, All Races: ALABAMA</v>
      </c>
      <c r="B2" s="29"/>
      <c r="C2" s="29"/>
      <c r="D2" s="29"/>
      <c r="E2" s="29"/>
      <c r="F2" s="29"/>
      <c r="G2" s="29"/>
      <c r="H2" s="29"/>
      <c r="J2" s="29" t="str">
        <f>CONCATENATE("Total Admissions, BW + Balance: ",$A$1)</f>
        <v>Total Admissions, BW + Balance: ALABAMA</v>
      </c>
      <c r="K2" s="29"/>
      <c r="L2" s="29"/>
      <c r="M2" s="29"/>
      <c r="N2" s="29"/>
      <c r="P2" s="29" t="str">
        <f>CONCATENATE("Percent of Total, Total Admissions by Race: ",$A$1)</f>
        <v>Percent of Total, Total Admissions by Race: ALABAMA</v>
      </c>
      <c r="Q2" s="29"/>
      <c r="R2" s="29"/>
      <c r="S2" s="29"/>
      <c r="T2" s="29"/>
      <c r="U2" s="29"/>
      <c r="V2" s="29"/>
      <c r="W2" s="29"/>
      <c r="Z2" s="29" t="str">
        <f>CONCATENATE("Total Population, By Race: ",$A$1)</f>
        <v>Total Population, By Race: ALABAMA</v>
      </c>
      <c r="AA2" s="29"/>
      <c r="AB2" s="29"/>
      <c r="AC2" s="29"/>
      <c r="AD2" s="29"/>
      <c r="AE2" s="29"/>
      <c r="AF2" s="29"/>
      <c r="AG2" s="29"/>
      <c r="AJ2" s="29" t="str">
        <f>CONCATENATE("Total Admissions, per 100,000 By Race: ",$A$1)</f>
        <v>Total Admissions, per 100,000 By Race: ALABAMA</v>
      </c>
      <c r="AK2" s="29"/>
      <c r="AL2" s="29"/>
      <c r="AM2" s="29"/>
      <c r="AN2" s="29"/>
      <c r="AO2" s="29"/>
      <c r="AP2" s="29"/>
      <c r="AQ2" s="29"/>
      <c r="AR2" s="29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1412</v>
      </c>
      <c r="C4">
        <v>1867</v>
      </c>
      <c r="D4">
        <v>0</v>
      </c>
      <c r="E4">
        <v>0</v>
      </c>
      <c r="F4">
        <v>0</v>
      </c>
      <c r="G4" s="31" t="s">
        <v>0</v>
      </c>
      <c r="H4" s="2">
        <f>SUM(B4:G4)</f>
        <v>3279</v>
      </c>
      <c r="J4" s="9">
        <v>1983</v>
      </c>
      <c r="K4" s="2">
        <f>B4</f>
        <v>1412</v>
      </c>
      <c r="L4" s="2">
        <f>C4</f>
        <v>1867</v>
      </c>
      <c r="M4" s="2">
        <f aca="true" t="shared" si="1" ref="M4:M21">N4-K4-L4</f>
        <v>0</v>
      </c>
      <c r="N4" s="2">
        <f>H4</f>
        <v>3279</v>
      </c>
      <c r="P4" s="9">
        <f aca="true" t="shared" si="2" ref="P4:P21">A4</f>
        <v>1983</v>
      </c>
      <c r="Q4" s="7">
        <f aca="true" t="shared" si="3" ref="Q4:Q21">(B4/$H4)*100</f>
        <v>43.06190911863373</v>
      </c>
      <c r="R4" s="7">
        <f aca="true" t="shared" si="4" ref="R4:W19">(C4/$H4)*100</f>
        <v>56.938090881366264</v>
      </c>
      <c r="S4" s="7">
        <f t="shared" si="4"/>
        <v>0</v>
      </c>
      <c r="T4" s="7">
        <f t="shared" si="4"/>
        <v>0</v>
      </c>
      <c r="U4" s="7">
        <f t="shared" si="4"/>
        <v>0</v>
      </c>
      <c r="V4" s="31" t="s">
        <v>0</v>
      </c>
      <c r="W4" s="7">
        <f t="shared" si="4"/>
        <v>100</v>
      </c>
      <c r="Z4" s="9">
        <v>1983</v>
      </c>
      <c r="AA4">
        <v>2887773</v>
      </c>
      <c r="AB4">
        <v>993030</v>
      </c>
      <c r="AC4">
        <v>9724</v>
      </c>
      <c r="AD4">
        <v>14060</v>
      </c>
      <c r="AE4">
        <v>29522</v>
      </c>
      <c r="AG4">
        <f>SUM(AA4:AE4)</f>
        <v>3934109</v>
      </c>
      <c r="AJ4" s="9">
        <v>1983</v>
      </c>
      <c r="AK4" s="1">
        <f>(B4/AA4)*100000</f>
        <v>48.895810023848824</v>
      </c>
      <c r="AL4" s="1">
        <f aca="true" t="shared" si="5" ref="AL4:AO19">(C4/AB4)*100000</f>
        <v>188.01043271603075</v>
      </c>
      <c r="AM4" s="1">
        <f t="shared" si="5"/>
        <v>0</v>
      </c>
      <c r="AN4" s="1">
        <f t="shared" si="5"/>
        <v>0</v>
      </c>
      <c r="AO4" s="1">
        <f t="shared" si="5"/>
        <v>0</v>
      </c>
      <c r="AP4" s="1"/>
      <c r="AQ4" s="1">
        <f aca="true" t="shared" si="6" ref="AQ4:AQ20">(H4/AG4)*100000</f>
        <v>83.34797027738682</v>
      </c>
      <c r="AR4" s="1">
        <f>(SUM(D4:F4)/SUM(AC4:AE4))*100000</f>
        <v>0</v>
      </c>
    </row>
    <row r="5" spans="1:44" ht="12.75">
      <c r="A5" s="9">
        <v>1984</v>
      </c>
      <c r="B5">
        <v>1396</v>
      </c>
      <c r="C5">
        <v>1711</v>
      </c>
      <c r="D5">
        <v>1</v>
      </c>
      <c r="E5">
        <v>1</v>
      </c>
      <c r="F5">
        <v>0</v>
      </c>
      <c r="G5" s="31" t="s">
        <v>0</v>
      </c>
      <c r="H5" s="2">
        <f aca="true" t="shared" si="7" ref="H5:H21">SUM(B5:G5)</f>
        <v>3109</v>
      </c>
      <c r="J5" s="9">
        <v>1984</v>
      </c>
      <c r="K5" s="2">
        <f aca="true" t="shared" si="8" ref="K5:L21">B5</f>
        <v>1396</v>
      </c>
      <c r="L5" s="2">
        <f t="shared" si="8"/>
        <v>1711</v>
      </c>
      <c r="M5" s="2">
        <f t="shared" si="1"/>
        <v>2</v>
      </c>
      <c r="N5" s="2">
        <f aca="true" t="shared" si="9" ref="N5:N21">H5</f>
        <v>3109</v>
      </c>
      <c r="P5" s="9">
        <f t="shared" si="2"/>
        <v>1984</v>
      </c>
      <c r="Q5" s="7">
        <f t="shared" si="3"/>
        <v>44.901897716307495</v>
      </c>
      <c r="R5" s="7">
        <f t="shared" si="4"/>
        <v>55.03377291733676</v>
      </c>
      <c r="S5" s="7">
        <f t="shared" si="4"/>
        <v>0.0321646831778707</v>
      </c>
      <c r="T5" s="7">
        <f t="shared" si="4"/>
        <v>0.0321646831778707</v>
      </c>
      <c r="U5" s="7">
        <f t="shared" si="4"/>
        <v>0</v>
      </c>
      <c r="V5" s="31" t="s">
        <v>0</v>
      </c>
      <c r="W5" s="7">
        <f t="shared" si="4"/>
        <v>100</v>
      </c>
      <c r="Z5" s="9">
        <v>1984</v>
      </c>
      <c r="AA5">
        <v>2901939</v>
      </c>
      <c r="AB5">
        <v>995488</v>
      </c>
      <c r="AC5">
        <v>10502</v>
      </c>
      <c r="AD5">
        <v>15073</v>
      </c>
      <c r="AE5">
        <v>28832</v>
      </c>
      <c r="AG5">
        <f aca="true" t="shared" si="10" ref="AG5:AG20">SUM(AA5:AE5)</f>
        <v>3951834</v>
      </c>
      <c r="AJ5" s="9">
        <v>1984</v>
      </c>
      <c r="AK5" s="1">
        <f aca="true" t="shared" si="11" ref="AK5:AK20">(B5/AA5)*100000</f>
        <v>48.10576652369329</v>
      </c>
      <c r="AL5" s="1">
        <f t="shared" si="5"/>
        <v>171.8755022662252</v>
      </c>
      <c r="AM5" s="1">
        <f t="shared" si="5"/>
        <v>9.521995810321844</v>
      </c>
      <c r="AN5" s="1">
        <f t="shared" si="5"/>
        <v>6.63437935381145</v>
      </c>
      <c r="AO5" s="1">
        <f t="shared" si="5"/>
        <v>0</v>
      </c>
      <c r="AP5" s="1"/>
      <c r="AQ5" s="1">
        <f t="shared" si="6"/>
        <v>78.67233289657409</v>
      </c>
      <c r="AR5" s="1">
        <f aca="true" t="shared" si="12" ref="AR5:AR20">(SUM(D5:F5)/SUM(AC5:AE5))*100000</f>
        <v>3.6759975738416015</v>
      </c>
    </row>
    <row r="6" spans="1:44" ht="12.75">
      <c r="A6" s="9">
        <v>1985</v>
      </c>
      <c r="B6">
        <v>1872</v>
      </c>
      <c r="C6">
        <v>2057</v>
      </c>
      <c r="D6">
        <v>1</v>
      </c>
      <c r="E6">
        <v>0</v>
      </c>
      <c r="F6">
        <v>0</v>
      </c>
      <c r="G6" s="31" t="s">
        <v>0</v>
      </c>
      <c r="H6" s="2">
        <f t="shared" si="7"/>
        <v>3930</v>
      </c>
      <c r="J6" s="9">
        <v>1985</v>
      </c>
      <c r="K6" s="2">
        <f t="shared" si="8"/>
        <v>1872</v>
      </c>
      <c r="L6" s="2">
        <f t="shared" si="8"/>
        <v>2057</v>
      </c>
      <c r="M6" s="2">
        <f t="shared" si="1"/>
        <v>1</v>
      </c>
      <c r="N6" s="2">
        <f t="shared" si="9"/>
        <v>3930</v>
      </c>
      <c r="P6" s="9">
        <f t="shared" si="2"/>
        <v>1985</v>
      </c>
      <c r="Q6" s="7">
        <f t="shared" si="3"/>
        <v>47.63358778625954</v>
      </c>
      <c r="R6" s="7">
        <f t="shared" si="4"/>
        <v>52.340966921119595</v>
      </c>
      <c r="S6" s="7">
        <f t="shared" si="4"/>
        <v>0.02544529262086514</v>
      </c>
      <c r="T6" s="7">
        <f t="shared" si="4"/>
        <v>0</v>
      </c>
      <c r="U6" s="7">
        <f t="shared" si="4"/>
        <v>0</v>
      </c>
      <c r="V6" s="31" t="s">
        <v>0</v>
      </c>
      <c r="W6" s="7">
        <f t="shared" si="4"/>
        <v>100</v>
      </c>
      <c r="Z6" s="9">
        <v>1985</v>
      </c>
      <c r="AA6">
        <v>2918130</v>
      </c>
      <c r="AB6">
        <v>998705</v>
      </c>
      <c r="AC6">
        <v>11380</v>
      </c>
      <c r="AD6">
        <v>16194</v>
      </c>
      <c r="AE6">
        <v>28118</v>
      </c>
      <c r="AG6">
        <f t="shared" si="10"/>
        <v>3972527</v>
      </c>
      <c r="AJ6" s="9">
        <v>1985</v>
      </c>
      <c r="AK6" s="1">
        <f t="shared" si="11"/>
        <v>64.15067183435967</v>
      </c>
      <c r="AL6" s="1">
        <f t="shared" si="5"/>
        <v>205.9667269113502</v>
      </c>
      <c r="AM6" s="1">
        <f t="shared" si="5"/>
        <v>8.787346221441126</v>
      </c>
      <c r="AN6" s="1">
        <f t="shared" si="5"/>
        <v>0</v>
      </c>
      <c r="AO6" s="1">
        <f t="shared" si="5"/>
        <v>0</v>
      </c>
      <c r="AP6" s="1"/>
      <c r="AQ6" s="1">
        <f t="shared" si="6"/>
        <v>98.9294723484573</v>
      </c>
      <c r="AR6" s="1">
        <f t="shared" si="12"/>
        <v>1.7955900308841486</v>
      </c>
    </row>
    <row r="7" spans="1:44" ht="12.75">
      <c r="A7" s="9">
        <v>1986</v>
      </c>
      <c r="B7">
        <v>1757</v>
      </c>
      <c r="C7">
        <v>2104</v>
      </c>
      <c r="D7">
        <v>2</v>
      </c>
      <c r="E7">
        <v>0</v>
      </c>
      <c r="F7">
        <v>5</v>
      </c>
      <c r="G7" s="31" t="s">
        <v>0</v>
      </c>
      <c r="H7" s="2">
        <f t="shared" si="7"/>
        <v>3868</v>
      </c>
      <c r="J7" s="9">
        <v>1986</v>
      </c>
      <c r="K7" s="2">
        <f t="shared" si="8"/>
        <v>1757</v>
      </c>
      <c r="L7" s="2">
        <f t="shared" si="8"/>
        <v>2104</v>
      </c>
      <c r="M7" s="2">
        <f t="shared" si="1"/>
        <v>7</v>
      </c>
      <c r="N7" s="2">
        <f t="shared" si="9"/>
        <v>3868</v>
      </c>
      <c r="P7" s="9">
        <f t="shared" si="2"/>
        <v>1986</v>
      </c>
      <c r="Q7" s="7">
        <f t="shared" si="3"/>
        <v>45.42399172699069</v>
      </c>
      <c r="R7" s="7">
        <f t="shared" si="4"/>
        <v>54.39503619441572</v>
      </c>
      <c r="S7" s="7">
        <f t="shared" si="4"/>
        <v>0.0517063081695967</v>
      </c>
      <c r="T7" s="7">
        <f t="shared" si="4"/>
        <v>0</v>
      </c>
      <c r="U7" s="7">
        <f t="shared" si="4"/>
        <v>0.12926577042399173</v>
      </c>
      <c r="V7" s="31" t="s">
        <v>0</v>
      </c>
      <c r="W7" s="7">
        <f t="shared" si="4"/>
        <v>100</v>
      </c>
      <c r="Z7" s="9">
        <v>1986</v>
      </c>
      <c r="AA7">
        <v>2932588</v>
      </c>
      <c r="AB7">
        <v>1001971</v>
      </c>
      <c r="AC7">
        <v>12292</v>
      </c>
      <c r="AD7">
        <v>17294</v>
      </c>
      <c r="AE7">
        <v>27424</v>
      </c>
      <c r="AG7">
        <f t="shared" si="10"/>
        <v>3991569</v>
      </c>
      <c r="AJ7" s="9">
        <v>1986</v>
      </c>
      <c r="AK7" s="1">
        <f t="shared" si="11"/>
        <v>59.91295060881379</v>
      </c>
      <c r="AL7" s="1">
        <f t="shared" si="5"/>
        <v>209.98611736267816</v>
      </c>
      <c r="AM7" s="1">
        <f t="shared" si="5"/>
        <v>16.270745200130165</v>
      </c>
      <c r="AN7" s="1">
        <f t="shared" si="5"/>
        <v>0</v>
      </c>
      <c r="AO7" s="1">
        <f t="shared" si="5"/>
        <v>18.23220536756126</v>
      </c>
      <c r="AP7" s="1"/>
      <c r="AQ7" s="1">
        <f t="shared" si="6"/>
        <v>96.90424993279585</v>
      </c>
      <c r="AR7" s="1">
        <f t="shared" si="12"/>
        <v>12.278547623223997</v>
      </c>
    </row>
    <row r="8" spans="1:44" ht="12.75">
      <c r="A8" s="9">
        <v>1987</v>
      </c>
      <c r="B8">
        <v>1703</v>
      </c>
      <c r="C8">
        <v>2105</v>
      </c>
      <c r="D8">
        <v>2</v>
      </c>
      <c r="E8">
        <v>0</v>
      </c>
      <c r="F8">
        <v>0</v>
      </c>
      <c r="G8" s="31" t="s">
        <v>0</v>
      </c>
      <c r="H8" s="2">
        <f t="shared" si="7"/>
        <v>3810</v>
      </c>
      <c r="J8" s="9">
        <v>1987</v>
      </c>
      <c r="K8" s="2">
        <f t="shared" si="8"/>
        <v>1703</v>
      </c>
      <c r="L8" s="2">
        <f t="shared" si="8"/>
        <v>2105</v>
      </c>
      <c r="M8" s="2">
        <f t="shared" si="1"/>
        <v>2</v>
      </c>
      <c r="N8" s="2">
        <f t="shared" si="9"/>
        <v>3810</v>
      </c>
      <c r="P8" s="9">
        <f t="shared" si="2"/>
        <v>1987</v>
      </c>
      <c r="Q8" s="7">
        <f t="shared" si="3"/>
        <v>44.69816272965879</v>
      </c>
      <c r="R8" s="7">
        <f t="shared" si="4"/>
        <v>55.249343832021005</v>
      </c>
      <c r="S8" s="7">
        <f t="shared" si="4"/>
        <v>0.05249343832020997</v>
      </c>
      <c r="T8" s="7">
        <f t="shared" si="4"/>
        <v>0</v>
      </c>
      <c r="U8" s="7">
        <f t="shared" si="4"/>
        <v>0</v>
      </c>
      <c r="V8" s="31" t="s">
        <v>0</v>
      </c>
      <c r="W8" s="7">
        <f t="shared" si="4"/>
        <v>100</v>
      </c>
      <c r="Z8" s="9">
        <v>1987</v>
      </c>
      <c r="AA8">
        <v>2948778</v>
      </c>
      <c r="AB8">
        <v>1008174</v>
      </c>
      <c r="AC8">
        <v>13252</v>
      </c>
      <c r="AD8">
        <v>18303</v>
      </c>
      <c r="AE8">
        <v>26754</v>
      </c>
      <c r="AG8">
        <f t="shared" si="10"/>
        <v>4015261</v>
      </c>
      <c r="AJ8" s="9">
        <v>1987</v>
      </c>
      <c r="AK8" s="1">
        <f t="shared" si="11"/>
        <v>57.752736896436424</v>
      </c>
      <c r="AL8" s="1">
        <f t="shared" si="5"/>
        <v>208.79332337473494</v>
      </c>
      <c r="AM8" s="1">
        <f t="shared" si="5"/>
        <v>15.092061575611227</v>
      </c>
      <c r="AN8" s="1">
        <f t="shared" si="5"/>
        <v>0</v>
      </c>
      <c r="AO8" s="1">
        <f t="shared" si="5"/>
        <v>0</v>
      </c>
      <c r="AP8" s="1"/>
      <c r="AQ8" s="1">
        <f t="shared" si="6"/>
        <v>94.88797863949567</v>
      </c>
      <c r="AR8" s="1">
        <f t="shared" si="12"/>
        <v>3.4300022295014494</v>
      </c>
    </row>
    <row r="9" spans="1:44" ht="12.75">
      <c r="A9" s="9">
        <v>1988</v>
      </c>
      <c r="B9">
        <v>1954</v>
      </c>
      <c r="C9">
        <v>2505</v>
      </c>
      <c r="D9">
        <v>0</v>
      </c>
      <c r="E9">
        <v>0</v>
      </c>
      <c r="F9">
        <v>0</v>
      </c>
      <c r="G9" s="31" t="s">
        <v>0</v>
      </c>
      <c r="H9" s="2">
        <f t="shared" si="7"/>
        <v>4459</v>
      </c>
      <c r="J9" s="9">
        <v>1988</v>
      </c>
      <c r="K9" s="2">
        <f t="shared" si="8"/>
        <v>1954</v>
      </c>
      <c r="L9" s="2">
        <f t="shared" si="8"/>
        <v>2505</v>
      </c>
      <c r="M9" s="2">
        <f t="shared" si="1"/>
        <v>0</v>
      </c>
      <c r="N9" s="2">
        <f t="shared" si="9"/>
        <v>4459</v>
      </c>
      <c r="P9" s="9">
        <f t="shared" si="2"/>
        <v>1988</v>
      </c>
      <c r="Q9" s="7">
        <f t="shared" si="3"/>
        <v>43.82148463781117</v>
      </c>
      <c r="R9" s="7">
        <f t="shared" si="4"/>
        <v>56.17851536218883</v>
      </c>
      <c r="S9" s="7">
        <f t="shared" si="4"/>
        <v>0</v>
      </c>
      <c r="T9" s="7">
        <f t="shared" si="4"/>
        <v>0</v>
      </c>
      <c r="U9" s="7">
        <f t="shared" si="4"/>
        <v>0</v>
      </c>
      <c r="V9" s="31" t="s">
        <v>0</v>
      </c>
      <c r="W9" s="7">
        <f t="shared" si="4"/>
        <v>100</v>
      </c>
      <c r="Z9" s="9">
        <v>1988</v>
      </c>
      <c r="AA9">
        <v>2952838</v>
      </c>
      <c r="AB9">
        <v>1011315</v>
      </c>
      <c r="AC9">
        <v>14304</v>
      </c>
      <c r="AD9">
        <v>19374</v>
      </c>
      <c r="AE9">
        <v>26027</v>
      </c>
      <c r="AG9">
        <f t="shared" si="10"/>
        <v>4023858</v>
      </c>
      <c r="AJ9" s="9">
        <v>1988</v>
      </c>
      <c r="AK9" s="1">
        <f t="shared" si="11"/>
        <v>66.17362686337685</v>
      </c>
      <c r="AL9" s="1">
        <f t="shared" si="5"/>
        <v>247.697304993993</v>
      </c>
      <c r="AM9" s="1">
        <f t="shared" si="5"/>
        <v>0</v>
      </c>
      <c r="AN9" s="1">
        <f t="shared" si="5"/>
        <v>0</v>
      </c>
      <c r="AO9" s="1">
        <f t="shared" si="5"/>
        <v>0</v>
      </c>
      <c r="AP9" s="1"/>
      <c r="AQ9" s="1">
        <f t="shared" si="6"/>
        <v>110.81404960115393</v>
      </c>
      <c r="AR9" s="1">
        <f t="shared" si="12"/>
        <v>0</v>
      </c>
    </row>
    <row r="10" spans="1:44" ht="12.75">
      <c r="A10" s="9">
        <v>1989</v>
      </c>
      <c r="B10">
        <v>2050</v>
      </c>
      <c r="C10">
        <v>3057</v>
      </c>
      <c r="D10">
        <v>0</v>
      </c>
      <c r="E10">
        <v>0</v>
      </c>
      <c r="F10">
        <v>0</v>
      </c>
      <c r="G10" s="31" t="s">
        <v>0</v>
      </c>
      <c r="H10" s="2">
        <f t="shared" si="7"/>
        <v>5107</v>
      </c>
      <c r="J10" s="9">
        <v>1989</v>
      </c>
      <c r="K10" s="2">
        <f t="shared" si="8"/>
        <v>2050</v>
      </c>
      <c r="L10" s="2">
        <f t="shared" si="8"/>
        <v>3057</v>
      </c>
      <c r="M10" s="2">
        <f t="shared" si="1"/>
        <v>0</v>
      </c>
      <c r="N10" s="2">
        <f t="shared" si="9"/>
        <v>5107</v>
      </c>
      <c r="P10" s="9">
        <f t="shared" si="2"/>
        <v>1989</v>
      </c>
      <c r="Q10" s="7">
        <f t="shared" si="3"/>
        <v>40.14098296455845</v>
      </c>
      <c r="R10" s="7">
        <f t="shared" si="4"/>
        <v>59.85901703544155</v>
      </c>
      <c r="S10" s="7">
        <f t="shared" si="4"/>
        <v>0</v>
      </c>
      <c r="T10" s="7">
        <f t="shared" si="4"/>
        <v>0</v>
      </c>
      <c r="U10" s="7">
        <f t="shared" si="4"/>
        <v>0</v>
      </c>
      <c r="V10" s="31" t="s">
        <v>0</v>
      </c>
      <c r="W10" s="7">
        <f t="shared" si="4"/>
        <v>100</v>
      </c>
      <c r="Z10" s="9">
        <v>1989</v>
      </c>
      <c r="AA10">
        <v>2954848</v>
      </c>
      <c r="AB10">
        <v>1014334</v>
      </c>
      <c r="AC10">
        <v>15399</v>
      </c>
      <c r="AD10">
        <v>20446</v>
      </c>
      <c r="AE10">
        <v>25202</v>
      </c>
      <c r="AG10">
        <f t="shared" si="10"/>
        <v>4030229</v>
      </c>
      <c r="AJ10" s="9">
        <v>1989</v>
      </c>
      <c r="AK10" s="1">
        <f t="shared" si="11"/>
        <v>69.37751112747594</v>
      </c>
      <c r="AL10" s="1">
        <f t="shared" si="5"/>
        <v>301.3800188103721</v>
      </c>
      <c r="AM10" s="1">
        <f t="shared" si="5"/>
        <v>0</v>
      </c>
      <c r="AN10" s="1">
        <f t="shared" si="5"/>
        <v>0</v>
      </c>
      <c r="AO10" s="1">
        <f t="shared" si="5"/>
        <v>0</v>
      </c>
      <c r="AP10" s="1"/>
      <c r="AQ10" s="1">
        <f t="shared" si="6"/>
        <v>126.7173651919035</v>
      </c>
      <c r="AR10" s="1">
        <f t="shared" si="12"/>
        <v>0</v>
      </c>
    </row>
    <row r="11" spans="1:44" ht="12.75">
      <c r="A11" s="9">
        <v>1990</v>
      </c>
      <c r="B11">
        <v>2229</v>
      </c>
      <c r="C11">
        <v>3607</v>
      </c>
      <c r="D11">
        <v>1</v>
      </c>
      <c r="E11">
        <v>2</v>
      </c>
      <c r="F11">
        <v>0</v>
      </c>
      <c r="G11" s="31" t="s">
        <v>0</v>
      </c>
      <c r="H11" s="2">
        <f t="shared" si="7"/>
        <v>5839</v>
      </c>
      <c r="J11" s="9">
        <v>1990</v>
      </c>
      <c r="K11" s="2">
        <f t="shared" si="8"/>
        <v>2229</v>
      </c>
      <c r="L11" s="2">
        <f t="shared" si="8"/>
        <v>3607</v>
      </c>
      <c r="M11" s="2">
        <f t="shared" si="1"/>
        <v>3</v>
      </c>
      <c r="N11" s="2">
        <f t="shared" si="9"/>
        <v>5839</v>
      </c>
      <c r="P11" s="9">
        <f t="shared" si="2"/>
        <v>1990</v>
      </c>
      <c r="Q11" s="7">
        <f t="shared" si="3"/>
        <v>38.1743449220757</v>
      </c>
      <c r="R11" s="7">
        <f t="shared" si="4"/>
        <v>61.77427641719473</v>
      </c>
      <c r="S11" s="7">
        <f t="shared" si="4"/>
        <v>0.017126220243192325</v>
      </c>
      <c r="T11" s="7">
        <f t="shared" si="4"/>
        <v>0.03425244048638465</v>
      </c>
      <c r="U11" s="7">
        <f t="shared" si="4"/>
        <v>0</v>
      </c>
      <c r="V11" s="31" t="s">
        <v>0</v>
      </c>
      <c r="W11" s="7">
        <f t="shared" si="4"/>
        <v>100</v>
      </c>
      <c r="Z11" s="9">
        <v>1990</v>
      </c>
      <c r="AA11">
        <v>2966064</v>
      </c>
      <c r="AB11">
        <v>1019884</v>
      </c>
      <c r="AC11">
        <v>16249</v>
      </c>
      <c r="AD11">
        <v>21516</v>
      </c>
      <c r="AE11">
        <v>24795</v>
      </c>
      <c r="AG11">
        <f t="shared" si="10"/>
        <v>4048508</v>
      </c>
      <c r="AJ11" s="9">
        <v>1990</v>
      </c>
      <c r="AK11" s="1">
        <f t="shared" si="11"/>
        <v>75.15009790752998</v>
      </c>
      <c r="AL11" s="1">
        <f t="shared" si="5"/>
        <v>353.66767200975795</v>
      </c>
      <c r="AM11" s="1">
        <f t="shared" si="5"/>
        <v>6.154224875376947</v>
      </c>
      <c r="AN11" s="1">
        <f t="shared" si="5"/>
        <v>9.295408068414202</v>
      </c>
      <c r="AO11" s="1">
        <f t="shared" si="5"/>
        <v>0</v>
      </c>
      <c r="AP11" s="1"/>
      <c r="AQ11" s="1">
        <f t="shared" si="6"/>
        <v>144.2259716418987</v>
      </c>
      <c r="AR11" s="1">
        <f t="shared" si="12"/>
        <v>4.79539641943734</v>
      </c>
    </row>
    <row r="12" spans="1:44" ht="12.75">
      <c r="A12" s="9">
        <v>1991</v>
      </c>
      <c r="B12">
        <v>2160</v>
      </c>
      <c r="C12">
        <v>3718</v>
      </c>
      <c r="D12">
        <v>1</v>
      </c>
      <c r="E12">
        <v>0</v>
      </c>
      <c r="F12">
        <v>1</v>
      </c>
      <c r="G12" s="31" t="s">
        <v>0</v>
      </c>
      <c r="H12" s="2">
        <f t="shared" si="7"/>
        <v>5880</v>
      </c>
      <c r="J12" s="9">
        <v>1991</v>
      </c>
      <c r="K12" s="2">
        <f t="shared" si="8"/>
        <v>2160</v>
      </c>
      <c r="L12" s="2">
        <f t="shared" si="8"/>
        <v>3718</v>
      </c>
      <c r="M12" s="2">
        <f t="shared" si="1"/>
        <v>2</v>
      </c>
      <c r="N12" s="2">
        <f t="shared" si="9"/>
        <v>5880</v>
      </c>
      <c r="P12" s="9">
        <f t="shared" si="2"/>
        <v>1991</v>
      </c>
      <c r="Q12" s="7">
        <f t="shared" si="3"/>
        <v>36.734693877551024</v>
      </c>
      <c r="R12" s="7">
        <f t="shared" si="4"/>
        <v>63.2312925170068</v>
      </c>
      <c r="S12" s="7">
        <f t="shared" si="4"/>
        <v>0.017006802721088433</v>
      </c>
      <c r="T12" s="7">
        <f t="shared" si="4"/>
        <v>0</v>
      </c>
      <c r="U12" s="7">
        <f t="shared" si="4"/>
        <v>0.017006802721088433</v>
      </c>
      <c r="V12" s="31" t="s">
        <v>0</v>
      </c>
      <c r="W12" s="7">
        <f t="shared" si="4"/>
        <v>100</v>
      </c>
      <c r="Z12" s="9">
        <v>1991</v>
      </c>
      <c r="AA12">
        <v>2993899</v>
      </c>
      <c r="AB12">
        <v>1033240</v>
      </c>
      <c r="AC12">
        <v>16214</v>
      </c>
      <c r="AD12">
        <v>22350</v>
      </c>
      <c r="AE12">
        <v>25322</v>
      </c>
      <c r="AG12">
        <f t="shared" si="10"/>
        <v>4091025</v>
      </c>
      <c r="AJ12" s="9">
        <v>1991</v>
      </c>
      <c r="AK12" s="1">
        <f t="shared" si="11"/>
        <v>72.14672238442246</v>
      </c>
      <c r="AL12" s="1">
        <f t="shared" si="5"/>
        <v>359.83895319577255</v>
      </c>
      <c r="AM12" s="1">
        <f t="shared" si="5"/>
        <v>6.167509559639817</v>
      </c>
      <c r="AN12" s="1">
        <f t="shared" si="5"/>
        <v>0</v>
      </c>
      <c r="AO12" s="1">
        <f t="shared" si="5"/>
        <v>3.9491351394044707</v>
      </c>
      <c r="AP12" s="1"/>
      <c r="AQ12" s="1">
        <f t="shared" si="6"/>
        <v>143.72926100427156</v>
      </c>
      <c r="AR12" s="1">
        <f t="shared" si="12"/>
        <v>3.130576339104029</v>
      </c>
    </row>
    <row r="13" spans="1:44" ht="12.75">
      <c r="A13" s="9">
        <v>1992</v>
      </c>
      <c r="B13">
        <v>2302</v>
      </c>
      <c r="C13">
        <v>4104</v>
      </c>
      <c r="D13">
        <v>1</v>
      </c>
      <c r="E13">
        <v>0</v>
      </c>
      <c r="F13">
        <v>0</v>
      </c>
      <c r="G13" s="31" t="s">
        <v>0</v>
      </c>
      <c r="H13" s="2">
        <f t="shared" si="7"/>
        <v>6407</v>
      </c>
      <c r="J13" s="9">
        <v>1992</v>
      </c>
      <c r="K13" s="2">
        <f t="shared" si="8"/>
        <v>2302</v>
      </c>
      <c r="L13" s="2">
        <f t="shared" si="8"/>
        <v>4104</v>
      </c>
      <c r="M13" s="2">
        <f t="shared" si="1"/>
        <v>1</v>
      </c>
      <c r="N13" s="2">
        <f t="shared" si="9"/>
        <v>6407</v>
      </c>
      <c r="P13" s="9">
        <f t="shared" si="2"/>
        <v>1992</v>
      </c>
      <c r="Q13" s="7">
        <f t="shared" si="3"/>
        <v>35.929452161698144</v>
      </c>
      <c r="R13" s="7">
        <f t="shared" si="4"/>
        <v>64.05493990947402</v>
      </c>
      <c r="S13" s="7">
        <f t="shared" si="4"/>
        <v>0.015607928827844546</v>
      </c>
      <c r="T13" s="7">
        <f t="shared" si="4"/>
        <v>0</v>
      </c>
      <c r="U13" s="7">
        <f t="shared" si="4"/>
        <v>0</v>
      </c>
      <c r="V13" s="31" t="s">
        <v>0</v>
      </c>
      <c r="W13" s="7">
        <f t="shared" si="4"/>
        <v>100</v>
      </c>
      <c r="Z13" s="9">
        <v>1992</v>
      </c>
      <c r="AA13">
        <v>3023386</v>
      </c>
      <c r="AB13">
        <v>1050520</v>
      </c>
      <c r="AC13">
        <v>15751</v>
      </c>
      <c r="AD13">
        <v>23149</v>
      </c>
      <c r="AE13">
        <v>26463</v>
      </c>
      <c r="AG13">
        <f t="shared" si="10"/>
        <v>4139269</v>
      </c>
      <c r="AJ13" s="9">
        <v>1992</v>
      </c>
      <c r="AK13" s="1">
        <f t="shared" si="11"/>
        <v>76.13979822622716</v>
      </c>
      <c r="AL13" s="1">
        <f t="shared" si="5"/>
        <v>390.6636713246773</v>
      </c>
      <c r="AM13" s="1">
        <f t="shared" si="5"/>
        <v>6.348803250587264</v>
      </c>
      <c r="AN13" s="1">
        <f t="shared" si="5"/>
        <v>0</v>
      </c>
      <c r="AO13" s="1">
        <f t="shared" si="5"/>
        <v>0</v>
      </c>
      <c r="AP13" s="1"/>
      <c r="AQ13" s="1">
        <f t="shared" si="6"/>
        <v>154.7857846397516</v>
      </c>
      <c r="AR13" s="1">
        <f t="shared" si="12"/>
        <v>1.5299175374447318</v>
      </c>
    </row>
    <row r="14" spans="1:44" ht="12.75">
      <c r="A14" s="9">
        <v>1993</v>
      </c>
      <c r="B14">
        <v>2390</v>
      </c>
      <c r="C14">
        <v>4305</v>
      </c>
      <c r="D14">
        <v>0</v>
      </c>
      <c r="E14">
        <v>0</v>
      </c>
      <c r="F14">
        <v>1</v>
      </c>
      <c r="G14" s="31" t="s">
        <v>0</v>
      </c>
      <c r="H14" s="2">
        <f t="shared" si="7"/>
        <v>6696</v>
      </c>
      <c r="J14" s="9">
        <v>1993</v>
      </c>
      <c r="K14" s="2">
        <f t="shared" si="8"/>
        <v>2390</v>
      </c>
      <c r="L14" s="2">
        <f t="shared" si="8"/>
        <v>4305</v>
      </c>
      <c r="M14" s="2">
        <f t="shared" si="1"/>
        <v>1</v>
      </c>
      <c r="N14" s="2">
        <f t="shared" si="9"/>
        <v>6696</v>
      </c>
      <c r="P14" s="9">
        <f t="shared" si="2"/>
        <v>1993</v>
      </c>
      <c r="Q14" s="7">
        <f t="shared" si="3"/>
        <v>35.69295101553166</v>
      </c>
      <c r="R14" s="7">
        <f t="shared" si="4"/>
        <v>64.2921146953405</v>
      </c>
      <c r="S14" s="7">
        <f t="shared" si="4"/>
        <v>0</v>
      </c>
      <c r="T14" s="7">
        <f t="shared" si="4"/>
        <v>0</v>
      </c>
      <c r="U14" s="7">
        <f t="shared" si="4"/>
        <v>0.014934289127837515</v>
      </c>
      <c r="V14" s="31" t="s">
        <v>0</v>
      </c>
      <c r="W14" s="7">
        <f t="shared" si="4"/>
        <v>100</v>
      </c>
      <c r="Z14" s="9">
        <v>1993</v>
      </c>
      <c r="AA14">
        <v>3056573</v>
      </c>
      <c r="AB14">
        <v>1068400</v>
      </c>
      <c r="AC14">
        <v>15482</v>
      </c>
      <c r="AD14">
        <v>24370</v>
      </c>
      <c r="AE14">
        <v>28289</v>
      </c>
      <c r="AG14">
        <f t="shared" si="10"/>
        <v>4193114</v>
      </c>
      <c r="AJ14" s="9">
        <v>1993</v>
      </c>
      <c r="AK14" s="1">
        <f t="shared" si="11"/>
        <v>78.1921452554871</v>
      </c>
      <c r="AL14" s="1">
        <f t="shared" si="5"/>
        <v>402.93897416697865</v>
      </c>
      <c r="AM14" s="1">
        <f t="shared" si="5"/>
        <v>0</v>
      </c>
      <c r="AN14" s="1">
        <f t="shared" si="5"/>
        <v>0</v>
      </c>
      <c r="AO14" s="1">
        <f t="shared" si="5"/>
        <v>3.534942910671993</v>
      </c>
      <c r="AP14" s="1"/>
      <c r="AQ14" s="1">
        <f t="shared" si="6"/>
        <v>159.69038762122852</v>
      </c>
      <c r="AR14" s="1">
        <f t="shared" si="12"/>
        <v>1.467545237081933</v>
      </c>
    </row>
    <row r="15" spans="1:44" ht="12.75">
      <c r="A15" s="9">
        <v>1994</v>
      </c>
      <c r="B15">
        <v>2229</v>
      </c>
      <c r="C15">
        <v>4037</v>
      </c>
      <c r="D15">
        <v>0</v>
      </c>
      <c r="E15">
        <v>0</v>
      </c>
      <c r="F15">
        <v>0</v>
      </c>
      <c r="G15" s="31" t="s">
        <v>0</v>
      </c>
      <c r="H15" s="2">
        <f t="shared" si="7"/>
        <v>6266</v>
      </c>
      <c r="J15" s="9">
        <v>1994</v>
      </c>
      <c r="K15" s="2">
        <f t="shared" si="8"/>
        <v>2229</v>
      </c>
      <c r="L15" s="2">
        <f t="shared" si="8"/>
        <v>4037</v>
      </c>
      <c r="M15" s="2">
        <f t="shared" si="1"/>
        <v>0</v>
      </c>
      <c r="N15" s="2">
        <f t="shared" si="9"/>
        <v>6266</v>
      </c>
      <c r="P15" s="9">
        <f t="shared" si="2"/>
        <v>1994</v>
      </c>
      <c r="Q15" s="7">
        <f t="shared" si="3"/>
        <v>35.572933290775616</v>
      </c>
      <c r="R15" s="7">
        <f t="shared" si="4"/>
        <v>64.42706670922439</v>
      </c>
      <c r="S15" s="7">
        <f t="shared" si="4"/>
        <v>0</v>
      </c>
      <c r="T15" s="7">
        <f t="shared" si="4"/>
        <v>0</v>
      </c>
      <c r="U15" s="7">
        <f t="shared" si="4"/>
        <v>0</v>
      </c>
      <c r="V15" s="31" t="s">
        <v>0</v>
      </c>
      <c r="W15" s="7">
        <f t="shared" si="4"/>
        <v>100</v>
      </c>
      <c r="Z15" s="9">
        <v>1994</v>
      </c>
      <c r="AA15">
        <v>3078356</v>
      </c>
      <c r="AB15">
        <v>1083627</v>
      </c>
      <c r="AC15">
        <v>15153</v>
      </c>
      <c r="AD15">
        <v>25156</v>
      </c>
      <c r="AE15">
        <v>30673</v>
      </c>
      <c r="AG15">
        <f t="shared" si="10"/>
        <v>4232965</v>
      </c>
      <c r="AJ15" s="9">
        <v>1994</v>
      </c>
      <c r="AK15" s="1">
        <f t="shared" si="11"/>
        <v>72.40877923151189</v>
      </c>
      <c r="AL15" s="1">
        <f t="shared" si="5"/>
        <v>372.5451654489967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/>
      <c r="AQ15" s="1">
        <f t="shared" si="6"/>
        <v>148.02862768768463</v>
      </c>
      <c r="AR15" s="1">
        <f t="shared" si="12"/>
        <v>0</v>
      </c>
    </row>
    <row r="16" spans="1:44" ht="12.75">
      <c r="A16" s="9">
        <v>1995</v>
      </c>
      <c r="B16">
        <v>2522</v>
      </c>
      <c r="C16">
        <v>4460</v>
      </c>
      <c r="D16">
        <v>0</v>
      </c>
      <c r="E16">
        <v>0</v>
      </c>
      <c r="F16">
        <v>0</v>
      </c>
      <c r="G16" s="31" t="s">
        <v>0</v>
      </c>
      <c r="H16" s="2">
        <f t="shared" si="7"/>
        <v>6982</v>
      </c>
      <c r="J16" s="9">
        <v>1995</v>
      </c>
      <c r="K16" s="2">
        <f t="shared" si="8"/>
        <v>2522</v>
      </c>
      <c r="L16" s="2">
        <f t="shared" si="8"/>
        <v>4460</v>
      </c>
      <c r="M16" s="2">
        <f t="shared" si="1"/>
        <v>0</v>
      </c>
      <c r="N16" s="2">
        <f t="shared" si="9"/>
        <v>6982</v>
      </c>
      <c r="P16" s="9">
        <f t="shared" si="2"/>
        <v>1995</v>
      </c>
      <c r="Q16" s="7">
        <f t="shared" si="3"/>
        <v>36.121455170438274</v>
      </c>
      <c r="R16" s="7">
        <f t="shared" si="4"/>
        <v>63.87854482956173</v>
      </c>
      <c r="S16" s="7">
        <f t="shared" si="4"/>
        <v>0</v>
      </c>
      <c r="T16" s="7">
        <f t="shared" si="4"/>
        <v>0</v>
      </c>
      <c r="U16" s="7">
        <f t="shared" si="4"/>
        <v>0</v>
      </c>
      <c r="V16" s="31" t="s">
        <v>0</v>
      </c>
      <c r="W16" s="7">
        <f t="shared" si="4"/>
        <v>100</v>
      </c>
      <c r="Z16" s="9">
        <v>1995</v>
      </c>
      <c r="AA16">
        <v>3093363</v>
      </c>
      <c r="AB16">
        <v>1095251</v>
      </c>
      <c r="AC16">
        <v>15035</v>
      </c>
      <c r="AD16">
        <v>26040</v>
      </c>
      <c r="AE16">
        <v>33042</v>
      </c>
      <c r="AG16">
        <f t="shared" si="10"/>
        <v>4262731</v>
      </c>
      <c r="AJ16" s="9">
        <v>1995</v>
      </c>
      <c r="AK16" s="1">
        <f t="shared" si="11"/>
        <v>81.52939050476779</v>
      </c>
      <c r="AL16" s="1">
        <f t="shared" si="5"/>
        <v>407.2125932777053</v>
      </c>
      <c r="AM16" s="1">
        <f t="shared" si="5"/>
        <v>0</v>
      </c>
      <c r="AN16" s="1">
        <f t="shared" si="5"/>
        <v>0</v>
      </c>
      <c r="AO16" s="1">
        <f t="shared" si="5"/>
        <v>0</v>
      </c>
      <c r="AP16" s="1"/>
      <c r="AQ16" s="1">
        <f t="shared" si="6"/>
        <v>163.7917100562996</v>
      </c>
      <c r="AR16" s="1">
        <f t="shared" si="12"/>
        <v>0</v>
      </c>
    </row>
    <row r="17" spans="1:44" ht="12.75">
      <c r="A17" s="9">
        <v>1996</v>
      </c>
      <c r="B17">
        <v>2532</v>
      </c>
      <c r="C17">
        <v>4448</v>
      </c>
      <c r="D17">
        <v>0</v>
      </c>
      <c r="E17">
        <v>0</v>
      </c>
      <c r="F17">
        <v>0</v>
      </c>
      <c r="G17" s="31" t="s">
        <v>0</v>
      </c>
      <c r="H17" s="2">
        <f t="shared" si="7"/>
        <v>6980</v>
      </c>
      <c r="J17" s="9">
        <v>1996</v>
      </c>
      <c r="K17" s="2">
        <f t="shared" si="8"/>
        <v>2532</v>
      </c>
      <c r="L17" s="2">
        <f t="shared" si="8"/>
        <v>4448</v>
      </c>
      <c r="M17" s="2">
        <f t="shared" si="1"/>
        <v>0</v>
      </c>
      <c r="N17" s="2">
        <f t="shared" si="9"/>
        <v>6980</v>
      </c>
      <c r="P17" s="9">
        <f t="shared" si="2"/>
        <v>1996</v>
      </c>
      <c r="Q17" s="7">
        <f t="shared" si="3"/>
        <v>36.27507163323782</v>
      </c>
      <c r="R17" s="7">
        <f t="shared" si="4"/>
        <v>63.72492836676218</v>
      </c>
      <c r="S17" s="7">
        <f t="shared" si="4"/>
        <v>0</v>
      </c>
      <c r="T17" s="7">
        <f t="shared" si="4"/>
        <v>0</v>
      </c>
      <c r="U17" s="7">
        <f t="shared" si="4"/>
        <v>0</v>
      </c>
      <c r="V17" s="31" t="s">
        <v>0</v>
      </c>
      <c r="W17" s="7">
        <f t="shared" si="4"/>
        <v>100</v>
      </c>
      <c r="Z17" s="9">
        <v>1996</v>
      </c>
      <c r="AA17">
        <v>3109442</v>
      </c>
      <c r="AB17">
        <v>1103666</v>
      </c>
      <c r="AC17">
        <v>14983</v>
      </c>
      <c r="AD17">
        <v>26423</v>
      </c>
      <c r="AE17">
        <v>35889</v>
      </c>
      <c r="AG17">
        <f t="shared" si="10"/>
        <v>4290403</v>
      </c>
      <c r="AJ17" s="9">
        <v>1996</v>
      </c>
      <c r="AK17" s="1">
        <f t="shared" si="11"/>
        <v>81.42940115943632</v>
      </c>
      <c r="AL17" s="1">
        <f t="shared" si="5"/>
        <v>403.02047902173297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/>
      <c r="AQ17" s="1">
        <f t="shared" si="6"/>
        <v>162.68867982797886</v>
      </c>
      <c r="AR17" s="1">
        <f t="shared" si="12"/>
        <v>0</v>
      </c>
    </row>
    <row r="18" spans="1:44" ht="12.75">
      <c r="A18" s="9">
        <v>1997</v>
      </c>
      <c r="B18">
        <v>2511</v>
      </c>
      <c r="C18">
        <v>4276</v>
      </c>
      <c r="D18">
        <v>0</v>
      </c>
      <c r="E18">
        <v>0</v>
      </c>
      <c r="F18">
        <v>0</v>
      </c>
      <c r="G18" s="31" t="s">
        <v>0</v>
      </c>
      <c r="H18" s="2">
        <f t="shared" si="7"/>
        <v>6787</v>
      </c>
      <c r="J18" s="9">
        <v>1997</v>
      </c>
      <c r="K18" s="2">
        <f t="shared" si="8"/>
        <v>2511</v>
      </c>
      <c r="L18" s="2">
        <f t="shared" si="8"/>
        <v>4276</v>
      </c>
      <c r="M18" s="2">
        <f t="shared" si="1"/>
        <v>0</v>
      </c>
      <c r="N18" s="2">
        <f t="shared" si="9"/>
        <v>6787</v>
      </c>
      <c r="P18" s="9">
        <f t="shared" si="2"/>
        <v>1997</v>
      </c>
      <c r="Q18" s="7">
        <f t="shared" si="3"/>
        <v>36.997200530425815</v>
      </c>
      <c r="R18" s="7">
        <f t="shared" si="4"/>
        <v>63.002799469574185</v>
      </c>
      <c r="S18" s="7">
        <f t="shared" si="4"/>
        <v>0</v>
      </c>
      <c r="T18" s="7">
        <f t="shared" si="4"/>
        <v>0</v>
      </c>
      <c r="U18" s="7">
        <f t="shared" si="4"/>
        <v>0</v>
      </c>
      <c r="V18" s="31" t="s">
        <v>0</v>
      </c>
      <c r="W18" s="7">
        <f t="shared" si="4"/>
        <v>100</v>
      </c>
      <c r="Z18" s="9">
        <v>1997</v>
      </c>
      <c r="AA18">
        <v>3123138</v>
      </c>
      <c r="AB18">
        <v>1116323</v>
      </c>
      <c r="AC18">
        <v>14696</v>
      </c>
      <c r="AD18">
        <v>26784</v>
      </c>
      <c r="AE18">
        <v>39340</v>
      </c>
      <c r="AG18">
        <f t="shared" si="10"/>
        <v>4320281</v>
      </c>
      <c r="AJ18" s="9">
        <v>1997</v>
      </c>
      <c r="AK18" s="1">
        <f t="shared" si="11"/>
        <v>80.39990547968101</v>
      </c>
      <c r="AL18" s="1">
        <f t="shared" si="5"/>
        <v>383.0432589850787</v>
      </c>
      <c r="AM18" s="1">
        <f t="shared" si="5"/>
        <v>0</v>
      </c>
      <c r="AN18" s="1">
        <f t="shared" si="5"/>
        <v>0</v>
      </c>
      <c r="AO18" s="1">
        <f t="shared" si="5"/>
        <v>0</v>
      </c>
      <c r="AP18" s="1"/>
      <c r="AQ18" s="1">
        <f t="shared" si="6"/>
        <v>157.0962629514145</v>
      </c>
      <c r="AR18" s="1">
        <f t="shared" si="12"/>
        <v>0</v>
      </c>
    </row>
    <row r="19" spans="1:44" ht="12.75">
      <c r="A19" s="9">
        <v>1998</v>
      </c>
      <c r="B19">
        <v>2865</v>
      </c>
      <c r="C19">
        <v>4868</v>
      </c>
      <c r="D19">
        <v>0</v>
      </c>
      <c r="E19">
        <v>1</v>
      </c>
      <c r="F19">
        <v>4</v>
      </c>
      <c r="G19" s="31" t="s">
        <v>0</v>
      </c>
      <c r="H19" s="2">
        <f t="shared" si="7"/>
        <v>7738</v>
      </c>
      <c r="J19" s="9">
        <v>1998</v>
      </c>
      <c r="K19" s="2">
        <f t="shared" si="8"/>
        <v>2865</v>
      </c>
      <c r="L19" s="2">
        <f t="shared" si="8"/>
        <v>4868</v>
      </c>
      <c r="M19" s="2">
        <f t="shared" si="1"/>
        <v>5</v>
      </c>
      <c r="N19" s="2">
        <f t="shared" si="9"/>
        <v>7738</v>
      </c>
      <c r="P19" s="9">
        <f t="shared" si="2"/>
        <v>1998</v>
      </c>
      <c r="Q19" s="7">
        <f t="shared" si="3"/>
        <v>37.02507107779788</v>
      </c>
      <c r="R19" s="7">
        <f t="shared" si="4"/>
        <v>62.91031274231067</v>
      </c>
      <c r="S19" s="7">
        <f t="shared" si="4"/>
        <v>0</v>
      </c>
      <c r="T19" s="7">
        <f t="shared" si="4"/>
        <v>0.012923235978288964</v>
      </c>
      <c r="U19" s="7">
        <f t="shared" si="4"/>
        <v>0.051692943913155855</v>
      </c>
      <c r="V19" s="31" t="s">
        <v>0</v>
      </c>
      <c r="W19" s="7">
        <f t="shared" si="4"/>
        <v>100</v>
      </c>
      <c r="Z19" s="9">
        <v>1998</v>
      </c>
      <c r="AA19">
        <v>3141015</v>
      </c>
      <c r="AB19">
        <v>1126299</v>
      </c>
      <c r="AC19">
        <v>14232</v>
      </c>
      <c r="AD19">
        <v>26932</v>
      </c>
      <c r="AE19">
        <v>42559</v>
      </c>
      <c r="AG19">
        <f t="shared" si="10"/>
        <v>4351037</v>
      </c>
      <c r="AJ19" s="9">
        <v>1998</v>
      </c>
      <c r="AK19" s="1">
        <f t="shared" si="11"/>
        <v>91.21255390375404</v>
      </c>
      <c r="AL19" s="1">
        <f t="shared" si="5"/>
        <v>432.2120502637399</v>
      </c>
      <c r="AM19" s="1">
        <f t="shared" si="5"/>
        <v>0</v>
      </c>
      <c r="AN19" s="1">
        <f t="shared" si="5"/>
        <v>3.7130551017377096</v>
      </c>
      <c r="AO19" s="1">
        <f t="shared" si="5"/>
        <v>9.398717075119245</v>
      </c>
      <c r="AP19" s="1"/>
      <c r="AQ19" s="1">
        <f t="shared" si="6"/>
        <v>177.84266141611758</v>
      </c>
      <c r="AR19" s="1">
        <f t="shared" si="12"/>
        <v>5.972074579267346</v>
      </c>
    </row>
    <row r="20" spans="1:44" ht="12.75">
      <c r="A20" s="9">
        <v>1999</v>
      </c>
      <c r="B20">
        <v>2836</v>
      </c>
      <c r="C20">
        <v>4498</v>
      </c>
      <c r="D20">
        <v>0</v>
      </c>
      <c r="E20">
        <v>0</v>
      </c>
      <c r="F20">
        <v>2</v>
      </c>
      <c r="G20" s="31" t="s">
        <v>0</v>
      </c>
      <c r="H20" s="2">
        <f t="shared" si="7"/>
        <v>7336</v>
      </c>
      <c r="J20" s="9">
        <v>1999</v>
      </c>
      <c r="K20" s="2">
        <f t="shared" si="8"/>
        <v>2836</v>
      </c>
      <c r="L20" s="2">
        <f t="shared" si="8"/>
        <v>4498</v>
      </c>
      <c r="M20" s="2">
        <f t="shared" si="1"/>
        <v>2</v>
      </c>
      <c r="N20" s="2">
        <f t="shared" si="9"/>
        <v>7336</v>
      </c>
      <c r="P20" s="9">
        <f t="shared" si="2"/>
        <v>1999</v>
      </c>
      <c r="Q20" s="7">
        <f t="shared" si="3"/>
        <v>38.65866957470011</v>
      </c>
      <c r="R20" s="7">
        <f aca="true" t="shared" si="13" ref="R20:W21">(C20/$H20)*100</f>
        <v>61.31406761177753</v>
      </c>
      <c r="S20" s="7">
        <f t="shared" si="13"/>
        <v>0</v>
      </c>
      <c r="T20" s="7">
        <f t="shared" si="13"/>
        <v>0</v>
      </c>
      <c r="U20" s="7">
        <f t="shared" si="13"/>
        <v>0.02726281352235551</v>
      </c>
      <c r="V20" s="31" t="s">
        <v>0</v>
      </c>
      <c r="W20" s="7">
        <f t="shared" si="13"/>
        <v>100</v>
      </c>
      <c r="Z20" s="9">
        <v>1999</v>
      </c>
      <c r="AA20">
        <v>3149149</v>
      </c>
      <c r="AB20">
        <v>1134151</v>
      </c>
      <c r="AC20">
        <v>13967</v>
      </c>
      <c r="AD20">
        <v>27246</v>
      </c>
      <c r="AE20">
        <v>45349</v>
      </c>
      <c r="AG20">
        <f t="shared" si="10"/>
        <v>4369862</v>
      </c>
      <c r="AJ20" s="9">
        <v>1999</v>
      </c>
      <c r="AK20" s="1">
        <f t="shared" si="11"/>
        <v>90.0560754667372</v>
      </c>
      <c r="AL20" s="1">
        <f>(C20/AB20)*100000</f>
        <v>396.59622043272896</v>
      </c>
      <c r="AM20" s="1">
        <f>(D20/AC20)*100000</f>
        <v>0</v>
      </c>
      <c r="AN20" s="1">
        <f>(E20/AD20)*100000</f>
        <v>0</v>
      </c>
      <c r="AO20" s="1">
        <f>(F20/AE20)*100000</f>
        <v>4.410240578623564</v>
      </c>
      <c r="AP20" s="1"/>
      <c r="AQ20" s="1">
        <f t="shared" si="6"/>
        <v>167.87715493075066</v>
      </c>
      <c r="AR20" s="1">
        <f t="shared" si="12"/>
        <v>2.310482659827638</v>
      </c>
    </row>
    <row r="21" spans="1:23" s="4" customFormat="1" ht="12.75">
      <c r="A21" s="13" t="s">
        <v>14</v>
      </c>
      <c r="B21" s="21">
        <f>SUM(B4:B20)</f>
        <v>36720</v>
      </c>
      <c r="C21" s="21">
        <f>SUM(C4:C20)</f>
        <v>57727</v>
      </c>
      <c r="D21" s="21">
        <f>SUM(D4:D20)</f>
        <v>9</v>
      </c>
      <c r="E21" s="21">
        <f>SUM(E4:E20)</f>
        <v>4</v>
      </c>
      <c r="F21" s="21">
        <f>SUM(F4:F20)</f>
        <v>13</v>
      </c>
      <c r="G21" s="12" t="s">
        <v>0</v>
      </c>
      <c r="H21" s="21">
        <f t="shared" si="7"/>
        <v>94473</v>
      </c>
      <c r="J21" s="13" t="s">
        <v>14</v>
      </c>
      <c r="K21" s="21">
        <f t="shared" si="8"/>
        <v>36720</v>
      </c>
      <c r="L21" s="21">
        <f t="shared" si="8"/>
        <v>57727</v>
      </c>
      <c r="M21" s="21">
        <f t="shared" si="1"/>
        <v>26</v>
      </c>
      <c r="N21" s="21">
        <f t="shared" si="9"/>
        <v>94473</v>
      </c>
      <c r="P21" s="13" t="str">
        <f t="shared" si="2"/>
        <v>Total</v>
      </c>
      <c r="Q21" s="22">
        <f t="shared" si="3"/>
        <v>38.86824807087739</v>
      </c>
      <c r="R21" s="22">
        <f t="shared" si="13"/>
        <v>61.10423083844061</v>
      </c>
      <c r="S21" s="22">
        <f t="shared" si="13"/>
        <v>0.00952653138992093</v>
      </c>
      <c r="T21" s="22">
        <f t="shared" si="13"/>
        <v>0.004234013951075969</v>
      </c>
      <c r="U21" s="22">
        <f t="shared" si="13"/>
        <v>0.013760545340996898</v>
      </c>
      <c r="V21" s="12" t="s">
        <v>0</v>
      </c>
      <c r="W21" s="22">
        <f t="shared" si="13"/>
        <v>100</v>
      </c>
    </row>
    <row r="23" spans="1:44" ht="12.75">
      <c r="A23" s="29" t="str">
        <f>CONCATENATE("New Admissions, All Races: ",$A$1)</f>
        <v>New Admissions, All Races: ALABAMA</v>
      </c>
      <c r="B23" s="29"/>
      <c r="C23" s="29"/>
      <c r="D23" s="29"/>
      <c r="E23" s="29"/>
      <c r="F23" s="29"/>
      <c r="G23" s="29"/>
      <c r="H23" s="29"/>
      <c r="J23" s="29" t="str">
        <f>CONCATENATE("New Admissions, BW + Balance: ",$A$1)</f>
        <v>New Admissions, BW + Balance: ALABAMA</v>
      </c>
      <c r="K23" s="29"/>
      <c r="L23" s="29"/>
      <c r="M23" s="29"/>
      <c r="N23" s="29"/>
      <c r="P23" s="29" t="str">
        <f>CONCATENATE("Percent of Total, New Admissions by Race: ",$A$1)</f>
        <v>Percent of Total, New Admissions by Race: ALABAMA</v>
      </c>
      <c r="Q23" s="29"/>
      <c r="R23" s="29"/>
      <c r="S23" s="29"/>
      <c r="T23" s="29"/>
      <c r="U23" s="29"/>
      <c r="V23" s="29"/>
      <c r="W23" s="29"/>
      <c r="Z23" s="29" t="str">
        <f>CONCATENATE("Total Population, By Race: ",$A$1)</f>
        <v>Total Population, By Race: ALABAMA</v>
      </c>
      <c r="AA23" s="29"/>
      <c r="AB23" s="29"/>
      <c r="AC23" s="29"/>
      <c r="AD23" s="29"/>
      <c r="AE23" s="29"/>
      <c r="AF23" s="29"/>
      <c r="AG23" s="29"/>
      <c r="AJ23" s="29" t="str">
        <f>CONCATENATE("New Admissions, per 100,000 By Race: ",$A$1)</f>
        <v>New Admissions, per 100,000 By Race: ALABAMA</v>
      </c>
      <c r="AK23" s="29"/>
      <c r="AL23" s="29"/>
      <c r="AM23" s="29"/>
      <c r="AN23" s="29"/>
      <c r="AO23" s="29"/>
      <c r="AP23" s="29"/>
      <c r="AQ23" s="29"/>
      <c r="AR23" s="29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4" ref="Q24:W24">B24</f>
        <v>White, NH</v>
      </c>
      <c r="R24" s="19" t="str">
        <f t="shared" si="14"/>
        <v>Black, NH</v>
      </c>
      <c r="S24" s="19" t="str">
        <f t="shared" si="14"/>
        <v>Amerind, NH</v>
      </c>
      <c r="T24" s="19" t="str">
        <f t="shared" si="14"/>
        <v>Asian/PI, NH</v>
      </c>
      <c r="U24" s="19" t="str">
        <f t="shared" si="14"/>
        <v>Hisp, All</v>
      </c>
      <c r="V24" s="19" t="str">
        <f t="shared" si="14"/>
        <v>Race/Hisp NK</v>
      </c>
      <c r="W24" s="19" t="str">
        <f t="shared" si="14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1305</v>
      </c>
      <c r="C25">
        <v>1786</v>
      </c>
      <c r="D25">
        <v>0</v>
      </c>
      <c r="E25">
        <v>0</v>
      </c>
      <c r="F25">
        <v>0</v>
      </c>
      <c r="G25" s="31" t="s">
        <v>0</v>
      </c>
      <c r="H25" s="2">
        <f>SUM(B25:G25)</f>
        <v>3091</v>
      </c>
      <c r="J25" s="9">
        <v>1983</v>
      </c>
      <c r="K25" s="2">
        <f>B25</f>
        <v>1305</v>
      </c>
      <c r="L25" s="2">
        <f>C25</f>
        <v>1786</v>
      </c>
      <c r="M25" s="2">
        <f aca="true" t="shared" si="15" ref="M25:M42">N25-K25-L25</f>
        <v>0</v>
      </c>
      <c r="N25" s="2">
        <f>H25</f>
        <v>3091</v>
      </c>
      <c r="P25" s="9">
        <f aca="true" t="shared" si="16" ref="P25:P42">A25</f>
        <v>1983</v>
      </c>
      <c r="Q25" s="2">
        <f aca="true" t="shared" si="17" ref="Q25:Q42">(B25/$H25)*100</f>
        <v>42.219346489809126</v>
      </c>
      <c r="R25" s="2">
        <f aca="true" t="shared" si="18" ref="R25:W40">(C25/$H25)*100</f>
        <v>57.780653510190874</v>
      </c>
      <c r="S25" s="1">
        <f t="shared" si="18"/>
        <v>0</v>
      </c>
      <c r="T25" s="1">
        <f t="shared" si="18"/>
        <v>0</v>
      </c>
      <c r="U25" s="1">
        <f t="shared" si="18"/>
        <v>0</v>
      </c>
      <c r="V25" s="31" t="s">
        <v>0</v>
      </c>
      <c r="W25" s="2">
        <f t="shared" si="18"/>
        <v>100</v>
      </c>
      <c r="Z25" s="9">
        <v>1983</v>
      </c>
      <c r="AA25" s="2">
        <f>AA4</f>
        <v>2887773</v>
      </c>
      <c r="AB25" s="2">
        <f>AB4</f>
        <v>993030</v>
      </c>
      <c r="AC25" s="1">
        <f>AC4</f>
        <v>9724</v>
      </c>
      <c r="AD25" s="1">
        <f>AD4</f>
        <v>14060</v>
      </c>
      <c r="AE25" s="1">
        <f>AE4</f>
        <v>29522</v>
      </c>
      <c r="AF25" s="1"/>
      <c r="AG25" s="2">
        <f aca="true" t="shared" si="19" ref="AG25:AG41">AG4</f>
        <v>3934109</v>
      </c>
      <c r="AJ25" s="9">
        <v>1983</v>
      </c>
      <c r="AK25" s="1">
        <f>(B25/AA25)*100000</f>
        <v>45.190532635356035</v>
      </c>
      <c r="AL25" s="1">
        <f aca="true" t="shared" si="20" ref="AL25:AO40">(C25/AB25)*100000</f>
        <v>179.85357944875784</v>
      </c>
      <c r="AM25" s="1">
        <f t="shared" si="20"/>
        <v>0</v>
      </c>
      <c r="AN25" s="1">
        <f t="shared" si="20"/>
        <v>0</v>
      </c>
      <c r="AO25" s="1">
        <f t="shared" si="20"/>
        <v>0</v>
      </c>
      <c r="AP25" s="1"/>
      <c r="AQ25" s="1">
        <f aca="true" t="shared" si="21" ref="AQ25:AQ41">(H25/AG25)*100000</f>
        <v>78.56925163995201</v>
      </c>
      <c r="AR25" s="1">
        <f>(SUM(D25:F25)/SUM(AC25:AE25))*100000</f>
        <v>0</v>
      </c>
    </row>
    <row r="26" spans="1:44" ht="12.75">
      <c r="A26" s="9">
        <v>1984</v>
      </c>
      <c r="B26">
        <v>1267</v>
      </c>
      <c r="C26">
        <v>1600</v>
      </c>
      <c r="D26">
        <v>1</v>
      </c>
      <c r="E26">
        <v>1</v>
      </c>
      <c r="F26">
        <v>0</v>
      </c>
      <c r="G26" s="31" t="s">
        <v>0</v>
      </c>
      <c r="H26" s="2">
        <f aca="true" t="shared" si="22" ref="H26:H42">SUM(B26:G26)</f>
        <v>2869</v>
      </c>
      <c r="J26" s="9">
        <v>1984</v>
      </c>
      <c r="K26" s="2">
        <f aca="true" t="shared" si="23" ref="K26:L41">B26</f>
        <v>1267</v>
      </c>
      <c r="L26" s="2">
        <f t="shared" si="23"/>
        <v>1600</v>
      </c>
      <c r="M26" s="2">
        <f t="shared" si="15"/>
        <v>2</v>
      </c>
      <c r="N26" s="2">
        <f aca="true" t="shared" si="24" ref="N26:N41">H26</f>
        <v>2869</v>
      </c>
      <c r="P26" s="9">
        <f t="shared" si="16"/>
        <v>1984</v>
      </c>
      <c r="Q26" s="2">
        <f t="shared" si="17"/>
        <v>44.161728825374695</v>
      </c>
      <c r="R26" s="2">
        <f t="shared" si="18"/>
        <v>55.76856047403277</v>
      </c>
      <c r="S26" s="1">
        <f t="shared" si="18"/>
        <v>0.03485535029627048</v>
      </c>
      <c r="T26" s="1">
        <f t="shared" si="18"/>
        <v>0.03485535029627048</v>
      </c>
      <c r="U26" s="1">
        <f t="shared" si="18"/>
        <v>0</v>
      </c>
      <c r="V26" s="31" t="s">
        <v>0</v>
      </c>
      <c r="W26" s="2">
        <f t="shared" si="18"/>
        <v>100</v>
      </c>
      <c r="Z26" s="9">
        <v>1984</v>
      </c>
      <c r="AA26" s="2">
        <f aca="true" t="shared" si="25" ref="AA26:AE41">AA5</f>
        <v>2901939</v>
      </c>
      <c r="AB26" s="2">
        <f t="shared" si="25"/>
        <v>995488</v>
      </c>
      <c r="AC26" s="1">
        <f t="shared" si="25"/>
        <v>10502</v>
      </c>
      <c r="AD26" s="1">
        <f t="shared" si="25"/>
        <v>15073</v>
      </c>
      <c r="AE26" s="1">
        <f t="shared" si="25"/>
        <v>28832</v>
      </c>
      <c r="AF26" s="1"/>
      <c r="AG26" s="2">
        <f t="shared" si="19"/>
        <v>3951834</v>
      </c>
      <c r="AJ26" s="9">
        <v>1984</v>
      </c>
      <c r="AK26" s="1">
        <f aca="true" t="shared" si="26" ref="AK26:AK41">(B26/AA26)*100000</f>
        <v>43.66046288360989</v>
      </c>
      <c r="AL26" s="1">
        <f t="shared" si="20"/>
        <v>160.72519206660454</v>
      </c>
      <c r="AM26" s="1">
        <f t="shared" si="20"/>
        <v>9.521995810321844</v>
      </c>
      <c r="AN26" s="1">
        <f t="shared" si="20"/>
        <v>6.63437935381145</v>
      </c>
      <c r="AO26" s="1">
        <f t="shared" si="20"/>
        <v>0</v>
      </c>
      <c r="AP26" s="1"/>
      <c r="AQ26" s="1">
        <f t="shared" si="21"/>
        <v>72.59920330661662</v>
      </c>
      <c r="AR26" s="1">
        <f aca="true" t="shared" si="27" ref="AR26:AR41">(SUM(D26:F26)/SUM(AC26:AE26))*100000</f>
        <v>3.6759975738416015</v>
      </c>
    </row>
    <row r="27" spans="1:44" ht="12.75">
      <c r="A27" s="9">
        <v>1985</v>
      </c>
      <c r="B27">
        <v>1437</v>
      </c>
      <c r="C27">
        <v>1651</v>
      </c>
      <c r="D27">
        <v>1</v>
      </c>
      <c r="E27">
        <v>0</v>
      </c>
      <c r="F27">
        <v>0</v>
      </c>
      <c r="G27" s="31" t="s">
        <v>0</v>
      </c>
      <c r="H27" s="2">
        <f t="shared" si="22"/>
        <v>3089</v>
      </c>
      <c r="J27" s="9">
        <v>1985</v>
      </c>
      <c r="K27" s="2">
        <f t="shared" si="23"/>
        <v>1437</v>
      </c>
      <c r="L27" s="2">
        <f t="shared" si="23"/>
        <v>1651</v>
      </c>
      <c r="M27" s="2">
        <f t="shared" si="15"/>
        <v>1</v>
      </c>
      <c r="N27" s="2">
        <f t="shared" si="24"/>
        <v>3089</v>
      </c>
      <c r="P27" s="9">
        <f t="shared" si="16"/>
        <v>1985</v>
      </c>
      <c r="Q27" s="2">
        <f t="shared" si="17"/>
        <v>46.51990935577857</v>
      </c>
      <c r="R27" s="2">
        <f t="shared" si="18"/>
        <v>53.44771770799611</v>
      </c>
      <c r="S27" s="1">
        <f t="shared" si="18"/>
        <v>0.03237293622531564</v>
      </c>
      <c r="T27" s="1">
        <f t="shared" si="18"/>
        <v>0</v>
      </c>
      <c r="U27" s="1">
        <f t="shared" si="18"/>
        <v>0</v>
      </c>
      <c r="V27" s="31" t="s">
        <v>0</v>
      </c>
      <c r="W27" s="2">
        <f t="shared" si="18"/>
        <v>100</v>
      </c>
      <c r="Z27" s="9">
        <v>1985</v>
      </c>
      <c r="AA27" s="2">
        <f t="shared" si="25"/>
        <v>2918130</v>
      </c>
      <c r="AB27" s="2">
        <f t="shared" si="25"/>
        <v>998705</v>
      </c>
      <c r="AC27" s="1">
        <f t="shared" si="25"/>
        <v>11380</v>
      </c>
      <c r="AD27" s="1">
        <f t="shared" si="25"/>
        <v>16194</v>
      </c>
      <c r="AE27" s="1">
        <f t="shared" si="25"/>
        <v>28118</v>
      </c>
      <c r="AF27" s="1"/>
      <c r="AG27" s="2">
        <f t="shared" si="19"/>
        <v>3972527</v>
      </c>
      <c r="AJ27" s="9">
        <v>1985</v>
      </c>
      <c r="AK27" s="1">
        <f t="shared" si="26"/>
        <v>49.24386507797802</v>
      </c>
      <c r="AL27" s="1">
        <f t="shared" si="20"/>
        <v>165.31408173584794</v>
      </c>
      <c r="AM27" s="1">
        <f t="shared" si="20"/>
        <v>8.787346221441126</v>
      </c>
      <c r="AN27" s="1">
        <f t="shared" si="20"/>
        <v>0</v>
      </c>
      <c r="AO27" s="1">
        <f t="shared" si="20"/>
        <v>0</v>
      </c>
      <c r="AP27" s="1"/>
      <c r="AQ27" s="1">
        <f t="shared" si="21"/>
        <v>77.75906872376197</v>
      </c>
      <c r="AR27" s="1">
        <f t="shared" si="27"/>
        <v>1.7955900308841486</v>
      </c>
    </row>
    <row r="28" spans="1:44" ht="12.75">
      <c r="A28" s="9">
        <v>1986</v>
      </c>
      <c r="B28">
        <v>1292</v>
      </c>
      <c r="C28">
        <v>1637</v>
      </c>
      <c r="D28">
        <v>1</v>
      </c>
      <c r="E28">
        <v>0</v>
      </c>
      <c r="F28">
        <v>5</v>
      </c>
      <c r="G28" s="31" t="s">
        <v>0</v>
      </c>
      <c r="H28" s="2">
        <f t="shared" si="22"/>
        <v>2935</v>
      </c>
      <c r="J28" s="9">
        <v>1986</v>
      </c>
      <c r="K28" s="2">
        <f t="shared" si="23"/>
        <v>1292</v>
      </c>
      <c r="L28" s="2">
        <f t="shared" si="23"/>
        <v>1637</v>
      </c>
      <c r="M28" s="2">
        <f t="shared" si="15"/>
        <v>6</v>
      </c>
      <c r="N28" s="2">
        <f t="shared" si="24"/>
        <v>2935</v>
      </c>
      <c r="P28" s="9">
        <f t="shared" si="16"/>
        <v>1986</v>
      </c>
      <c r="Q28" s="2">
        <f t="shared" si="17"/>
        <v>44.02044293015332</v>
      </c>
      <c r="R28" s="2">
        <f t="shared" si="18"/>
        <v>55.77512776831346</v>
      </c>
      <c r="S28" s="1">
        <f t="shared" si="18"/>
        <v>0.034071550255536626</v>
      </c>
      <c r="T28" s="1">
        <f t="shared" si="18"/>
        <v>0</v>
      </c>
      <c r="U28" s="1">
        <f t="shared" si="18"/>
        <v>0.17035775127768313</v>
      </c>
      <c r="V28" s="31" t="s">
        <v>0</v>
      </c>
      <c r="W28" s="2">
        <f t="shared" si="18"/>
        <v>100</v>
      </c>
      <c r="Z28" s="9">
        <v>1986</v>
      </c>
      <c r="AA28" s="2">
        <f t="shared" si="25"/>
        <v>2932588</v>
      </c>
      <c r="AB28" s="2">
        <f t="shared" si="25"/>
        <v>1001971</v>
      </c>
      <c r="AC28" s="1">
        <f t="shared" si="25"/>
        <v>12292</v>
      </c>
      <c r="AD28" s="1">
        <f t="shared" si="25"/>
        <v>17294</v>
      </c>
      <c r="AE28" s="1">
        <f t="shared" si="25"/>
        <v>27424</v>
      </c>
      <c r="AF28" s="1"/>
      <c r="AG28" s="2">
        <f t="shared" si="19"/>
        <v>3991569</v>
      </c>
      <c r="AJ28" s="9">
        <v>1986</v>
      </c>
      <c r="AK28" s="1">
        <f t="shared" si="26"/>
        <v>44.056648939435064</v>
      </c>
      <c r="AL28" s="1">
        <f t="shared" si="20"/>
        <v>163.37798199748298</v>
      </c>
      <c r="AM28" s="1">
        <f t="shared" si="20"/>
        <v>8.135372600065082</v>
      </c>
      <c r="AN28" s="1">
        <f t="shared" si="20"/>
        <v>0</v>
      </c>
      <c r="AO28" s="1">
        <f t="shared" si="20"/>
        <v>18.23220536756126</v>
      </c>
      <c r="AP28" s="1"/>
      <c r="AQ28" s="1">
        <f t="shared" si="21"/>
        <v>73.52998282129158</v>
      </c>
      <c r="AR28" s="1">
        <f t="shared" si="27"/>
        <v>10.524469391334852</v>
      </c>
    </row>
    <row r="29" spans="1:44" ht="12.75">
      <c r="A29" s="9">
        <v>1987</v>
      </c>
      <c r="B29">
        <v>1204</v>
      </c>
      <c r="C29">
        <v>1602</v>
      </c>
      <c r="D29">
        <v>1</v>
      </c>
      <c r="E29">
        <v>0</v>
      </c>
      <c r="F29">
        <v>0</v>
      </c>
      <c r="G29" s="31" t="s">
        <v>0</v>
      </c>
      <c r="H29" s="2">
        <f t="shared" si="22"/>
        <v>2807</v>
      </c>
      <c r="J29" s="9">
        <v>1987</v>
      </c>
      <c r="K29" s="2">
        <f t="shared" si="23"/>
        <v>1204</v>
      </c>
      <c r="L29" s="2">
        <f t="shared" si="23"/>
        <v>1602</v>
      </c>
      <c r="M29" s="2">
        <f t="shared" si="15"/>
        <v>1</v>
      </c>
      <c r="N29" s="2">
        <f t="shared" si="24"/>
        <v>2807</v>
      </c>
      <c r="P29" s="9">
        <f t="shared" si="16"/>
        <v>1987</v>
      </c>
      <c r="Q29" s="2">
        <f t="shared" si="17"/>
        <v>42.8927680798005</v>
      </c>
      <c r="R29" s="2">
        <f t="shared" si="18"/>
        <v>57.07160669754185</v>
      </c>
      <c r="S29" s="1">
        <f t="shared" si="18"/>
        <v>0.035625222657641606</v>
      </c>
      <c r="T29" s="1">
        <f t="shared" si="18"/>
        <v>0</v>
      </c>
      <c r="U29" s="1">
        <f t="shared" si="18"/>
        <v>0</v>
      </c>
      <c r="V29" s="31" t="s">
        <v>0</v>
      </c>
      <c r="W29" s="2">
        <f t="shared" si="18"/>
        <v>100</v>
      </c>
      <c r="Z29" s="9">
        <v>1987</v>
      </c>
      <c r="AA29" s="2">
        <f t="shared" si="25"/>
        <v>2948778</v>
      </c>
      <c r="AB29" s="2">
        <f t="shared" si="25"/>
        <v>1008174</v>
      </c>
      <c r="AC29" s="1">
        <f t="shared" si="25"/>
        <v>13252</v>
      </c>
      <c r="AD29" s="1">
        <f t="shared" si="25"/>
        <v>18303</v>
      </c>
      <c r="AE29" s="1">
        <f t="shared" si="25"/>
        <v>26754</v>
      </c>
      <c r="AF29" s="1"/>
      <c r="AG29" s="2">
        <f t="shared" si="19"/>
        <v>4015261</v>
      </c>
      <c r="AJ29" s="9">
        <v>1987</v>
      </c>
      <c r="AK29" s="1">
        <f t="shared" si="26"/>
        <v>40.83047282637079</v>
      </c>
      <c r="AL29" s="1">
        <f t="shared" si="20"/>
        <v>158.90114206476264</v>
      </c>
      <c r="AM29" s="1">
        <f t="shared" si="20"/>
        <v>7.546030787805614</v>
      </c>
      <c r="AN29" s="1">
        <f t="shared" si="20"/>
        <v>0</v>
      </c>
      <c r="AO29" s="1">
        <f t="shared" si="20"/>
        <v>0</v>
      </c>
      <c r="AP29" s="1"/>
      <c r="AQ29" s="1">
        <f t="shared" si="21"/>
        <v>69.9082824254762</v>
      </c>
      <c r="AR29" s="1">
        <f t="shared" si="27"/>
        <v>1.7150011147507247</v>
      </c>
    </row>
    <row r="30" spans="1:44" ht="12.75">
      <c r="A30" s="9">
        <v>1988</v>
      </c>
      <c r="B30">
        <v>1450</v>
      </c>
      <c r="C30">
        <v>1871</v>
      </c>
      <c r="D30">
        <v>0</v>
      </c>
      <c r="E30">
        <v>0</v>
      </c>
      <c r="F30">
        <v>0</v>
      </c>
      <c r="G30" s="31" t="s">
        <v>0</v>
      </c>
      <c r="H30" s="2">
        <f t="shared" si="22"/>
        <v>3321</v>
      </c>
      <c r="J30" s="9">
        <v>1988</v>
      </c>
      <c r="K30" s="2">
        <f t="shared" si="23"/>
        <v>1450</v>
      </c>
      <c r="L30" s="2">
        <f t="shared" si="23"/>
        <v>1871</v>
      </c>
      <c r="M30" s="2">
        <f t="shared" si="15"/>
        <v>0</v>
      </c>
      <c r="N30" s="2">
        <f t="shared" si="24"/>
        <v>3321</v>
      </c>
      <c r="P30" s="9">
        <f t="shared" si="16"/>
        <v>1988</v>
      </c>
      <c r="Q30" s="2">
        <f t="shared" si="17"/>
        <v>43.66154772658838</v>
      </c>
      <c r="R30" s="2">
        <f t="shared" si="18"/>
        <v>56.33845227341162</v>
      </c>
      <c r="S30" s="1">
        <f t="shared" si="18"/>
        <v>0</v>
      </c>
      <c r="T30" s="1">
        <f t="shared" si="18"/>
        <v>0</v>
      </c>
      <c r="U30" s="1">
        <f t="shared" si="18"/>
        <v>0</v>
      </c>
      <c r="V30" s="31" t="s">
        <v>0</v>
      </c>
      <c r="W30" s="2">
        <f t="shared" si="18"/>
        <v>100</v>
      </c>
      <c r="Z30" s="9">
        <v>1988</v>
      </c>
      <c r="AA30" s="2">
        <f t="shared" si="25"/>
        <v>2952838</v>
      </c>
      <c r="AB30" s="2">
        <f t="shared" si="25"/>
        <v>1011315</v>
      </c>
      <c r="AC30" s="1">
        <f t="shared" si="25"/>
        <v>14304</v>
      </c>
      <c r="AD30" s="1">
        <f t="shared" si="25"/>
        <v>19374</v>
      </c>
      <c r="AE30" s="1">
        <f t="shared" si="25"/>
        <v>26027</v>
      </c>
      <c r="AF30" s="1"/>
      <c r="AG30" s="2">
        <f t="shared" si="19"/>
        <v>4023858</v>
      </c>
      <c r="AJ30" s="9">
        <v>1988</v>
      </c>
      <c r="AK30" s="1">
        <f t="shared" si="26"/>
        <v>49.10530140834005</v>
      </c>
      <c r="AL30" s="1">
        <f t="shared" si="20"/>
        <v>185.00664975798836</v>
      </c>
      <c r="AM30" s="1">
        <f t="shared" si="20"/>
        <v>0</v>
      </c>
      <c r="AN30" s="1">
        <f t="shared" si="20"/>
        <v>0</v>
      </c>
      <c r="AO30" s="1">
        <f t="shared" si="20"/>
        <v>0</v>
      </c>
      <c r="AP30" s="1"/>
      <c r="AQ30" s="1">
        <f t="shared" si="21"/>
        <v>82.5327335109738</v>
      </c>
      <c r="AR30" s="1">
        <f t="shared" si="27"/>
        <v>0</v>
      </c>
    </row>
    <row r="31" spans="1:44" ht="12.75">
      <c r="A31" s="9">
        <v>1989</v>
      </c>
      <c r="B31">
        <v>1456</v>
      </c>
      <c r="C31">
        <v>2287</v>
      </c>
      <c r="D31">
        <v>0</v>
      </c>
      <c r="E31">
        <v>0</v>
      </c>
      <c r="F31">
        <v>0</v>
      </c>
      <c r="G31" s="31" t="s">
        <v>0</v>
      </c>
      <c r="H31" s="2">
        <f t="shared" si="22"/>
        <v>3743</v>
      </c>
      <c r="J31" s="9">
        <v>1989</v>
      </c>
      <c r="K31" s="2">
        <f t="shared" si="23"/>
        <v>1456</v>
      </c>
      <c r="L31" s="2">
        <f t="shared" si="23"/>
        <v>2287</v>
      </c>
      <c r="M31" s="2">
        <f t="shared" si="15"/>
        <v>0</v>
      </c>
      <c r="N31" s="2">
        <f t="shared" si="24"/>
        <v>3743</v>
      </c>
      <c r="P31" s="9">
        <f t="shared" si="16"/>
        <v>1989</v>
      </c>
      <c r="Q31" s="2">
        <f t="shared" si="17"/>
        <v>38.899278653486505</v>
      </c>
      <c r="R31" s="2">
        <f t="shared" si="18"/>
        <v>61.10072134651349</v>
      </c>
      <c r="S31" s="1">
        <f t="shared" si="18"/>
        <v>0</v>
      </c>
      <c r="T31" s="1">
        <f t="shared" si="18"/>
        <v>0</v>
      </c>
      <c r="U31" s="1">
        <f t="shared" si="18"/>
        <v>0</v>
      </c>
      <c r="V31" s="31" t="s">
        <v>0</v>
      </c>
      <c r="W31" s="2">
        <f t="shared" si="18"/>
        <v>100</v>
      </c>
      <c r="Z31" s="9">
        <v>1989</v>
      </c>
      <c r="AA31" s="2">
        <f t="shared" si="25"/>
        <v>2954848</v>
      </c>
      <c r="AB31" s="2">
        <f t="shared" si="25"/>
        <v>1014334</v>
      </c>
      <c r="AC31" s="1">
        <f t="shared" si="25"/>
        <v>15399</v>
      </c>
      <c r="AD31" s="1">
        <f t="shared" si="25"/>
        <v>20446</v>
      </c>
      <c r="AE31" s="1">
        <f t="shared" si="25"/>
        <v>25202</v>
      </c>
      <c r="AF31" s="1"/>
      <c r="AG31" s="2">
        <f t="shared" si="19"/>
        <v>4030229</v>
      </c>
      <c r="AJ31" s="9">
        <v>1989</v>
      </c>
      <c r="AK31" s="1">
        <f t="shared" si="26"/>
        <v>49.27495424468534</v>
      </c>
      <c r="AL31" s="1">
        <f t="shared" si="20"/>
        <v>225.46813968574455</v>
      </c>
      <c r="AM31" s="1">
        <f t="shared" si="20"/>
        <v>0</v>
      </c>
      <c r="AN31" s="1">
        <f t="shared" si="20"/>
        <v>0</v>
      </c>
      <c r="AO31" s="1">
        <f t="shared" si="20"/>
        <v>0</v>
      </c>
      <c r="AP31" s="1"/>
      <c r="AQ31" s="1">
        <f t="shared" si="21"/>
        <v>92.87313450426763</v>
      </c>
      <c r="AR31" s="1">
        <f t="shared" si="27"/>
        <v>0</v>
      </c>
    </row>
    <row r="32" spans="1:44" ht="12.75">
      <c r="A32" s="9">
        <v>1990</v>
      </c>
      <c r="B32">
        <v>1535</v>
      </c>
      <c r="C32">
        <v>2589</v>
      </c>
      <c r="D32">
        <v>0</v>
      </c>
      <c r="E32">
        <v>2</v>
      </c>
      <c r="F32">
        <v>0</v>
      </c>
      <c r="G32" s="31" t="s">
        <v>0</v>
      </c>
      <c r="H32" s="2">
        <f t="shared" si="22"/>
        <v>4126</v>
      </c>
      <c r="J32" s="9">
        <v>1990</v>
      </c>
      <c r="K32" s="2">
        <f t="shared" si="23"/>
        <v>1535</v>
      </c>
      <c r="L32" s="2">
        <f t="shared" si="23"/>
        <v>2589</v>
      </c>
      <c r="M32" s="2">
        <f t="shared" si="15"/>
        <v>2</v>
      </c>
      <c r="N32" s="2">
        <f t="shared" si="24"/>
        <v>4126</v>
      </c>
      <c r="P32" s="9">
        <f t="shared" si="16"/>
        <v>1990</v>
      </c>
      <c r="Q32" s="2">
        <f t="shared" si="17"/>
        <v>37.203102278235576</v>
      </c>
      <c r="R32" s="2">
        <f t="shared" si="18"/>
        <v>62.748424624333495</v>
      </c>
      <c r="S32" s="1">
        <f t="shared" si="18"/>
        <v>0</v>
      </c>
      <c r="T32" s="1">
        <f t="shared" si="18"/>
        <v>0.048473097430925836</v>
      </c>
      <c r="U32" s="1">
        <f t="shared" si="18"/>
        <v>0</v>
      </c>
      <c r="V32" s="31" t="s">
        <v>0</v>
      </c>
      <c r="W32" s="2">
        <f t="shared" si="18"/>
        <v>100</v>
      </c>
      <c r="Z32" s="9">
        <v>1990</v>
      </c>
      <c r="AA32" s="2">
        <f t="shared" si="25"/>
        <v>2966064</v>
      </c>
      <c r="AB32" s="2">
        <f t="shared" si="25"/>
        <v>1019884</v>
      </c>
      <c r="AC32" s="1">
        <f t="shared" si="25"/>
        <v>16249</v>
      </c>
      <c r="AD32" s="1">
        <f t="shared" si="25"/>
        <v>21516</v>
      </c>
      <c r="AE32" s="1">
        <f t="shared" si="25"/>
        <v>24795</v>
      </c>
      <c r="AF32" s="1"/>
      <c r="AG32" s="2">
        <f t="shared" si="19"/>
        <v>4048508</v>
      </c>
      <c r="AJ32" s="9">
        <v>1990</v>
      </c>
      <c r="AK32" s="1">
        <f t="shared" si="26"/>
        <v>51.752086266513466</v>
      </c>
      <c r="AL32" s="1">
        <f t="shared" si="20"/>
        <v>253.8523989002671</v>
      </c>
      <c r="AM32" s="1">
        <f t="shared" si="20"/>
        <v>0</v>
      </c>
      <c r="AN32" s="1">
        <f t="shared" si="20"/>
        <v>9.295408068414202</v>
      </c>
      <c r="AO32" s="1">
        <f t="shared" si="20"/>
        <v>0</v>
      </c>
      <c r="AP32" s="1"/>
      <c r="AQ32" s="1">
        <f t="shared" si="21"/>
        <v>101.91408785656346</v>
      </c>
      <c r="AR32" s="1">
        <f t="shared" si="27"/>
        <v>3.19693094629156</v>
      </c>
    </row>
    <row r="33" spans="1:44" ht="12.75">
      <c r="A33" s="9">
        <v>1991</v>
      </c>
      <c r="B33">
        <v>1539</v>
      </c>
      <c r="C33">
        <v>2747</v>
      </c>
      <c r="D33">
        <v>0</v>
      </c>
      <c r="E33">
        <v>0</v>
      </c>
      <c r="F33">
        <v>0</v>
      </c>
      <c r="G33" s="31" t="s">
        <v>0</v>
      </c>
      <c r="H33" s="2">
        <f t="shared" si="22"/>
        <v>4286</v>
      </c>
      <c r="J33" s="9">
        <v>1991</v>
      </c>
      <c r="K33" s="2">
        <f t="shared" si="23"/>
        <v>1539</v>
      </c>
      <c r="L33" s="2">
        <f t="shared" si="23"/>
        <v>2747</v>
      </c>
      <c r="M33" s="2">
        <f t="shared" si="15"/>
        <v>0</v>
      </c>
      <c r="N33" s="2">
        <f t="shared" si="24"/>
        <v>4286</v>
      </c>
      <c r="P33" s="9">
        <f t="shared" si="16"/>
        <v>1991</v>
      </c>
      <c r="Q33" s="2">
        <f t="shared" si="17"/>
        <v>35.90760615958936</v>
      </c>
      <c r="R33" s="2">
        <f t="shared" si="18"/>
        <v>64.09239384041065</v>
      </c>
      <c r="S33" s="1">
        <f t="shared" si="18"/>
        <v>0</v>
      </c>
      <c r="T33" s="1">
        <f t="shared" si="18"/>
        <v>0</v>
      </c>
      <c r="U33" s="1">
        <f t="shared" si="18"/>
        <v>0</v>
      </c>
      <c r="V33" s="31" t="s">
        <v>0</v>
      </c>
      <c r="W33" s="2">
        <f t="shared" si="18"/>
        <v>100</v>
      </c>
      <c r="Z33" s="9">
        <v>1991</v>
      </c>
      <c r="AA33" s="2">
        <f t="shared" si="25"/>
        <v>2993899</v>
      </c>
      <c r="AB33" s="2">
        <f t="shared" si="25"/>
        <v>1033240</v>
      </c>
      <c r="AC33" s="1">
        <f t="shared" si="25"/>
        <v>16214</v>
      </c>
      <c r="AD33" s="1">
        <f t="shared" si="25"/>
        <v>22350</v>
      </c>
      <c r="AE33" s="1">
        <f t="shared" si="25"/>
        <v>25322</v>
      </c>
      <c r="AF33" s="1"/>
      <c r="AG33" s="2">
        <f t="shared" si="19"/>
        <v>4091025</v>
      </c>
      <c r="AJ33" s="9">
        <v>1991</v>
      </c>
      <c r="AK33" s="1">
        <f t="shared" si="26"/>
        <v>51.404539698901</v>
      </c>
      <c r="AL33" s="1">
        <f t="shared" si="20"/>
        <v>265.86272308466573</v>
      </c>
      <c r="AM33" s="1">
        <f t="shared" si="20"/>
        <v>0</v>
      </c>
      <c r="AN33" s="1">
        <f t="shared" si="20"/>
        <v>0</v>
      </c>
      <c r="AO33" s="1">
        <f t="shared" si="20"/>
        <v>0</v>
      </c>
      <c r="AP33" s="1"/>
      <c r="AQ33" s="1">
        <f t="shared" si="21"/>
        <v>104.76592052114079</v>
      </c>
      <c r="AR33" s="1">
        <f t="shared" si="27"/>
        <v>0</v>
      </c>
    </row>
    <row r="34" spans="1:44" ht="12.75">
      <c r="A34" s="9">
        <v>1992</v>
      </c>
      <c r="B34">
        <v>1671</v>
      </c>
      <c r="C34">
        <v>3128</v>
      </c>
      <c r="D34">
        <v>1</v>
      </c>
      <c r="E34">
        <v>0</v>
      </c>
      <c r="F34">
        <v>0</v>
      </c>
      <c r="G34" s="31" t="s">
        <v>0</v>
      </c>
      <c r="H34" s="2">
        <f t="shared" si="22"/>
        <v>4800</v>
      </c>
      <c r="J34" s="9">
        <v>1992</v>
      </c>
      <c r="K34" s="2">
        <f t="shared" si="23"/>
        <v>1671</v>
      </c>
      <c r="L34" s="2">
        <f t="shared" si="23"/>
        <v>3128</v>
      </c>
      <c r="M34" s="2">
        <f t="shared" si="15"/>
        <v>1</v>
      </c>
      <c r="N34" s="2">
        <f t="shared" si="24"/>
        <v>4800</v>
      </c>
      <c r="P34" s="9">
        <f t="shared" si="16"/>
        <v>1992</v>
      </c>
      <c r="Q34" s="2">
        <f t="shared" si="17"/>
        <v>34.8125</v>
      </c>
      <c r="R34" s="2">
        <f t="shared" si="18"/>
        <v>65.16666666666666</v>
      </c>
      <c r="S34" s="1">
        <f t="shared" si="18"/>
        <v>0.020833333333333336</v>
      </c>
      <c r="T34" s="1">
        <f t="shared" si="18"/>
        <v>0</v>
      </c>
      <c r="U34" s="1">
        <f t="shared" si="18"/>
        <v>0</v>
      </c>
      <c r="V34" s="31" t="s">
        <v>0</v>
      </c>
      <c r="W34" s="2">
        <f t="shared" si="18"/>
        <v>100</v>
      </c>
      <c r="Z34" s="9">
        <v>1992</v>
      </c>
      <c r="AA34" s="2">
        <f t="shared" si="25"/>
        <v>3023386</v>
      </c>
      <c r="AB34" s="2">
        <f t="shared" si="25"/>
        <v>1050520</v>
      </c>
      <c r="AC34" s="1">
        <f t="shared" si="25"/>
        <v>15751</v>
      </c>
      <c r="AD34" s="1">
        <f t="shared" si="25"/>
        <v>23149</v>
      </c>
      <c r="AE34" s="1">
        <f t="shared" si="25"/>
        <v>26463</v>
      </c>
      <c r="AF34" s="1"/>
      <c r="AG34" s="2">
        <f t="shared" si="19"/>
        <v>4139269</v>
      </c>
      <c r="AJ34" s="9">
        <v>1992</v>
      </c>
      <c r="AK34" s="1">
        <f t="shared" si="26"/>
        <v>55.269158486544555</v>
      </c>
      <c r="AL34" s="1">
        <f t="shared" si="20"/>
        <v>297.7573011460991</v>
      </c>
      <c r="AM34" s="1">
        <f t="shared" si="20"/>
        <v>6.348803250587264</v>
      </c>
      <c r="AN34" s="1">
        <f t="shared" si="20"/>
        <v>0</v>
      </c>
      <c r="AO34" s="1">
        <f t="shared" si="20"/>
        <v>0</v>
      </c>
      <c r="AP34" s="1"/>
      <c r="AQ34" s="1">
        <f t="shared" si="21"/>
        <v>115.96250449052718</v>
      </c>
      <c r="AR34" s="1">
        <f t="shared" si="27"/>
        <v>1.5299175374447318</v>
      </c>
    </row>
    <row r="35" spans="1:44" ht="12.75">
      <c r="A35" s="9">
        <v>1993</v>
      </c>
      <c r="B35">
        <v>1738</v>
      </c>
      <c r="C35">
        <v>3351</v>
      </c>
      <c r="D35">
        <v>0</v>
      </c>
      <c r="E35">
        <v>0</v>
      </c>
      <c r="F35">
        <v>0</v>
      </c>
      <c r="G35" s="31" t="s">
        <v>0</v>
      </c>
      <c r="H35" s="2">
        <f t="shared" si="22"/>
        <v>5089</v>
      </c>
      <c r="J35" s="9">
        <v>1993</v>
      </c>
      <c r="K35" s="2">
        <f t="shared" si="23"/>
        <v>1738</v>
      </c>
      <c r="L35" s="2">
        <f t="shared" si="23"/>
        <v>3351</v>
      </c>
      <c r="M35" s="2">
        <f t="shared" si="15"/>
        <v>0</v>
      </c>
      <c r="N35" s="2">
        <f t="shared" si="24"/>
        <v>5089</v>
      </c>
      <c r="P35" s="9">
        <f t="shared" si="16"/>
        <v>1993</v>
      </c>
      <c r="Q35" s="2">
        <f t="shared" si="17"/>
        <v>34.15209274906662</v>
      </c>
      <c r="R35" s="2">
        <f t="shared" si="18"/>
        <v>65.84790725093339</v>
      </c>
      <c r="S35" s="1">
        <f t="shared" si="18"/>
        <v>0</v>
      </c>
      <c r="T35" s="1">
        <f t="shared" si="18"/>
        <v>0</v>
      </c>
      <c r="U35" s="1">
        <f t="shared" si="18"/>
        <v>0</v>
      </c>
      <c r="V35" s="31" t="s">
        <v>0</v>
      </c>
      <c r="W35" s="2">
        <f t="shared" si="18"/>
        <v>100</v>
      </c>
      <c r="Z35" s="9">
        <v>1993</v>
      </c>
      <c r="AA35" s="2">
        <f t="shared" si="25"/>
        <v>3056573</v>
      </c>
      <c r="AB35" s="2">
        <f t="shared" si="25"/>
        <v>1068400</v>
      </c>
      <c r="AC35" s="1">
        <f t="shared" si="25"/>
        <v>15482</v>
      </c>
      <c r="AD35" s="1">
        <f t="shared" si="25"/>
        <v>24370</v>
      </c>
      <c r="AE35" s="1">
        <f t="shared" si="25"/>
        <v>28289</v>
      </c>
      <c r="AF35" s="1"/>
      <c r="AG35" s="2">
        <f t="shared" si="19"/>
        <v>4193114</v>
      </c>
      <c r="AJ35" s="9">
        <v>1993</v>
      </c>
      <c r="AK35" s="1">
        <f t="shared" si="26"/>
        <v>56.86106629876008</v>
      </c>
      <c r="AL35" s="1">
        <f t="shared" si="20"/>
        <v>313.64657431673527</v>
      </c>
      <c r="AM35" s="1">
        <f t="shared" si="20"/>
        <v>0</v>
      </c>
      <c r="AN35" s="1">
        <f t="shared" si="20"/>
        <v>0</v>
      </c>
      <c r="AO35" s="1">
        <f t="shared" si="20"/>
        <v>0</v>
      </c>
      <c r="AP35" s="1"/>
      <c r="AQ35" s="1">
        <f t="shared" si="21"/>
        <v>121.36564853710155</v>
      </c>
      <c r="AR35" s="1">
        <f t="shared" si="27"/>
        <v>0</v>
      </c>
    </row>
    <row r="36" spans="1:44" ht="12.75">
      <c r="A36" s="9">
        <v>1994</v>
      </c>
      <c r="B36">
        <v>1608</v>
      </c>
      <c r="C36">
        <v>3062</v>
      </c>
      <c r="D36">
        <v>0</v>
      </c>
      <c r="E36">
        <v>0</v>
      </c>
      <c r="F36">
        <v>0</v>
      </c>
      <c r="G36" s="31" t="s">
        <v>0</v>
      </c>
      <c r="H36" s="2">
        <f t="shared" si="22"/>
        <v>4670</v>
      </c>
      <c r="J36" s="9">
        <v>1994</v>
      </c>
      <c r="K36" s="2">
        <f t="shared" si="23"/>
        <v>1608</v>
      </c>
      <c r="L36" s="2">
        <f t="shared" si="23"/>
        <v>3062</v>
      </c>
      <c r="M36" s="2">
        <f t="shared" si="15"/>
        <v>0</v>
      </c>
      <c r="N36" s="2">
        <f t="shared" si="24"/>
        <v>4670</v>
      </c>
      <c r="P36" s="9">
        <f t="shared" si="16"/>
        <v>1994</v>
      </c>
      <c r="Q36" s="2">
        <f t="shared" si="17"/>
        <v>34.43254817987152</v>
      </c>
      <c r="R36" s="2">
        <f t="shared" si="18"/>
        <v>65.56745182012847</v>
      </c>
      <c r="S36" s="1">
        <f t="shared" si="18"/>
        <v>0</v>
      </c>
      <c r="T36" s="1">
        <f t="shared" si="18"/>
        <v>0</v>
      </c>
      <c r="U36" s="1">
        <f t="shared" si="18"/>
        <v>0</v>
      </c>
      <c r="V36" s="31" t="s">
        <v>0</v>
      </c>
      <c r="W36" s="2">
        <f t="shared" si="18"/>
        <v>100</v>
      </c>
      <c r="Z36" s="9">
        <v>1994</v>
      </c>
      <c r="AA36" s="2">
        <f t="shared" si="25"/>
        <v>3078356</v>
      </c>
      <c r="AB36" s="2">
        <f t="shared" si="25"/>
        <v>1083627</v>
      </c>
      <c r="AC36" s="1">
        <f t="shared" si="25"/>
        <v>15153</v>
      </c>
      <c r="AD36" s="1">
        <f t="shared" si="25"/>
        <v>25156</v>
      </c>
      <c r="AE36" s="1">
        <f t="shared" si="25"/>
        <v>30673</v>
      </c>
      <c r="AF36" s="1"/>
      <c r="AG36" s="2">
        <f t="shared" si="19"/>
        <v>4232965</v>
      </c>
      <c r="AJ36" s="9">
        <v>1994</v>
      </c>
      <c r="AK36" s="1">
        <f t="shared" si="26"/>
        <v>52.2356738466896</v>
      </c>
      <c r="AL36" s="1">
        <f t="shared" si="20"/>
        <v>282.5695557604231</v>
      </c>
      <c r="AM36" s="1">
        <f t="shared" si="20"/>
        <v>0</v>
      </c>
      <c r="AN36" s="1">
        <f t="shared" si="20"/>
        <v>0</v>
      </c>
      <c r="AO36" s="1">
        <f t="shared" si="20"/>
        <v>0</v>
      </c>
      <c r="AP36" s="1"/>
      <c r="AQ36" s="1">
        <f t="shared" si="21"/>
        <v>110.32455973531556</v>
      </c>
      <c r="AR36" s="1">
        <f t="shared" si="27"/>
        <v>0</v>
      </c>
    </row>
    <row r="37" spans="1:44" ht="12.75">
      <c r="A37" s="9">
        <v>1995</v>
      </c>
      <c r="B37">
        <v>1875</v>
      </c>
      <c r="C37">
        <v>3531</v>
      </c>
      <c r="D37">
        <v>0</v>
      </c>
      <c r="E37">
        <v>0</v>
      </c>
      <c r="F37">
        <v>0</v>
      </c>
      <c r="G37" s="31" t="s">
        <v>0</v>
      </c>
      <c r="H37" s="2">
        <f t="shared" si="22"/>
        <v>5406</v>
      </c>
      <c r="J37" s="9">
        <v>1995</v>
      </c>
      <c r="K37" s="2">
        <f t="shared" si="23"/>
        <v>1875</v>
      </c>
      <c r="L37" s="2">
        <f t="shared" si="23"/>
        <v>3531</v>
      </c>
      <c r="M37" s="2">
        <f t="shared" si="15"/>
        <v>0</v>
      </c>
      <c r="N37" s="2">
        <f t="shared" si="24"/>
        <v>5406</v>
      </c>
      <c r="P37" s="9">
        <f t="shared" si="16"/>
        <v>1995</v>
      </c>
      <c r="Q37" s="2">
        <f t="shared" si="17"/>
        <v>34.68368479467259</v>
      </c>
      <c r="R37" s="2">
        <f t="shared" si="18"/>
        <v>65.31631520532741</v>
      </c>
      <c r="S37" s="1">
        <f t="shared" si="18"/>
        <v>0</v>
      </c>
      <c r="T37" s="1">
        <f t="shared" si="18"/>
        <v>0</v>
      </c>
      <c r="U37" s="1">
        <f t="shared" si="18"/>
        <v>0</v>
      </c>
      <c r="V37" s="31" t="s">
        <v>0</v>
      </c>
      <c r="W37" s="2">
        <f t="shared" si="18"/>
        <v>100</v>
      </c>
      <c r="Z37" s="9">
        <v>1995</v>
      </c>
      <c r="AA37" s="2">
        <f t="shared" si="25"/>
        <v>3093363</v>
      </c>
      <c r="AB37" s="2">
        <f t="shared" si="25"/>
        <v>1095251</v>
      </c>
      <c r="AC37" s="1">
        <f t="shared" si="25"/>
        <v>15035</v>
      </c>
      <c r="AD37" s="1">
        <f t="shared" si="25"/>
        <v>26040</v>
      </c>
      <c r="AE37" s="1">
        <f t="shared" si="25"/>
        <v>33042</v>
      </c>
      <c r="AF37" s="1"/>
      <c r="AG37" s="2">
        <f t="shared" si="19"/>
        <v>4262731</v>
      </c>
      <c r="AJ37" s="9">
        <v>1995</v>
      </c>
      <c r="AK37" s="1">
        <f t="shared" si="26"/>
        <v>60.613642821744484</v>
      </c>
      <c r="AL37" s="1">
        <f t="shared" si="20"/>
        <v>322.39185355685595</v>
      </c>
      <c r="AM37" s="1">
        <f t="shared" si="20"/>
        <v>0</v>
      </c>
      <c r="AN37" s="1">
        <f t="shared" si="20"/>
        <v>0</v>
      </c>
      <c r="AO37" s="1">
        <f t="shared" si="20"/>
        <v>0</v>
      </c>
      <c r="AP37" s="1"/>
      <c r="AQ37" s="1">
        <f t="shared" si="21"/>
        <v>126.82010664055508</v>
      </c>
      <c r="AR37" s="1">
        <f t="shared" si="27"/>
        <v>0</v>
      </c>
    </row>
    <row r="38" spans="1:44" ht="12.75">
      <c r="A38" s="9">
        <v>1996</v>
      </c>
      <c r="B38">
        <v>1970</v>
      </c>
      <c r="C38">
        <v>3603</v>
      </c>
      <c r="D38">
        <v>0</v>
      </c>
      <c r="E38">
        <v>0</v>
      </c>
      <c r="F38">
        <v>0</v>
      </c>
      <c r="G38" s="31" t="s">
        <v>0</v>
      </c>
      <c r="H38" s="2">
        <f t="shared" si="22"/>
        <v>5573</v>
      </c>
      <c r="J38" s="9">
        <v>1996</v>
      </c>
      <c r="K38" s="2">
        <f t="shared" si="23"/>
        <v>1970</v>
      </c>
      <c r="L38" s="2">
        <f t="shared" si="23"/>
        <v>3603</v>
      </c>
      <c r="M38" s="2">
        <f t="shared" si="15"/>
        <v>0</v>
      </c>
      <c r="N38" s="2">
        <f t="shared" si="24"/>
        <v>5573</v>
      </c>
      <c r="P38" s="9">
        <f t="shared" si="16"/>
        <v>1996</v>
      </c>
      <c r="Q38" s="2">
        <f t="shared" si="17"/>
        <v>35.34900412704109</v>
      </c>
      <c r="R38" s="2">
        <f t="shared" si="18"/>
        <v>64.6509958729589</v>
      </c>
      <c r="S38" s="1">
        <f t="shared" si="18"/>
        <v>0</v>
      </c>
      <c r="T38" s="1">
        <f t="shared" si="18"/>
        <v>0</v>
      </c>
      <c r="U38" s="1">
        <f t="shared" si="18"/>
        <v>0</v>
      </c>
      <c r="V38" s="31" t="s">
        <v>0</v>
      </c>
      <c r="W38" s="2">
        <f t="shared" si="18"/>
        <v>100</v>
      </c>
      <c r="Z38" s="9">
        <v>1996</v>
      </c>
      <c r="AA38" s="2">
        <f t="shared" si="25"/>
        <v>3109442</v>
      </c>
      <c r="AB38" s="2">
        <f t="shared" si="25"/>
        <v>1103666</v>
      </c>
      <c r="AC38" s="1">
        <f t="shared" si="25"/>
        <v>14983</v>
      </c>
      <c r="AD38" s="1">
        <f t="shared" si="25"/>
        <v>26423</v>
      </c>
      <c r="AE38" s="1">
        <f t="shared" si="25"/>
        <v>35889</v>
      </c>
      <c r="AF38" s="1"/>
      <c r="AG38" s="2">
        <f t="shared" si="19"/>
        <v>4290403</v>
      </c>
      <c r="AJ38" s="9">
        <v>1996</v>
      </c>
      <c r="AK38" s="1">
        <f t="shared" si="26"/>
        <v>63.35541875358987</v>
      </c>
      <c r="AL38" s="1">
        <f t="shared" si="20"/>
        <v>326.45746086225364</v>
      </c>
      <c r="AM38" s="1">
        <f t="shared" si="20"/>
        <v>0</v>
      </c>
      <c r="AN38" s="1">
        <f t="shared" si="20"/>
        <v>0</v>
      </c>
      <c r="AO38" s="1">
        <f t="shared" si="20"/>
        <v>0</v>
      </c>
      <c r="AP38" s="1"/>
      <c r="AQ38" s="1">
        <f t="shared" si="21"/>
        <v>129.89455769073442</v>
      </c>
      <c r="AR38" s="1">
        <f t="shared" si="27"/>
        <v>0</v>
      </c>
    </row>
    <row r="39" spans="1:44" ht="12.75">
      <c r="A39" s="9">
        <v>1997</v>
      </c>
      <c r="B39">
        <v>2072</v>
      </c>
      <c r="C39">
        <v>3675</v>
      </c>
      <c r="D39">
        <v>0</v>
      </c>
      <c r="E39">
        <v>0</v>
      </c>
      <c r="F39">
        <v>0</v>
      </c>
      <c r="G39" s="31" t="s">
        <v>0</v>
      </c>
      <c r="H39" s="2">
        <f t="shared" si="22"/>
        <v>5747</v>
      </c>
      <c r="J39" s="9">
        <v>1997</v>
      </c>
      <c r="K39" s="2">
        <f t="shared" si="23"/>
        <v>2072</v>
      </c>
      <c r="L39" s="2">
        <f t="shared" si="23"/>
        <v>3675</v>
      </c>
      <c r="M39" s="2">
        <f t="shared" si="15"/>
        <v>0</v>
      </c>
      <c r="N39" s="2">
        <f t="shared" si="24"/>
        <v>5747</v>
      </c>
      <c r="P39" s="9">
        <f t="shared" si="16"/>
        <v>1997</v>
      </c>
      <c r="Q39" s="2">
        <f t="shared" si="17"/>
        <v>36.05359317904993</v>
      </c>
      <c r="R39" s="2">
        <f t="shared" si="18"/>
        <v>63.94640682095007</v>
      </c>
      <c r="S39" s="1">
        <f t="shared" si="18"/>
        <v>0</v>
      </c>
      <c r="T39" s="1">
        <f t="shared" si="18"/>
        <v>0</v>
      </c>
      <c r="U39" s="1">
        <f t="shared" si="18"/>
        <v>0</v>
      </c>
      <c r="V39" s="31" t="s">
        <v>0</v>
      </c>
      <c r="W39" s="2">
        <f t="shared" si="18"/>
        <v>100</v>
      </c>
      <c r="Z39" s="9">
        <v>1997</v>
      </c>
      <c r="AA39" s="2">
        <f t="shared" si="25"/>
        <v>3123138</v>
      </c>
      <c r="AB39" s="2">
        <f t="shared" si="25"/>
        <v>1116323</v>
      </c>
      <c r="AC39" s="1">
        <f t="shared" si="25"/>
        <v>14696</v>
      </c>
      <c r="AD39" s="1">
        <f t="shared" si="25"/>
        <v>26784</v>
      </c>
      <c r="AE39" s="1">
        <f t="shared" si="25"/>
        <v>39340</v>
      </c>
      <c r="AF39" s="1"/>
      <c r="AG39" s="2">
        <f t="shared" si="19"/>
        <v>4320281</v>
      </c>
      <c r="AJ39" s="9">
        <v>1997</v>
      </c>
      <c r="AK39" s="1">
        <f t="shared" si="26"/>
        <v>66.34353012899206</v>
      </c>
      <c r="AL39" s="1">
        <f t="shared" si="20"/>
        <v>329.20579438030035</v>
      </c>
      <c r="AM39" s="1">
        <f t="shared" si="20"/>
        <v>0</v>
      </c>
      <c r="AN39" s="1">
        <f t="shared" si="20"/>
        <v>0</v>
      </c>
      <c r="AO39" s="1">
        <f t="shared" si="20"/>
        <v>0</v>
      </c>
      <c r="AP39" s="1"/>
      <c r="AQ39" s="1">
        <f t="shared" si="21"/>
        <v>133.02375470484444</v>
      </c>
      <c r="AR39" s="1">
        <f t="shared" si="27"/>
        <v>0</v>
      </c>
    </row>
    <row r="40" spans="1:44" ht="12.75">
      <c r="A40" s="9">
        <v>1998</v>
      </c>
      <c r="B40">
        <v>2419</v>
      </c>
      <c r="C40">
        <v>4235</v>
      </c>
      <c r="D40">
        <v>0</v>
      </c>
      <c r="E40">
        <v>1</v>
      </c>
      <c r="F40">
        <v>4</v>
      </c>
      <c r="G40" s="31" t="s">
        <v>0</v>
      </c>
      <c r="H40" s="2">
        <f t="shared" si="22"/>
        <v>6659</v>
      </c>
      <c r="J40" s="9">
        <v>1998</v>
      </c>
      <c r="K40" s="2">
        <f t="shared" si="23"/>
        <v>2419</v>
      </c>
      <c r="L40" s="2">
        <f t="shared" si="23"/>
        <v>4235</v>
      </c>
      <c r="M40" s="2">
        <f t="shared" si="15"/>
        <v>5</v>
      </c>
      <c r="N40" s="2">
        <f t="shared" si="24"/>
        <v>6659</v>
      </c>
      <c r="P40" s="9">
        <f t="shared" si="16"/>
        <v>1998</v>
      </c>
      <c r="Q40" s="2">
        <f t="shared" si="17"/>
        <v>36.32677579216099</v>
      </c>
      <c r="R40" s="2">
        <f t="shared" si="18"/>
        <v>63.59813785853732</v>
      </c>
      <c r="S40" s="1">
        <f t="shared" si="18"/>
        <v>0</v>
      </c>
      <c r="T40" s="1">
        <f t="shared" si="18"/>
        <v>0.01501726986033939</v>
      </c>
      <c r="U40" s="1">
        <f t="shared" si="18"/>
        <v>0.06006907944135756</v>
      </c>
      <c r="V40" s="31" t="s">
        <v>0</v>
      </c>
      <c r="W40" s="2">
        <f t="shared" si="18"/>
        <v>100</v>
      </c>
      <c r="Z40" s="9">
        <v>1998</v>
      </c>
      <c r="AA40" s="2">
        <f t="shared" si="25"/>
        <v>3141015</v>
      </c>
      <c r="AB40" s="2">
        <f t="shared" si="25"/>
        <v>1126299</v>
      </c>
      <c r="AC40" s="1">
        <f t="shared" si="25"/>
        <v>14232</v>
      </c>
      <c r="AD40" s="1">
        <f t="shared" si="25"/>
        <v>26932</v>
      </c>
      <c r="AE40" s="1">
        <f t="shared" si="25"/>
        <v>42559</v>
      </c>
      <c r="AF40" s="1"/>
      <c r="AG40" s="2">
        <f t="shared" si="19"/>
        <v>4351037</v>
      </c>
      <c r="AJ40" s="9">
        <v>1998</v>
      </c>
      <c r="AK40" s="1">
        <f t="shared" si="26"/>
        <v>77.01332212676475</v>
      </c>
      <c r="AL40" s="1">
        <f t="shared" si="20"/>
        <v>376.01027791021744</v>
      </c>
      <c r="AM40" s="1">
        <f t="shared" si="20"/>
        <v>0</v>
      </c>
      <c r="AN40" s="1">
        <f t="shared" si="20"/>
        <v>3.7130551017377096</v>
      </c>
      <c r="AO40" s="1">
        <f t="shared" si="20"/>
        <v>9.398717075119245</v>
      </c>
      <c r="AP40" s="1"/>
      <c r="AQ40" s="1">
        <f t="shared" si="21"/>
        <v>153.04397549365817</v>
      </c>
      <c r="AR40" s="1">
        <f t="shared" si="27"/>
        <v>5.972074579267346</v>
      </c>
    </row>
    <row r="41" spans="1:44" ht="12.75">
      <c r="A41" s="9">
        <v>1999</v>
      </c>
      <c r="B41">
        <v>2360</v>
      </c>
      <c r="C41">
        <v>3861</v>
      </c>
      <c r="D41">
        <v>0</v>
      </c>
      <c r="E41">
        <v>0</v>
      </c>
      <c r="F41">
        <v>2</v>
      </c>
      <c r="G41" s="31" t="s">
        <v>0</v>
      </c>
      <c r="H41" s="2">
        <f t="shared" si="22"/>
        <v>6223</v>
      </c>
      <c r="J41" s="9">
        <v>1999</v>
      </c>
      <c r="K41" s="2">
        <f t="shared" si="23"/>
        <v>2360</v>
      </c>
      <c r="L41" s="2">
        <f t="shared" si="23"/>
        <v>3861</v>
      </c>
      <c r="M41" s="2">
        <f t="shared" si="15"/>
        <v>2</v>
      </c>
      <c r="N41" s="2">
        <f t="shared" si="24"/>
        <v>6223</v>
      </c>
      <c r="P41" s="9">
        <f t="shared" si="16"/>
        <v>1999</v>
      </c>
      <c r="Q41" s="2">
        <f t="shared" si="17"/>
        <v>37.92383094970271</v>
      </c>
      <c r="R41" s="2">
        <f aca="true" t="shared" si="28" ref="R41:W42">(C41/$H41)*100</f>
        <v>62.044030210509405</v>
      </c>
      <c r="S41" s="1">
        <f t="shared" si="28"/>
        <v>0</v>
      </c>
      <c r="T41" s="1">
        <f t="shared" si="28"/>
        <v>0</v>
      </c>
      <c r="U41" s="1">
        <f t="shared" si="28"/>
        <v>0.032138839787883657</v>
      </c>
      <c r="V41" s="31" t="s">
        <v>0</v>
      </c>
      <c r="W41" s="2">
        <f t="shared" si="28"/>
        <v>100</v>
      </c>
      <c r="Z41" s="9">
        <v>1999</v>
      </c>
      <c r="AA41" s="2">
        <f t="shared" si="25"/>
        <v>3149149</v>
      </c>
      <c r="AB41" s="2">
        <f t="shared" si="25"/>
        <v>1134151</v>
      </c>
      <c r="AC41" s="1">
        <f t="shared" si="25"/>
        <v>13967</v>
      </c>
      <c r="AD41" s="1">
        <f t="shared" si="25"/>
        <v>27246</v>
      </c>
      <c r="AE41" s="1">
        <f t="shared" si="25"/>
        <v>45349</v>
      </c>
      <c r="AF41" s="1"/>
      <c r="AG41" s="2">
        <f t="shared" si="19"/>
        <v>4369862</v>
      </c>
      <c r="AJ41" s="9">
        <v>1999</v>
      </c>
      <c r="AK41" s="1">
        <f t="shared" si="26"/>
        <v>74.94088085384337</v>
      </c>
      <c r="AL41" s="1">
        <f>(C41/AB41)*100000</f>
        <v>340.4308597356084</v>
      </c>
      <c r="AM41" s="1">
        <f>(D41/AC41)*100000</f>
        <v>0</v>
      </c>
      <c r="AN41" s="1">
        <f>(E41/AD41)*100000</f>
        <v>0</v>
      </c>
      <c r="AO41" s="1">
        <f>(F41/AE41)*100000</f>
        <v>4.410240578623564</v>
      </c>
      <c r="AP41" s="1"/>
      <c r="AQ41" s="1">
        <f t="shared" si="21"/>
        <v>142.407243066257</v>
      </c>
      <c r="AR41" s="1">
        <f t="shared" si="27"/>
        <v>2.310482659827638</v>
      </c>
    </row>
    <row r="42" spans="1:23" s="4" customFormat="1" ht="12.75">
      <c r="A42" s="13" t="s">
        <v>14</v>
      </c>
      <c r="B42" s="21">
        <f>SUM(B25:B41)</f>
        <v>28198</v>
      </c>
      <c r="C42" s="21">
        <f>SUM(C25:C41)</f>
        <v>46216</v>
      </c>
      <c r="D42" s="21">
        <f>SUM(D25:D41)</f>
        <v>5</v>
      </c>
      <c r="E42" s="21">
        <f>SUM(E25:E41)</f>
        <v>4</v>
      </c>
      <c r="F42" s="4">
        <v>11</v>
      </c>
      <c r="G42" s="12" t="s">
        <v>0</v>
      </c>
      <c r="H42" s="21">
        <f t="shared" si="22"/>
        <v>74434</v>
      </c>
      <c r="J42" s="13" t="s">
        <v>14</v>
      </c>
      <c r="K42" s="21">
        <f>B42</f>
        <v>28198</v>
      </c>
      <c r="L42" s="21">
        <f>C42</f>
        <v>46216</v>
      </c>
      <c r="M42" s="21">
        <f t="shared" si="15"/>
        <v>20</v>
      </c>
      <c r="N42" s="21">
        <f>H42</f>
        <v>74434</v>
      </c>
      <c r="P42" s="13" t="str">
        <f t="shared" si="16"/>
        <v>Total</v>
      </c>
      <c r="Q42" s="21">
        <f t="shared" si="17"/>
        <v>37.88322540774377</v>
      </c>
      <c r="R42" s="21">
        <f t="shared" si="28"/>
        <v>62.089905150871914</v>
      </c>
      <c r="S42" s="23">
        <f t="shared" si="28"/>
        <v>0.006717360346078404</v>
      </c>
      <c r="T42" s="23">
        <f t="shared" si="28"/>
        <v>0.005373888276862724</v>
      </c>
      <c r="U42" s="23">
        <f t="shared" si="28"/>
        <v>0.014778192761372492</v>
      </c>
      <c r="V42" s="12" t="s">
        <v>0</v>
      </c>
      <c r="W42" s="21">
        <f t="shared" si="28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29" t="str">
        <f>CONCATENATE("Admissions Balance, All Races: ",$A$1)</f>
        <v>Admissions Balance, All Races: ALABAMA</v>
      </c>
      <c r="B45" s="29"/>
      <c r="C45" s="29"/>
      <c r="D45" s="29"/>
      <c r="E45" s="29"/>
      <c r="F45" s="29"/>
      <c r="G45" s="29"/>
      <c r="H45" s="29"/>
      <c r="J45" s="29" t="str">
        <f>CONCATENATE("Admissions Balance, BW + Balance: ",$A$1)</f>
        <v>Admissions Balance, BW + Balance: ALABAMA</v>
      </c>
      <c r="K45" s="29"/>
      <c r="L45" s="29"/>
      <c r="M45" s="29"/>
      <c r="N45" s="29"/>
      <c r="P45" s="29" t="str">
        <f>CONCATENATE("Percent of Total, Admissions Balance by Race: ",$A$1)</f>
        <v>Percent of Total, Admissions Balance by Race: ALABAMA</v>
      </c>
      <c r="Q45" s="29"/>
      <c r="R45" s="29"/>
      <c r="S45" s="29"/>
      <c r="T45" s="29"/>
      <c r="U45" s="29"/>
      <c r="V45" s="29"/>
      <c r="W45" s="29"/>
      <c r="Z45" s="29" t="str">
        <f>CONCATENATE("Total Population, By Race: ",$A$1)</f>
        <v>Total Population, By Race: ALABAMA</v>
      </c>
      <c r="AA45" s="29"/>
      <c r="AB45" s="29"/>
      <c r="AC45" s="29"/>
      <c r="AD45" s="29"/>
      <c r="AE45" s="29"/>
      <c r="AF45" s="29"/>
      <c r="AG45" s="29"/>
      <c r="AJ45" s="29" t="str">
        <f>CONCATENATE("Admissions Balance, per 100,000 By Race: ",$A$1)</f>
        <v>Admissions Balance, per 100,000 By Race: ALABAMA</v>
      </c>
      <c r="AK45" s="29"/>
      <c r="AL45" s="29"/>
      <c r="AM45" s="29"/>
      <c r="AN45" s="29"/>
      <c r="AO45" s="29"/>
      <c r="AP45" s="29"/>
      <c r="AQ45" s="29"/>
      <c r="AR45" s="29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29" ref="P46:W46">A46</f>
        <v>Year</v>
      </c>
      <c r="Q46" s="19" t="str">
        <f t="shared" si="29"/>
        <v>White, NH</v>
      </c>
      <c r="R46" s="19" t="str">
        <f t="shared" si="29"/>
        <v>Black, NH</v>
      </c>
      <c r="S46" s="19" t="str">
        <f t="shared" si="29"/>
        <v>Amerind, NH</v>
      </c>
      <c r="T46" s="19" t="str">
        <f t="shared" si="29"/>
        <v>Asian/PI, NH</v>
      </c>
      <c r="U46" s="19" t="str">
        <f t="shared" si="29"/>
        <v>Hisp, All</v>
      </c>
      <c r="V46" s="19" t="str">
        <f t="shared" si="29"/>
        <v>Race/Hisp NK</v>
      </c>
      <c r="W46" s="19" t="str">
        <f t="shared" si="29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 s="2">
        <f aca="true" t="shared" si="30" ref="B47:H62">B4-B25</f>
        <v>107</v>
      </c>
      <c r="C47" s="2">
        <f t="shared" si="30"/>
        <v>81</v>
      </c>
      <c r="D47">
        <f t="shared" si="30"/>
        <v>0</v>
      </c>
      <c r="E47">
        <f t="shared" si="30"/>
        <v>0</v>
      </c>
      <c r="F47">
        <f t="shared" si="30"/>
        <v>0</v>
      </c>
      <c r="G47" s="31" t="s">
        <v>0</v>
      </c>
      <c r="H47" s="2">
        <f t="shared" si="30"/>
        <v>188</v>
      </c>
      <c r="J47" s="9">
        <v>1983</v>
      </c>
      <c r="K47" s="2">
        <f aca="true" t="shared" si="31" ref="K47:N62">K4-K25</f>
        <v>107</v>
      </c>
      <c r="L47" s="2">
        <f t="shared" si="31"/>
        <v>81</v>
      </c>
      <c r="M47" s="2">
        <f t="shared" si="31"/>
        <v>0</v>
      </c>
      <c r="N47" s="2">
        <f t="shared" si="31"/>
        <v>188</v>
      </c>
      <c r="P47" s="9">
        <f>A47</f>
        <v>1983</v>
      </c>
      <c r="Q47" s="2">
        <f aca="true" t="shared" si="32" ref="Q47:W64">(B47/$H47)*100</f>
        <v>56.91489361702128</v>
      </c>
      <c r="R47" s="2">
        <f t="shared" si="32"/>
        <v>43.08510638297872</v>
      </c>
      <c r="S47" s="1">
        <f t="shared" si="32"/>
        <v>0</v>
      </c>
      <c r="T47" s="1">
        <f t="shared" si="32"/>
        <v>0</v>
      </c>
      <c r="U47" s="1">
        <f t="shared" si="32"/>
        <v>0</v>
      </c>
      <c r="V47" s="31" t="s">
        <v>0</v>
      </c>
      <c r="W47" s="2">
        <f t="shared" si="32"/>
        <v>100</v>
      </c>
      <c r="Z47" s="9">
        <v>1983</v>
      </c>
      <c r="AA47" s="2">
        <f>AA25</f>
        <v>2887773</v>
      </c>
      <c r="AB47" s="2">
        <f aca="true" t="shared" si="33" ref="AB47:AG47">AB25</f>
        <v>993030</v>
      </c>
      <c r="AC47" s="1">
        <f t="shared" si="33"/>
        <v>9724</v>
      </c>
      <c r="AD47" s="1">
        <f t="shared" si="33"/>
        <v>14060</v>
      </c>
      <c r="AE47" s="1">
        <f t="shared" si="33"/>
        <v>29522</v>
      </c>
      <c r="AF47" s="1"/>
      <c r="AG47" s="2">
        <f t="shared" si="33"/>
        <v>3934109</v>
      </c>
      <c r="AJ47" s="9">
        <v>1983</v>
      </c>
      <c r="AK47" s="1">
        <f>(B47/AA47)*100000</f>
        <v>3.705277388492794</v>
      </c>
      <c r="AL47" s="1">
        <f aca="true" t="shared" si="34" ref="AL47:AO62">(C47/AB47)*100000</f>
        <v>8.156853267272892</v>
      </c>
      <c r="AM47" s="1">
        <f t="shared" si="34"/>
        <v>0</v>
      </c>
      <c r="AN47" s="1">
        <f t="shared" si="34"/>
        <v>0</v>
      </c>
      <c r="AO47" s="1">
        <f t="shared" si="34"/>
        <v>0</v>
      </c>
      <c r="AP47" s="1"/>
      <c r="AQ47" s="1">
        <f aca="true" t="shared" si="35" ref="AQ47:AQ63">(H47/AG47)*100000</f>
        <v>4.778718637434804</v>
      </c>
      <c r="AR47" s="1">
        <f>(SUM(D47:F47)/SUM(AC47:AE47))*100000</f>
        <v>0</v>
      </c>
    </row>
    <row r="48" spans="1:44" ht="12.75">
      <c r="A48" s="9">
        <v>1984</v>
      </c>
      <c r="B48" s="2">
        <f t="shared" si="30"/>
        <v>129</v>
      </c>
      <c r="C48" s="2">
        <f t="shared" si="30"/>
        <v>111</v>
      </c>
      <c r="D48">
        <f t="shared" si="30"/>
        <v>0</v>
      </c>
      <c r="E48">
        <f t="shared" si="30"/>
        <v>0</v>
      </c>
      <c r="F48">
        <f t="shared" si="30"/>
        <v>0</v>
      </c>
      <c r="G48" s="31" t="s">
        <v>0</v>
      </c>
      <c r="H48" s="2">
        <f t="shared" si="30"/>
        <v>240</v>
      </c>
      <c r="J48" s="9">
        <v>1984</v>
      </c>
      <c r="K48" s="2">
        <f t="shared" si="31"/>
        <v>129</v>
      </c>
      <c r="L48" s="2">
        <f t="shared" si="31"/>
        <v>111</v>
      </c>
      <c r="M48" s="2">
        <f t="shared" si="31"/>
        <v>0</v>
      </c>
      <c r="N48" s="2">
        <f t="shared" si="31"/>
        <v>240</v>
      </c>
      <c r="P48" s="9">
        <f aca="true" t="shared" si="36" ref="P48:P64">A48</f>
        <v>1984</v>
      </c>
      <c r="Q48" s="2">
        <f t="shared" si="32"/>
        <v>53.75</v>
      </c>
      <c r="R48" s="2">
        <f t="shared" si="32"/>
        <v>46.25</v>
      </c>
      <c r="S48" s="1">
        <f t="shared" si="32"/>
        <v>0</v>
      </c>
      <c r="T48" s="1">
        <f t="shared" si="32"/>
        <v>0</v>
      </c>
      <c r="U48" s="1">
        <f t="shared" si="32"/>
        <v>0</v>
      </c>
      <c r="V48" s="31" t="s">
        <v>0</v>
      </c>
      <c r="W48" s="2">
        <f t="shared" si="32"/>
        <v>100</v>
      </c>
      <c r="Z48" s="9">
        <v>1984</v>
      </c>
      <c r="AA48" s="2">
        <f aca="true" t="shared" si="37" ref="AA48:AG63">AA26</f>
        <v>2901939</v>
      </c>
      <c r="AB48" s="2">
        <f t="shared" si="37"/>
        <v>995488</v>
      </c>
      <c r="AC48" s="1">
        <f t="shared" si="37"/>
        <v>10502</v>
      </c>
      <c r="AD48" s="1">
        <f t="shared" si="37"/>
        <v>15073</v>
      </c>
      <c r="AE48" s="1">
        <f t="shared" si="37"/>
        <v>28832</v>
      </c>
      <c r="AF48" s="1"/>
      <c r="AG48" s="2">
        <f t="shared" si="37"/>
        <v>3951834</v>
      </c>
      <c r="AJ48" s="9">
        <v>1984</v>
      </c>
      <c r="AK48" s="1">
        <f aca="true" t="shared" si="38" ref="AK48:AK63">(B48/AA48)*100000</f>
        <v>4.445303640083407</v>
      </c>
      <c r="AL48" s="1">
        <f t="shared" si="34"/>
        <v>11.150310199620689</v>
      </c>
      <c r="AM48" s="1">
        <f t="shared" si="34"/>
        <v>0</v>
      </c>
      <c r="AN48" s="1">
        <f t="shared" si="34"/>
        <v>0</v>
      </c>
      <c r="AO48" s="1">
        <f t="shared" si="34"/>
        <v>0</v>
      </c>
      <c r="AP48" s="1"/>
      <c r="AQ48" s="1">
        <f t="shared" si="35"/>
        <v>6.073129589957473</v>
      </c>
      <c r="AR48" s="1">
        <f aca="true" t="shared" si="39" ref="AR48:AR63">(SUM(D48:F48)/SUM(AC48:AE48))*100000</f>
        <v>0</v>
      </c>
    </row>
    <row r="49" spans="1:44" ht="12.75">
      <c r="A49" s="9">
        <v>1985</v>
      </c>
      <c r="B49" s="2">
        <f t="shared" si="30"/>
        <v>435</v>
      </c>
      <c r="C49" s="2">
        <f t="shared" si="30"/>
        <v>406</v>
      </c>
      <c r="D49">
        <f t="shared" si="30"/>
        <v>0</v>
      </c>
      <c r="E49">
        <f t="shared" si="30"/>
        <v>0</v>
      </c>
      <c r="F49">
        <f t="shared" si="30"/>
        <v>0</v>
      </c>
      <c r="G49" s="31" t="s">
        <v>0</v>
      </c>
      <c r="H49" s="2">
        <f t="shared" si="30"/>
        <v>841</v>
      </c>
      <c r="J49" s="9">
        <v>1985</v>
      </c>
      <c r="K49" s="2">
        <f t="shared" si="31"/>
        <v>435</v>
      </c>
      <c r="L49" s="2">
        <f t="shared" si="31"/>
        <v>406</v>
      </c>
      <c r="M49" s="2">
        <f t="shared" si="31"/>
        <v>0</v>
      </c>
      <c r="N49" s="2">
        <f t="shared" si="31"/>
        <v>841</v>
      </c>
      <c r="O49" s="2"/>
      <c r="P49" s="9">
        <f t="shared" si="36"/>
        <v>1985</v>
      </c>
      <c r="Q49" s="2">
        <f t="shared" si="32"/>
        <v>51.724137931034484</v>
      </c>
      <c r="R49" s="2">
        <f t="shared" si="32"/>
        <v>48.275862068965516</v>
      </c>
      <c r="S49" s="1">
        <f t="shared" si="32"/>
        <v>0</v>
      </c>
      <c r="T49" s="1">
        <f t="shared" si="32"/>
        <v>0</v>
      </c>
      <c r="U49" s="1">
        <f t="shared" si="32"/>
        <v>0</v>
      </c>
      <c r="V49" s="31" t="s">
        <v>0</v>
      </c>
      <c r="W49" s="2">
        <f t="shared" si="32"/>
        <v>100</v>
      </c>
      <c r="Z49" s="9">
        <v>1985</v>
      </c>
      <c r="AA49" s="2">
        <f t="shared" si="37"/>
        <v>2918130</v>
      </c>
      <c r="AB49" s="2">
        <f t="shared" si="37"/>
        <v>998705</v>
      </c>
      <c r="AC49" s="1">
        <f t="shared" si="37"/>
        <v>11380</v>
      </c>
      <c r="AD49" s="1">
        <f t="shared" si="37"/>
        <v>16194</v>
      </c>
      <c r="AE49" s="1">
        <f t="shared" si="37"/>
        <v>28118</v>
      </c>
      <c r="AF49" s="1"/>
      <c r="AG49" s="2">
        <f t="shared" si="37"/>
        <v>3972527</v>
      </c>
      <c r="AJ49" s="9">
        <v>1985</v>
      </c>
      <c r="AK49" s="1">
        <f t="shared" si="38"/>
        <v>14.906806756381656</v>
      </c>
      <c r="AL49" s="1">
        <f t="shared" si="34"/>
        <v>40.65264517550228</v>
      </c>
      <c r="AM49" s="1">
        <f t="shared" si="34"/>
        <v>0</v>
      </c>
      <c r="AN49" s="1">
        <f t="shared" si="34"/>
        <v>0</v>
      </c>
      <c r="AO49" s="1">
        <f t="shared" si="34"/>
        <v>0</v>
      </c>
      <c r="AP49" s="1"/>
      <c r="AQ49" s="1">
        <f t="shared" si="35"/>
        <v>21.170403624695314</v>
      </c>
      <c r="AR49" s="1">
        <f t="shared" si="39"/>
        <v>0</v>
      </c>
    </row>
    <row r="50" spans="1:44" ht="12.75">
      <c r="A50" s="9">
        <v>1986</v>
      </c>
      <c r="B50" s="2">
        <f t="shared" si="30"/>
        <v>465</v>
      </c>
      <c r="C50" s="2">
        <f t="shared" si="30"/>
        <v>467</v>
      </c>
      <c r="D50">
        <f t="shared" si="30"/>
        <v>1</v>
      </c>
      <c r="E50">
        <f t="shared" si="30"/>
        <v>0</v>
      </c>
      <c r="F50">
        <f t="shared" si="30"/>
        <v>0</v>
      </c>
      <c r="G50" s="31" t="s">
        <v>0</v>
      </c>
      <c r="H50" s="2">
        <f t="shared" si="30"/>
        <v>933</v>
      </c>
      <c r="J50" s="9">
        <v>1986</v>
      </c>
      <c r="K50" s="2">
        <f t="shared" si="31"/>
        <v>465</v>
      </c>
      <c r="L50" s="2">
        <f t="shared" si="31"/>
        <v>467</v>
      </c>
      <c r="M50" s="2">
        <f t="shared" si="31"/>
        <v>1</v>
      </c>
      <c r="N50" s="2">
        <f t="shared" si="31"/>
        <v>933</v>
      </c>
      <c r="O50" s="2"/>
      <c r="P50" s="9">
        <f t="shared" si="36"/>
        <v>1986</v>
      </c>
      <c r="Q50" s="2">
        <f t="shared" si="32"/>
        <v>49.839228295819936</v>
      </c>
      <c r="R50" s="2">
        <f t="shared" si="32"/>
        <v>50.053590568060024</v>
      </c>
      <c r="S50" s="1">
        <f t="shared" si="32"/>
        <v>0.10718113612004287</v>
      </c>
      <c r="T50" s="1">
        <f t="shared" si="32"/>
        <v>0</v>
      </c>
      <c r="U50" s="1">
        <f t="shared" si="32"/>
        <v>0</v>
      </c>
      <c r="V50" s="31" t="s">
        <v>0</v>
      </c>
      <c r="W50" s="2">
        <f t="shared" si="32"/>
        <v>100</v>
      </c>
      <c r="Z50" s="9">
        <v>1986</v>
      </c>
      <c r="AA50" s="2">
        <f t="shared" si="37"/>
        <v>2932588</v>
      </c>
      <c r="AB50" s="2">
        <f t="shared" si="37"/>
        <v>1001971</v>
      </c>
      <c r="AC50" s="1">
        <f t="shared" si="37"/>
        <v>12292</v>
      </c>
      <c r="AD50" s="1">
        <f t="shared" si="37"/>
        <v>17294</v>
      </c>
      <c r="AE50" s="1">
        <f t="shared" si="37"/>
        <v>27424</v>
      </c>
      <c r="AF50" s="1"/>
      <c r="AG50" s="2">
        <f t="shared" si="37"/>
        <v>3991569</v>
      </c>
      <c r="AJ50" s="9">
        <v>1986</v>
      </c>
      <c r="AK50" s="1">
        <f t="shared" si="38"/>
        <v>15.856301669378718</v>
      </c>
      <c r="AL50" s="1">
        <f t="shared" si="34"/>
        <v>46.608135365195196</v>
      </c>
      <c r="AM50" s="1">
        <f t="shared" si="34"/>
        <v>8.135372600065082</v>
      </c>
      <c r="AN50" s="1">
        <f t="shared" si="34"/>
        <v>0</v>
      </c>
      <c r="AO50" s="1">
        <f t="shared" si="34"/>
        <v>0</v>
      </c>
      <c r="AP50" s="1"/>
      <c r="AQ50" s="1">
        <f t="shared" si="35"/>
        <v>23.374267111504274</v>
      </c>
      <c r="AR50" s="1">
        <f t="shared" si="39"/>
        <v>1.7540782318891421</v>
      </c>
    </row>
    <row r="51" spans="1:44" ht="12.75">
      <c r="A51" s="9">
        <v>1987</v>
      </c>
      <c r="B51" s="2">
        <f t="shared" si="30"/>
        <v>499</v>
      </c>
      <c r="C51" s="2">
        <f t="shared" si="30"/>
        <v>503</v>
      </c>
      <c r="D51">
        <f t="shared" si="30"/>
        <v>1</v>
      </c>
      <c r="E51">
        <f t="shared" si="30"/>
        <v>0</v>
      </c>
      <c r="F51">
        <f t="shared" si="30"/>
        <v>0</v>
      </c>
      <c r="G51" s="31" t="s">
        <v>0</v>
      </c>
      <c r="H51" s="2">
        <f t="shared" si="30"/>
        <v>1003</v>
      </c>
      <c r="J51" s="9">
        <v>1987</v>
      </c>
      <c r="K51" s="2">
        <f t="shared" si="31"/>
        <v>499</v>
      </c>
      <c r="L51" s="2">
        <f t="shared" si="31"/>
        <v>503</v>
      </c>
      <c r="M51" s="2">
        <f t="shared" si="31"/>
        <v>1</v>
      </c>
      <c r="N51" s="2">
        <f t="shared" si="31"/>
        <v>1003</v>
      </c>
      <c r="O51" s="2"/>
      <c r="P51" s="9">
        <f t="shared" si="36"/>
        <v>1987</v>
      </c>
      <c r="Q51" s="2">
        <f t="shared" si="32"/>
        <v>49.750747756729815</v>
      </c>
      <c r="R51" s="2">
        <f t="shared" si="32"/>
        <v>50.14955134596212</v>
      </c>
      <c r="S51" s="1">
        <f t="shared" si="32"/>
        <v>0.09970089730807577</v>
      </c>
      <c r="T51" s="1">
        <f t="shared" si="32"/>
        <v>0</v>
      </c>
      <c r="U51" s="1">
        <f t="shared" si="32"/>
        <v>0</v>
      </c>
      <c r="V51" s="31" t="s">
        <v>0</v>
      </c>
      <c r="W51" s="2">
        <f t="shared" si="32"/>
        <v>100</v>
      </c>
      <c r="Z51" s="9">
        <v>1987</v>
      </c>
      <c r="AA51" s="2">
        <f t="shared" si="37"/>
        <v>2948778</v>
      </c>
      <c r="AB51" s="2">
        <f t="shared" si="37"/>
        <v>1008174</v>
      </c>
      <c r="AC51" s="1">
        <f t="shared" si="37"/>
        <v>13252</v>
      </c>
      <c r="AD51" s="1">
        <f t="shared" si="37"/>
        <v>18303</v>
      </c>
      <c r="AE51" s="1">
        <f t="shared" si="37"/>
        <v>26754</v>
      </c>
      <c r="AF51" s="1"/>
      <c r="AG51" s="2">
        <f t="shared" si="37"/>
        <v>4015261</v>
      </c>
      <c r="AJ51" s="9">
        <v>1987</v>
      </c>
      <c r="AK51" s="1">
        <f t="shared" si="38"/>
        <v>16.922264070065633</v>
      </c>
      <c r="AL51" s="1">
        <f t="shared" si="34"/>
        <v>49.89218130997229</v>
      </c>
      <c r="AM51" s="1">
        <f t="shared" si="34"/>
        <v>7.546030787805614</v>
      </c>
      <c r="AN51" s="1">
        <f t="shared" si="34"/>
        <v>0</v>
      </c>
      <c r="AO51" s="1">
        <f t="shared" si="34"/>
        <v>0</v>
      </c>
      <c r="AP51" s="1"/>
      <c r="AQ51" s="1">
        <f t="shared" si="35"/>
        <v>24.97969621401946</v>
      </c>
      <c r="AR51" s="1">
        <f t="shared" si="39"/>
        <v>1.7150011147507247</v>
      </c>
    </row>
    <row r="52" spans="1:44" ht="12.75">
      <c r="A52" s="9">
        <v>1988</v>
      </c>
      <c r="B52" s="2">
        <f t="shared" si="30"/>
        <v>504</v>
      </c>
      <c r="C52" s="2">
        <f t="shared" si="30"/>
        <v>634</v>
      </c>
      <c r="D52">
        <f t="shared" si="30"/>
        <v>0</v>
      </c>
      <c r="E52">
        <f t="shared" si="30"/>
        <v>0</v>
      </c>
      <c r="F52">
        <f t="shared" si="30"/>
        <v>0</v>
      </c>
      <c r="G52" s="31" t="s">
        <v>0</v>
      </c>
      <c r="H52" s="2">
        <f t="shared" si="30"/>
        <v>1138</v>
      </c>
      <c r="J52" s="9">
        <v>1988</v>
      </c>
      <c r="K52" s="2">
        <f t="shared" si="31"/>
        <v>504</v>
      </c>
      <c r="L52" s="2">
        <f t="shared" si="31"/>
        <v>634</v>
      </c>
      <c r="M52" s="2">
        <f t="shared" si="31"/>
        <v>0</v>
      </c>
      <c r="N52" s="2">
        <f t="shared" si="31"/>
        <v>1138</v>
      </c>
      <c r="O52" s="2"/>
      <c r="P52" s="9">
        <f t="shared" si="36"/>
        <v>1988</v>
      </c>
      <c r="Q52" s="2">
        <f t="shared" si="32"/>
        <v>44.288224956063274</v>
      </c>
      <c r="R52" s="2">
        <f t="shared" si="32"/>
        <v>55.711775043936726</v>
      </c>
      <c r="S52" s="1">
        <f t="shared" si="32"/>
        <v>0</v>
      </c>
      <c r="T52" s="1">
        <f t="shared" si="32"/>
        <v>0</v>
      </c>
      <c r="U52" s="1">
        <f t="shared" si="32"/>
        <v>0</v>
      </c>
      <c r="V52" s="31" t="s">
        <v>0</v>
      </c>
      <c r="W52" s="2">
        <f t="shared" si="32"/>
        <v>100</v>
      </c>
      <c r="Z52" s="9">
        <v>1988</v>
      </c>
      <c r="AA52" s="2">
        <f t="shared" si="37"/>
        <v>2952838</v>
      </c>
      <c r="AB52" s="2">
        <f t="shared" si="37"/>
        <v>1011315</v>
      </c>
      <c r="AC52" s="1">
        <f t="shared" si="37"/>
        <v>14304</v>
      </c>
      <c r="AD52" s="1">
        <f t="shared" si="37"/>
        <v>19374</v>
      </c>
      <c r="AE52" s="1">
        <f t="shared" si="37"/>
        <v>26027</v>
      </c>
      <c r="AF52" s="1"/>
      <c r="AG52" s="2">
        <f t="shared" si="37"/>
        <v>4023858</v>
      </c>
      <c r="AJ52" s="9">
        <v>1988</v>
      </c>
      <c r="AK52" s="1">
        <f t="shared" si="38"/>
        <v>17.068325455036813</v>
      </c>
      <c r="AL52" s="1">
        <f t="shared" si="34"/>
        <v>62.6906552360046</v>
      </c>
      <c r="AM52" s="1">
        <f t="shared" si="34"/>
        <v>0</v>
      </c>
      <c r="AN52" s="1">
        <f t="shared" si="34"/>
        <v>0</v>
      </c>
      <c r="AO52" s="1">
        <f t="shared" si="34"/>
        <v>0</v>
      </c>
      <c r="AP52" s="1"/>
      <c r="AQ52" s="1">
        <f t="shared" si="35"/>
        <v>28.28131609018012</v>
      </c>
      <c r="AR52" s="1">
        <f t="shared" si="39"/>
        <v>0</v>
      </c>
    </row>
    <row r="53" spans="1:44" ht="12.75">
      <c r="A53" s="9">
        <v>1989</v>
      </c>
      <c r="B53" s="2">
        <f t="shared" si="30"/>
        <v>594</v>
      </c>
      <c r="C53" s="2">
        <f t="shared" si="30"/>
        <v>770</v>
      </c>
      <c r="D53">
        <f t="shared" si="30"/>
        <v>0</v>
      </c>
      <c r="E53">
        <f t="shared" si="30"/>
        <v>0</v>
      </c>
      <c r="F53">
        <f t="shared" si="30"/>
        <v>0</v>
      </c>
      <c r="G53" s="31" t="s">
        <v>0</v>
      </c>
      <c r="H53" s="2">
        <f t="shared" si="30"/>
        <v>1364</v>
      </c>
      <c r="J53" s="9">
        <v>1989</v>
      </c>
      <c r="K53" s="2">
        <f t="shared" si="31"/>
        <v>594</v>
      </c>
      <c r="L53" s="2">
        <f t="shared" si="31"/>
        <v>770</v>
      </c>
      <c r="M53" s="2">
        <f t="shared" si="31"/>
        <v>0</v>
      </c>
      <c r="N53" s="2">
        <f t="shared" si="31"/>
        <v>1364</v>
      </c>
      <c r="O53" s="2"/>
      <c r="P53" s="9">
        <f t="shared" si="36"/>
        <v>1989</v>
      </c>
      <c r="Q53" s="2">
        <f t="shared" si="32"/>
        <v>43.54838709677419</v>
      </c>
      <c r="R53" s="2">
        <f t="shared" si="32"/>
        <v>56.451612903225815</v>
      </c>
      <c r="S53" s="1">
        <f t="shared" si="32"/>
        <v>0</v>
      </c>
      <c r="T53" s="1">
        <f t="shared" si="32"/>
        <v>0</v>
      </c>
      <c r="U53" s="1">
        <f t="shared" si="32"/>
        <v>0</v>
      </c>
      <c r="V53" s="31" t="s">
        <v>0</v>
      </c>
      <c r="W53" s="2">
        <f t="shared" si="32"/>
        <v>100</v>
      </c>
      <c r="Z53" s="9">
        <v>1989</v>
      </c>
      <c r="AA53" s="2">
        <f t="shared" si="37"/>
        <v>2954848</v>
      </c>
      <c r="AB53" s="2">
        <f t="shared" si="37"/>
        <v>1014334</v>
      </c>
      <c r="AC53" s="1">
        <f t="shared" si="37"/>
        <v>15399</v>
      </c>
      <c r="AD53" s="1">
        <f t="shared" si="37"/>
        <v>20446</v>
      </c>
      <c r="AE53" s="1">
        <f t="shared" si="37"/>
        <v>25202</v>
      </c>
      <c r="AF53" s="1"/>
      <c r="AG53" s="2">
        <f t="shared" si="37"/>
        <v>4030229</v>
      </c>
      <c r="AJ53" s="9">
        <v>1989</v>
      </c>
      <c r="AK53" s="1">
        <f t="shared" si="38"/>
        <v>20.102556882790587</v>
      </c>
      <c r="AL53" s="1">
        <f t="shared" si="34"/>
        <v>75.91187912462759</v>
      </c>
      <c r="AM53" s="1">
        <f t="shared" si="34"/>
        <v>0</v>
      </c>
      <c r="AN53" s="1">
        <f t="shared" si="34"/>
        <v>0</v>
      </c>
      <c r="AO53" s="1">
        <f t="shared" si="34"/>
        <v>0</v>
      </c>
      <c r="AP53" s="1"/>
      <c r="AQ53" s="1">
        <f t="shared" si="35"/>
        <v>33.844230687635864</v>
      </c>
      <c r="AR53" s="1">
        <f t="shared" si="39"/>
        <v>0</v>
      </c>
    </row>
    <row r="54" spans="1:44" ht="12.75">
      <c r="A54" s="9">
        <v>1990</v>
      </c>
      <c r="B54" s="2">
        <f t="shared" si="30"/>
        <v>694</v>
      </c>
      <c r="C54" s="2">
        <f t="shared" si="30"/>
        <v>1018</v>
      </c>
      <c r="D54">
        <f t="shared" si="30"/>
        <v>1</v>
      </c>
      <c r="E54">
        <f t="shared" si="30"/>
        <v>0</v>
      </c>
      <c r="F54">
        <f t="shared" si="30"/>
        <v>0</v>
      </c>
      <c r="G54" s="31" t="s">
        <v>0</v>
      </c>
      <c r="H54" s="2">
        <f t="shared" si="30"/>
        <v>1713</v>
      </c>
      <c r="J54" s="9">
        <v>1990</v>
      </c>
      <c r="K54" s="2">
        <f t="shared" si="31"/>
        <v>694</v>
      </c>
      <c r="L54" s="2">
        <f t="shared" si="31"/>
        <v>1018</v>
      </c>
      <c r="M54" s="2">
        <f t="shared" si="31"/>
        <v>1</v>
      </c>
      <c r="N54" s="2">
        <f t="shared" si="31"/>
        <v>1713</v>
      </c>
      <c r="O54" s="2"/>
      <c r="P54" s="9">
        <f t="shared" si="36"/>
        <v>1990</v>
      </c>
      <c r="Q54" s="2">
        <f t="shared" si="32"/>
        <v>40.51371862230006</v>
      </c>
      <c r="R54" s="2">
        <f t="shared" si="32"/>
        <v>59.427904261529484</v>
      </c>
      <c r="S54" s="1">
        <f t="shared" si="32"/>
        <v>0.05837711617046118</v>
      </c>
      <c r="T54" s="1">
        <f t="shared" si="32"/>
        <v>0</v>
      </c>
      <c r="U54" s="1">
        <f t="shared" si="32"/>
        <v>0</v>
      </c>
      <c r="V54" s="31" t="s">
        <v>0</v>
      </c>
      <c r="W54" s="2">
        <f t="shared" si="32"/>
        <v>100</v>
      </c>
      <c r="Z54" s="9">
        <v>1990</v>
      </c>
      <c r="AA54" s="2">
        <f t="shared" si="37"/>
        <v>2966064</v>
      </c>
      <c r="AB54" s="2">
        <f t="shared" si="37"/>
        <v>1019884</v>
      </c>
      <c r="AC54" s="1">
        <f t="shared" si="37"/>
        <v>16249</v>
      </c>
      <c r="AD54" s="1">
        <f t="shared" si="37"/>
        <v>21516</v>
      </c>
      <c r="AE54" s="1">
        <f t="shared" si="37"/>
        <v>24795</v>
      </c>
      <c r="AF54" s="1"/>
      <c r="AG54" s="2">
        <f t="shared" si="37"/>
        <v>4048508</v>
      </c>
      <c r="AJ54" s="9">
        <v>1990</v>
      </c>
      <c r="AK54" s="1">
        <f t="shared" si="38"/>
        <v>23.398011641016513</v>
      </c>
      <c r="AL54" s="1">
        <f t="shared" si="34"/>
        <v>99.81527310949087</v>
      </c>
      <c r="AM54" s="1">
        <f t="shared" si="34"/>
        <v>6.154224875376947</v>
      </c>
      <c r="AN54" s="1">
        <f t="shared" si="34"/>
        <v>0</v>
      </c>
      <c r="AO54" s="1">
        <f t="shared" si="34"/>
        <v>0</v>
      </c>
      <c r="AP54" s="1"/>
      <c r="AQ54" s="1">
        <f t="shared" si="35"/>
        <v>42.31188378533524</v>
      </c>
      <c r="AR54" s="1">
        <f t="shared" si="39"/>
        <v>1.59846547314578</v>
      </c>
    </row>
    <row r="55" spans="1:44" ht="12.75">
      <c r="A55" s="9">
        <v>1991</v>
      </c>
      <c r="B55" s="2">
        <f t="shared" si="30"/>
        <v>621</v>
      </c>
      <c r="C55" s="2">
        <f t="shared" si="30"/>
        <v>971</v>
      </c>
      <c r="D55">
        <f t="shared" si="30"/>
        <v>1</v>
      </c>
      <c r="E55">
        <f t="shared" si="30"/>
        <v>0</v>
      </c>
      <c r="F55">
        <f t="shared" si="30"/>
        <v>1</v>
      </c>
      <c r="G55" s="31" t="s">
        <v>0</v>
      </c>
      <c r="H55" s="2">
        <f t="shared" si="30"/>
        <v>1594</v>
      </c>
      <c r="J55" s="9">
        <v>1991</v>
      </c>
      <c r="K55" s="2">
        <f t="shared" si="31"/>
        <v>621</v>
      </c>
      <c r="L55" s="2">
        <f t="shared" si="31"/>
        <v>971</v>
      </c>
      <c r="M55" s="2">
        <f t="shared" si="31"/>
        <v>2</v>
      </c>
      <c r="N55" s="2">
        <f t="shared" si="31"/>
        <v>1594</v>
      </c>
      <c r="O55" s="2"/>
      <c r="P55" s="9">
        <f t="shared" si="36"/>
        <v>1991</v>
      </c>
      <c r="Q55" s="2">
        <f t="shared" si="32"/>
        <v>38.958594730238396</v>
      </c>
      <c r="R55" s="2">
        <f t="shared" si="32"/>
        <v>60.9159347553325</v>
      </c>
      <c r="S55" s="1">
        <f t="shared" si="32"/>
        <v>0.06273525721455457</v>
      </c>
      <c r="T55" s="1">
        <f t="shared" si="32"/>
        <v>0</v>
      </c>
      <c r="U55" s="1">
        <f t="shared" si="32"/>
        <v>0.06273525721455457</v>
      </c>
      <c r="V55" s="31" t="s">
        <v>0</v>
      </c>
      <c r="W55" s="2">
        <f t="shared" si="32"/>
        <v>100</v>
      </c>
      <c r="Z55" s="9">
        <v>1991</v>
      </c>
      <c r="AA55" s="2">
        <f t="shared" si="37"/>
        <v>2993899</v>
      </c>
      <c r="AB55" s="2">
        <f t="shared" si="37"/>
        <v>1033240</v>
      </c>
      <c r="AC55" s="1">
        <f t="shared" si="37"/>
        <v>16214</v>
      </c>
      <c r="AD55" s="1">
        <f t="shared" si="37"/>
        <v>22350</v>
      </c>
      <c r="AE55" s="1">
        <f t="shared" si="37"/>
        <v>25322</v>
      </c>
      <c r="AF55" s="1"/>
      <c r="AG55" s="2">
        <f t="shared" si="37"/>
        <v>4091025</v>
      </c>
      <c r="AJ55" s="9">
        <v>1991</v>
      </c>
      <c r="AK55" s="1">
        <f t="shared" si="38"/>
        <v>20.742182685521456</v>
      </c>
      <c r="AL55" s="1">
        <f t="shared" si="34"/>
        <v>93.9762301111068</v>
      </c>
      <c r="AM55" s="1">
        <f t="shared" si="34"/>
        <v>6.167509559639817</v>
      </c>
      <c r="AN55" s="1">
        <f t="shared" si="34"/>
        <v>0</v>
      </c>
      <c r="AO55" s="1">
        <f t="shared" si="34"/>
        <v>3.9491351394044707</v>
      </c>
      <c r="AP55" s="1"/>
      <c r="AQ55" s="1">
        <f t="shared" si="35"/>
        <v>38.96334048313076</v>
      </c>
      <c r="AR55" s="1">
        <f t="shared" si="39"/>
        <v>3.130576339104029</v>
      </c>
    </row>
    <row r="56" spans="1:44" ht="12.75">
      <c r="A56" s="9">
        <v>1992</v>
      </c>
      <c r="B56" s="2">
        <f t="shared" si="30"/>
        <v>631</v>
      </c>
      <c r="C56" s="2">
        <f t="shared" si="30"/>
        <v>976</v>
      </c>
      <c r="D56">
        <f t="shared" si="30"/>
        <v>0</v>
      </c>
      <c r="E56">
        <f t="shared" si="30"/>
        <v>0</v>
      </c>
      <c r="F56">
        <f t="shared" si="30"/>
        <v>0</v>
      </c>
      <c r="G56" s="31" t="s">
        <v>0</v>
      </c>
      <c r="H56" s="2">
        <f t="shared" si="30"/>
        <v>1607</v>
      </c>
      <c r="J56" s="9">
        <v>1992</v>
      </c>
      <c r="K56" s="2">
        <f t="shared" si="31"/>
        <v>631</v>
      </c>
      <c r="L56" s="2">
        <f t="shared" si="31"/>
        <v>976</v>
      </c>
      <c r="M56" s="2">
        <f t="shared" si="31"/>
        <v>0</v>
      </c>
      <c r="N56" s="2">
        <f t="shared" si="31"/>
        <v>1607</v>
      </c>
      <c r="O56" s="2"/>
      <c r="P56" s="9">
        <f t="shared" si="36"/>
        <v>1992</v>
      </c>
      <c r="Q56" s="2">
        <f t="shared" si="32"/>
        <v>39.265712507778474</v>
      </c>
      <c r="R56" s="2">
        <f t="shared" si="32"/>
        <v>60.734287492221526</v>
      </c>
      <c r="S56" s="1">
        <f t="shared" si="32"/>
        <v>0</v>
      </c>
      <c r="T56" s="1">
        <f t="shared" si="32"/>
        <v>0</v>
      </c>
      <c r="U56" s="1">
        <f t="shared" si="32"/>
        <v>0</v>
      </c>
      <c r="V56" s="31" t="s">
        <v>0</v>
      </c>
      <c r="W56" s="2">
        <f t="shared" si="32"/>
        <v>100</v>
      </c>
      <c r="Z56" s="9">
        <v>1992</v>
      </c>
      <c r="AA56" s="2">
        <f t="shared" si="37"/>
        <v>3023386</v>
      </c>
      <c r="AB56" s="2">
        <f t="shared" si="37"/>
        <v>1050520</v>
      </c>
      <c r="AC56" s="1">
        <f t="shared" si="37"/>
        <v>15751</v>
      </c>
      <c r="AD56" s="1">
        <f t="shared" si="37"/>
        <v>23149</v>
      </c>
      <c r="AE56" s="1">
        <f t="shared" si="37"/>
        <v>26463</v>
      </c>
      <c r="AF56" s="1"/>
      <c r="AG56" s="2">
        <f t="shared" si="37"/>
        <v>4139269</v>
      </c>
      <c r="AJ56" s="9">
        <v>1992</v>
      </c>
      <c r="AK56" s="1">
        <f t="shared" si="38"/>
        <v>20.870639739682595</v>
      </c>
      <c r="AL56" s="1">
        <f t="shared" si="34"/>
        <v>92.90637017857823</v>
      </c>
      <c r="AM56" s="1">
        <f t="shared" si="34"/>
        <v>0</v>
      </c>
      <c r="AN56" s="1">
        <f t="shared" si="34"/>
        <v>0</v>
      </c>
      <c r="AO56" s="1">
        <f t="shared" si="34"/>
        <v>0</v>
      </c>
      <c r="AP56" s="1"/>
      <c r="AQ56" s="1">
        <f t="shared" si="35"/>
        <v>38.823280149224416</v>
      </c>
      <c r="AR56" s="1">
        <f t="shared" si="39"/>
        <v>0</v>
      </c>
    </row>
    <row r="57" spans="1:44" ht="12.75">
      <c r="A57" s="9">
        <v>1993</v>
      </c>
      <c r="B57" s="2">
        <f t="shared" si="30"/>
        <v>652</v>
      </c>
      <c r="C57" s="2">
        <f t="shared" si="30"/>
        <v>954</v>
      </c>
      <c r="D57">
        <f t="shared" si="30"/>
        <v>0</v>
      </c>
      <c r="E57">
        <f t="shared" si="30"/>
        <v>0</v>
      </c>
      <c r="F57">
        <f t="shared" si="30"/>
        <v>1</v>
      </c>
      <c r="G57" s="31" t="s">
        <v>0</v>
      </c>
      <c r="H57" s="2">
        <f t="shared" si="30"/>
        <v>1607</v>
      </c>
      <c r="J57" s="9">
        <v>1993</v>
      </c>
      <c r="K57" s="2">
        <f t="shared" si="31"/>
        <v>652</v>
      </c>
      <c r="L57" s="2">
        <f t="shared" si="31"/>
        <v>954</v>
      </c>
      <c r="M57" s="2">
        <f t="shared" si="31"/>
        <v>1</v>
      </c>
      <c r="N57" s="2">
        <f t="shared" si="31"/>
        <v>1607</v>
      </c>
      <c r="O57" s="2"/>
      <c r="P57" s="9">
        <f t="shared" si="36"/>
        <v>1993</v>
      </c>
      <c r="Q57" s="2">
        <f t="shared" si="32"/>
        <v>40.57249533291848</v>
      </c>
      <c r="R57" s="2">
        <f t="shared" si="32"/>
        <v>59.365276913503415</v>
      </c>
      <c r="S57" s="1">
        <f t="shared" si="32"/>
        <v>0</v>
      </c>
      <c r="T57" s="1">
        <f t="shared" si="32"/>
        <v>0</v>
      </c>
      <c r="U57" s="1">
        <f t="shared" si="32"/>
        <v>0.06222775357809583</v>
      </c>
      <c r="V57" s="31" t="s">
        <v>0</v>
      </c>
      <c r="W57" s="2">
        <f t="shared" si="32"/>
        <v>100</v>
      </c>
      <c r="Z57" s="9">
        <v>1993</v>
      </c>
      <c r="AA57" s="2">
        <f t="shared" si="37"/>
        <v>3056573</v>
      </c>
      <c r="AB57" s="2">
        <f t="shared" si="37"/>
        <v>1068400</v>
      </c>
      <c r="AC57" s="1">
        <f t="shared" si="37"/>
        <v>15482</v>
      </c>
      <c r="AD57" s="1">
        <f t="shared" si="37"/>
        <v>24370</v>
      </c>
      <c r="AE57" s="1">
        <f t="shared" si="37"/>
        <v>28289</v>
      </c>
      <c r="AF57" s="1"/>
      <c r="AG57" s="2">
        <f t="shared" si="37"/>
        <v>4193114</v>
      </c>
      <c r="AJ57" s="9">
        <v>1993</v>
      </c>
      <c r="AK57" s="1">
        <f t="shared" si="38"/>
        <v>21.331078956727026</v>
      </c>
      <c r="AL57" s="1">
        <f t="shared" si="34"/>
        <v>89.29239985024336</v>
      </c>
      <c r="AM57" s="1">
        <f t="shared" si="34"/>
        <v>0</v>
      </c>
      <c r="AN57" s="1">
        <f t="shared" si="34"/>
        <v>0</v>
      </c>
      <c r="AO57" s="1">
        <f t="shared" si="34"/>
        <v>3.534942910671993</v>
      </c>
      <c r="AP57" s="1"/>
      <c r="AQ57" s="1">
        <f t="shared" si="35"/>
        <v>38.324739084126975</v>
      </c>
      <c r="AR57" s="1">
        <f t="shared" si="39"/>
        <v>1.467545237081933</v>
      </c>
    </row>
    <row r="58" spans="1:44" ht="12.75">
      <c r="A58" s="9">
        <v>1994</v>
      </c>
      <c r="B58" s="2">
        <f t="shared" si="30"/>
        <v>621</v>
      </c>
      <c r="C58" s="2">
        <f t="shared" si="30"/>
        <v>975</v>
      </c>
      <c r="D58">
        <f t="shared" si="30"/>
        <v>0</v>
      </c>
      <c r="E58">
        <f t="shared" si="30"/>
        <v>0</v>
      </c>
      <c r="F58">
        <f t="shared" si="30"/>
        <v>0</v>
      </c>
      <c r="G58" s="31" t="s">
        <v>0</v>
      </c>
      <c r="H58" s="2">
        <f t="shared" si="30"/>
        <v>1596</v>
      </c>
      <c r="J58" s="9">
        <v>1994</v>
      </c>
      <c r="K58" s="2">
        <f t="shared" si="31"/>
        <v>621</v>
      </c>
      <c r="L58" s="2">
        <f t="shared" si="31"/>
        <v>975</v>
      </c>
      <c r="M58" s="2">
        <f t="shared" si="31"/>
        <v>0</v>
      </c>
      <c r="N58" s="2">
        <f t="shared" si="31"/>
        <v>1596</v>
      </c>
      <c r="O58" s="2"/>
      <c r="P58" s="9">
        <f t="shared" si="36"/>
        <v>1994</v>
      </c>
      <c r="Q58" s="2">
        <f t="shared" si="32"/>
        <v>38.90977443609023</v>
      </c>
      <c r="R58" s="2">
        <f t="shared" si="32"/>
        <v>61.09022556390977</v>
      </c>
      <c r="S58" s="1">
        <f t="shared" si="32"/>
        <v>0</v>
      </c>
      <c r="T58" s="1">
        <f t="shared" si="32"/>
        <v>0</v>
      </c>
      <c r="U58" s="1">
        <f t="shared" si="32"/>
        <v>0</v>
      </c>
      <c r="V58" s="31" t="s">
        <v>0</v>
      </c>
      <c r="W58" s="2">
        <f t="shared" si="32"/>
        <v>100</v>
      </c>
      <c r="Z58" s="9">
        <v>1994</v>
      </c>
      <c r="AA58" s="2">
        <f t="shared" si="37"/>
        <v>3078356</v>
      </c>
      <c r="AB58" s="2">
        <f t="shared" si="37"/>
        <v>1083627</v>
      </c>
      <c r="AC58" s="1">
        <f t="shared" si="37"/>
        <v>15153</v>
      </c>
      <c r="AD58" s="1">
        <f t="shared" si="37"/>
        <v>25156</v>
      </c>
      <c r="AE58" s="1">
        <f t="shared" si="37"/>
        <v>30673</v>
      </c>
      <c r="AF58" s="1"/>
      <c r="AG58" s="2">
        <f t="shared" si="37"/>
        <v>4232965</v>
      </c>
      <c r="AJ58" s="9">
        <v>1994</v>
      </c>
      <c r="AK58" s="1">
        <f t="shared" si="38"/>
        <v>20.17310538482229</v>
      </c>
      <c r="AL58" s="1">
        <f t="shared" si="34"/>
        <v>89.97560968857366</v>
      </c>
      <c r="AM58" s="1">
        <f t="shared" si="34"/>
        <v>0</v>
      </c>
      <c r="AN58" s="1">
        <f t="shared" si="34"/>
        <v>0</v>
      </c>
      <c r="AO58" s="1">
        <f t="shared" si="34"/>
        <v>0</v>
      </c>
      <c r="AP58" s="1"/>
      <c r="AQ58" s="1">
        <f t="shared" si="35"/>
        <v>37.70406795236908</v>
      </c>
      <c r="AR58" s="1">
        <f t="shared" si="39"/>
        <v>0</v>
      </c>
    </row>
    <row r="59" spans="1:44" ht="12.75">
      <c r="A59" s="9">
        <v>1995</v>
      </c>
      <c r="B59" s="2">
        <f t="shared" si="30"/>
        <v>647</v>
      </c>
      <c r="C59" s="2">
        <f t="shared" si="30"/>
        <v>929</v>
      </c>
      <c r="D59">
        <f t="shared" si="30"/>
        <v>0</v>
      </c>
      <c r="E59">
        <f t="shared" si="30"/>
        <v>0</v>
      </c>
      <c r="F59">
        <f t="shared" si="30"/>
        <v>0</v>
      </c>
      <c r="G59" s="31" t="s">
        <v>0</v>
      </c>
      <c r="H59" s="2">
        <f t="shared" si="30"/>
        <v>1576</v>
      </c>
      <c r="J59" s="9">
        <v>1995</v>
      </c>
      <c r="K59" s="2">
        <f t="shared" si="31"/>
        <v>647</v>
      </c>
      <c r="L59" s="2">
        <f t="shared" si="31"/>
        <v>929</v>
      </c>
      <c r="M59" s="2">
        <f t="shared" si="31"/>
        <v>0</v>
      </c>
      <c r="N59" s="2">
        <f t="shared" si="31"/>
        <v>1576</v>
      </c>
      <c r="O59" s="2"/>
      <c r="P59" s="9">
        <f t="shared" si="36"/>
        <v>1995</v>
      </c>
      <c r="Q59" s="2">
        <f t="shared" si="32"/>
        <v>41.05329949238579</v>
      </c>
      <c r="R59" s="2">
        <f t="shared" si="32"/>
        <v>58.94670050761421</v>
      </c>
      <c r="S59" s="1">
        <f t="shared" si="32"/>
        <v>0</v>
      </c>
      <c r="T59" s="1">
        <f t="shared" si="32"/>
        <v>0</v>
      </c>
      <c r="U59" s="1">
        <f t="shared" si="32"/>
        <v>0</v>
      </c>
      <c r="V59" s="31" t="s">
        <v>0</v>
      </c>
      <c r="W59" s="2">
        <f t="shared" si="32"/>
        <v>100</v>
      </c>
      <c r="Z59" s="9">
        <v>1995</v>
      </c>
      <c r="AA59" s="2">
        <f t="shared" si="37"/>
        <v>3093363</v>
      </c>
      <c r="AB59" s="2">
        <f t="shared" si="37"/>
        <v>1095251</v>
      </c>
      <c r="AC59" s="1">
        <f t="shared" si="37"/>
        <v>15035</v>
      </c>
      <c r="AD59" s="1">
        <f t="shared" si="37"/>
        <v>26040</v>
      </c>
      <c r="AE59" s="1">
        <f t="shared" si="37"/>
        <v>33042</v>
      </c>
      <c r="AF59" s="1"/>
      <c r="AG59" s="2">
        <f t="shared" si="37"/>
        <v>4262731</v>
      </c>
      <c r="AJ59" s="9">
        <v>1995</v>
      </c>
      <c r="AK59" s="1">
        <f t="shared" si="38"/>
        <v>20.915747683023298</v>
      </c>
      <c r="AL59" s="1">
        <f t="shared" si="34"/>
        <v>84.82073972084937</v>
      </c>
      <c r="AM59" s="1">
        <f t="shared" si="34"/>
        <v>0</v>
      </c>
      <c r="AN59" s="1">
        <f t="shared" si="34"/>
        <v>0</v>
      </c>
      <c r="AO59" s="1">
        <f t="shared" si="34"/>
        <v>0</v>
      </c>
      <c r="AP59" s="1"/>
      <c r="AQ59" s="1">
        <f t="shared" si="35"/>
        <v>36.971603415744504</v>
      </c>
      <c r="AR59" s="1">
        <f t="shared" si="39"/>
        <v>0</v>
      </c>
    </row>
    <row r="60" spans="1:44" ht="12.75">
      <c r="A60" s="9">
        <v>1996</v>
      </c>
      <c r="B60" s="2">
        <f t="shared" si="30"/>
        <v>562</v>
      </c>
      <c r="C60" s="2">
        <f t="shared" si="30"/>
        <v>845</v>
      </c>
      <c r="D60">
        <f t="shared" si="30"/>
        <v>0</v>
      </c>
      <c r="E60">
        <f t="shared" si="30"/>
        <v>0</v>
      </c>
      <c r="F60">
        <f t="shared" si="30"/>
        <v>0</v>
      </c>
      <c r="G60" s="31" t="s">
        <v>0</v>
      </c>
      <c r="H60" s="2">
        <f t="shared" si="30"/>
        <v>1407</v>
      </c>
      <c r="J60" s="9">
        <v>1996</v>
      </c>
      <c r="K60" s="2">
        <f t="shared" si="31"/>
        <v>562</v>
      </c>
      <c r="L60" s="2">
        <f t="shared" si="31"/>
        <v>845</v>
      </c>
      <c r="M60" s="2">
        <f t="shared" si="31"/>
        <v>0</v>
      </c>
      <c r="N60" s="2">
        <f t="shared" si="31"/>
        <v>1407</v>
      </c>
      <c r="O60" s="2"/>
      <c r="P60" s="9">
        <f t="shared" si="36"/>
        <v>1996</v>
      </c>
      <c r="Q60" s="2">
        <f t="shared" si="32"/>
        <v>39.94314143567875</v>
      </c>
      <c r="R60" s="2">
        <f t="shared" si="32"/>
        <v>60.056858564321246</v>
      </c>
      <c r="S60" s="1">
        <f t="shared" si="32"/>
        <v>0</v>
      </c>
      <c r="T60" s="1">
        <f t="shared" si="32"/>
        <v>0</v>
      </c>
      <c r="U60" s="1">
        <f t="shared" si="32"/>
        <v>0</v>
      </c>
      <c r="V60" s="31" t="s">
        <v>0</v>
      </c>
      <c r="W60" s="2">
        <f t="shared" si="32"/>
        <v>100</v>
      </c>
      <c r="Z60" s="9">
        <v>1996</v>
      </c>
      <c r="AA60" s="2">
        <f t="shared" si="37"/>
        <v>3109442</v>
      </c>
      <c r="AB60" s="2">
        <f t="shared" si="37"/>
        <v>1103666</v>
      </c>
      <c r="AC60" s="1">
        <f t="shared" si="37"/>
        <v>14983</v>
      </c>
      <c r="AD60" s="1">
        <f t="shared" si="37"/>
        <v>26423</v>
      </c>
      <c r="AE60" s="1">
        <f t="shared" si="37"/>
        <v>35889</v>
      </c>
      <c r="AF60" s="1"/>
      <c r="AG60" s="2">
        <f t="shared" si="37"/>
        <v>4290403</v>
      </c>
      <c r="AJ60" s="9">
        <v>1996</v>
      </c>
      <c r="AK60" s="1">
        <f t="shared" si="38"/>
        <v>18.07398240584645</v>
      </c>
      <c r="AL60" s="1">
        <f t="shared" si="34"/>
        <v>76.56301815947941</v>
      </c>
      <c r="AM60" s="1">
        <f t="shared" si="34"/>
        <v>0</v>
      </c>
      <c r="AN60" s="1">
        <f t="shared" si="34"/>
        <v>0</v>
      </c>
      <c r="AO60" s="1">
        <f t="shared" si="34"/>
        <v>0</v>
      </c>
      <c r="AP60" s="1"/>
      <c r="AQ60" s="1">
        <f t="shared" si="35"/>
        <v>32.79412213724445</v>
      </c>
      <c r="AR60" s="1">
        <f t="shared" si="39"/>
        <v>0</v>
      </c>
    </row>
    <row r="61" spans="1:44" ht="12.75">
      <c r="A61" s="9">
        <v>1997</v>
      </c>
      <c r="B61" s="2">
        <f t="shared" si="30"/>
        <v>439</v>
      </c>
      <c r="C61" s="2">
        <f t="shared" si="30"/>
        <v>601</v>
      </c>
      <c r="D61">
        <f t="shared" si="30"/>
        <v>0</v>
      </c>
      <c r="E61">
        <f t="shared" si="30"/>
        <v>0</v>
      </c>
      <c r="F61">
        <f t="shared" si="30"/>
        <v>0</v>
      </c>
      <c r="G61" s="31" t="s">
        <v>0</v>
      </c>
      <c r="H61" s="2">
        <f t="shared" si="30"/>
        <v>1040</v>
      </c>
      <c r="J61" s="9">
        <v>1997</v>
      </c>
      <c r="K61" s="2">
        <f t="shared" si="31"/>
        <v>439</v>
      </c>
      <c r="L61" s="2">
        <f t="shared" si="31"/>
        <v>601</v>
      </c>
      <c r="M61" s="2">
        <f t="shared" si="31"/>
        <v>0</v>
      </c>
      <c r="N61" s="2">
        <f t="shared" si="31"/>
        <v>1040</v>
      </c>
      <c r="O61" s="2"/>
      <c r="P61" s="9">
        <f t="shared" si="36"/>
        <v>1997</v>
      </c>
      <c r="Q61" s="2">
        <f t="shared" si="32"/>
        <v>42.21153846153846</v>
      </c>
      <c r="R61" s="2">
        <f t="shared" si="32"/>
        <v>57.78846153846153</v>
      </c>
      <c r="S61" s="1">
        <f t="shared" si="32"/>
        <v>0</v>
      </c>
      <c r="T61" s="1">
        <f t="shared" si="32"/>
        <v>0</v>
      </c>
      <c r="U61" s="1">
        <f t="shared" si="32"/>
        <v>0</v>
      </c>
      <c r="V61" s="31" t="s">
        <v>0</v>
      </c>
      <c r="W61" s="2">
        <f t="shared" si="32"/>
        <v>100</v>
      </c>
      <c r="Z61" s="9">
        <v>1997</v>
      </c>
      <c r="AA61" s="2">
        <f t="shared" si="37"/>
        <v>3123138</v>
      </c>
      <c r="AB61" s="2">
        <f t="shared" si="37"/>
        <v>1116323</v>
      </c>
      <c r="AC61" s="1">
        <f t="shared" si="37"/>
        <v>14696</v>
      </c>
      <c r="AD61" s="1">
        <f t="shared" si="37"/>
        <v>26784</v>
      </c>
      <c r="AE61" s="1">
        <f t="shared" si="37"/>
        <v>39340</v>
      </c>
      <c r="AF61" s="1"/>
      <c r="AG61" s="2">
        <f t="shared" si="37"/>
        <v>4320281</v>
      </c>
      <c r="AJ61" s="9">
        <v>1997</v>
      </c>
      <c r="AK61" s="1">
        <f t="shared" si="38"/>
        <v>14.056375350688954</v>
      </c>
      <c r="AL61" s="1">
        <f t="shared" si="34"/>
        <v>53.83746460477836</v>
      </c>
      <c r="AM61" s="1">
        <f t="shared" si="34"/>
        <v>0</v>
      </c>
      <c r="AN61" s="1">
        <f t="shared" si="34"/>
        <v>0</v>
      </c>
      <c r="AO61" s="1">
        <f t="shared" si="34"/>
        <v>0</v>
      </c>
      <c r="AP61" s="1"/>
      <c r="AQ61" s="1">
        <f t="shared" si="35"/>
        <v>24.072508246570074</v>
      </c>
      <c r="AR61" s="1">
        <f t="shared" si="39"/>
        <v>0</v>
      </c>
    </row>
    <row r="62" spans="1:44" ht="12.75">
      <c r="A62" s="9">
        <v>1998</v>
      </c>
      <c r="B62" s="2">
        <f t="shared" si="30"/>
        <v>446</v>
      </c>
      <c r="C62" s="2">
        <f t="shared" si="30"/>
        <v>633</v>
      </c>
      <c r="D62">
        <f t="shared" si="30"/>
        <v>0</v>
      </c>
      <c r="E62">
        <f t="shared" si="30"/>
        <v>0</v>
      </c>
      <c r="F62">
        <f t="shared" si="30"/>
        <v>0</v>
      </c>
      <c r="G62" s="31" t="s">
        <v>0</v>
      </c>
      <c r="H62" s="2">
        <f t="shared" si="30"/>
        <v>1079</v>
      </c>
      <c r="J62" s="9">
        <v>1998</v>
      </c>
      <c r="K62" s="2">
        <f t="shared" si="31"/>
        <v>446</v>
      </c>
      <c r="L62" s="2">
        <f t="shared" si="31"/>
        <v>633</v>
      </c>
      <c r="M62" s="2">
        <f t="shared" si="31"/>
        <v>0</v>
      </c>
      <c r="N62" s="2">
        <f t="shared" si="31"/>
        <v>1079</v>
      </c>
      <c r="O62" s="2"/>
      <c r="P62" s="9">
        <f t="shared" si="36"/>
        <v>1998</v>
      </c>
      <c r="Q62" s="2">
        <f t="shared" si="32"/>
        <v>41.334569045412415</v>
      </c>
      <c r="R62" s="2">
        <f t="shared" si="32"/>
        <v>58.665430954587585</v>
      </c>
      <c r="S62" s="1">
        <f t="shared" si="32"/>
        <v>0</v>
      </c>
      <c r="T62" s="1">
        <f t="shared" si="32"/>
        <v>0</v>
      </c>
      <c r="U62" s="1">
        <f t="shared" si="32"/>
        <v>0</v>
      </c>
      <c r="V62" s="31" t="s">
        <v>0</v>
      </c>
      <c r="W62" s="2">
        <f t="shared" si="32"/>
        <v>100</v>
      </c>
      <c r="Z62" s="9">
        <v>1998</v>
      </c>
      <c r="AA62" s="2">
        <f t="shared" si="37"/>
        <v>3141015</v>
      </c>
      <c r="AB62" s="2">
        <f t="shared" si="37"/>
        <v>1126299</v>
      </c>
      <c r="AC62" s="1">
        <f t="shared" si="37"/>
        <v>14232</v>
      </c>
      <c r="AD62" s="1">
        <f t="shared" si="37"/>
        <v>26932</v>
      </c>
      <c r="AE62" s="1">
        <f t="shared" si="37"/>
        <v>42559</v>
      </c>
      <c r="AF62" s="1"/>
      <c r="AG62" s="2">
        <f t="shared" si="37"/>
        <v>4351037</v>
      </c>
      <c r="AJ62" s="9">
        <v>1998</v>
      </c>
      <c r="AK62" s="1">
        <f t="shared" si="38"/>
        <v>14.199231776989286</v>
      </c>
      <c r="AL62" s="1">
        <f t="shared" si="34"/>
        <v>56.201772353522465</v>
      </c>
      <c r="AM62" s="1">
        <f t="shared" si="34"/>
        <v>0</v>
      </c>
      <c r="AN62" s="1">
        <f t="shared" si="34"/>
        <v>0</v>
      </c>
      <c r="AO62" s="1">
        <f t="shared" si="34"/>
        <v>0</v>
      </c>
      <c r="AP62" s="1"/>
      <c r="AQ62" s="1">
        <f t="shared" si="35"/>
        <v>24.798685922459406</v>
      </c>
      <c r="AR62" s="1">
        <f t="shared" si="39"/>
        <v>0</v>
      </c>
    </row>
    <row r="63" spans="1:44" ht="12.75">
      <c r="A63" s="9">
        <v>1999</v>
      </c>
      <c r="B63" s="2">
        <f aca="true" t="shared" si="40" ref="B63:H64">B20-B41</f>
        <v>476</v>
      </c>
      <c r="C63" s="2">
        <f t="shared" si="40"/>
        <v>637</v>
      </c>
      <c r="D63">
        <f t="shared" si="40"/>
        <v>0</v>
      </c>
      <c r="E63">
        <f t="shared" si="40"/>
        <v>0</v>
      </c>
      <c r="F63">
        <f t="shared" si="40"/>
        <v>0</v>
      </c>
      <c r="G63" s="31" t="s">
        <v>0</v>
      </c>
      <c r="H63" s="2">
        <f t="shared" si="40"/>
        <v>1113</v>
      </c>
      <c r="J63" s="9">
        <v>1999</v>
      </c>
      <c r="K63" s="2">
        <f aca="true" t="shared" si="41" ref="K63:N64">K20-K41</f>
        <v>476</v>
      </c>
      <c r="L63" s="2">
        <f t="shared" si="41"/>
        <v>637</v>
      </c>
      <c r="M63" s="2">
        <f t="shared" si="41"/>
        <v>0</v>
      </c>
      <c r="N63" s="2">
        <f t="shared" si="41"/>
        <v>1113</v>
      </c>
      <c r="O63" s="2"/>
      <c r="P63" s="9">
        <f t="shared" si="36"/>
        <v>1999</v>
      </c>
      <c r="Q63" s="2">
        <f t="shared" si="32"/>
        <v>42.76729559748428</v>
      </c>
      <c r="R63" s="2">
        <f t="shared" si="32"/>
        <v>57.23270440251572</v>
      </c>
      <c r="S63" s="1">
        <f t="shared" si="32"/>
        <v>0</v>
      </c>
      <c r="T63" s="1">
        <f t="shared" si="32"/>
        <v>0</v>
      </c>
      <c r="U63" s="1">
        <f t="shared" si="32"/>
        <v>0</v>
      </c>
      <c r="V63" s="31" t="s">
        <v>0</v>
      </c>
      <c r="W63" s="2">
        <f t="shared" si="32"/>
        <v>100</v>
      </c>
      <c r="Z63" s="9">
        <v>1999</v>
      </c>
      <c r="AA63" s="2">
        <f t="shared" si="37"/>
        <v>3149149</v>
      </c>
      <c r="AB63" s="2">
        <f t="shared" si="37"/>
        <v>1134151</v>
      </c>
      <c r="AC63" s="1">
        <f t="shared" si="37"/>
        <v>13967</v>
      </c>
      <c r="AD63" s="1">
        <f t="shared" si="37"/>
        <v>27246</v>
      </c>
      <c r="AE63" s="1">
        <f t="shared" si="37"/>
        <v>45349</v>
      </c>
      <c r="AF63" s="1"/>
      <c r="AG63" s="2">
        <f t="shared" si="37"/>
        <v>4369862</v>
      </c>
      <c r="AJ63" s="9">
        <v>1999</v>
      </c>
      <c r="AK63" s="1">
        <f t="shared" si="38"/>
        <v>15.115194612893832</v>
      </c>
      <c r="AL63" s="1">
        <f>(C63/AB63)*100000</f>
        <v>56.165360697120576</v>
      </c>
      <c r="AM63" s="1">
        <f>(D63/AC63)*100000</f>
        <v>0</v>
      </c>
      <c r="AN63" s="1">
        <f>(E63/AD63)*100000</f>
        <v>0</v>
      </c>
      <c r="AO63" s="1">
        <f>(F63/AE63)*100000</f>
        <v>0</v>
      </c>
      <c r="AP63" s="1"/>
      <c r="AQ63" s="1">
        <f t="shared" si="35"/>
        <v>25.46991186449366</v>
      </c>
      <c r="AR63" s="1">
        <f t="shared" si="39"/>
        <v>0</v>
      </c>
    </row>
    <row r="64" spans="1:23" s="4" customFormat="1" ht="12.75">
      <c r="A64" s="13" t="s">
        <v>14</v>
      </c>
      <c r="B64" s="21">
        <f t="shared" si="40"/>
        <v>8522</v>
      </c>
      <c r="C64" s="21">
        <f t="shared" si="40"/>
        <v>11511</v>
      </c>
      <c r="D64" s="4">
        <f t="shared" si="40"/>
        <v>4</v>
      </c>
      <c r="E64" s="4">
        <f t="shared" si="40"/>
        <v>0</v>
      </c>
      <c r="F64" s="4">
        <f t="shared" si="40"/>
        <v>2</v>
      </c>
      <c r="G64" s="12" t="s">
        <v>0</v>
      </c>
      <c r="H64" s="21">
        <f t="shared" si="40"/>
        <v>20039</v>
      </c>
      <c r="J64" s="13" t="s">
        <v>14</v>
      </c>
      <c r="K64" s="21">
        <f t="shared" si="41"/>
        <v>8522</v>
      </c>
      <c r="L64" s="21">
        <f t="shared" si="41"/>
        <v>11511</v>
      </c>
      <c r="M64" s="21">
        <f t="shared" si="41"/>
        <v>6</v>
      </c>
      <c r="N64" s="21">
        <f t="shared" si="41"/>
        <v>20039</v>
      </c>
      <c r="O64" s="21"/>
      <c r="P64" s="13" t="str">
        <f t="shared" si="36"/>
        <v>Total</v>
      </c>
      <c r="Q64" s="21">
        <f t="shared" si="32"/>
        <v>42.52707220919207</v>
      </c>
      <c r="R64" s="21">
        <f t="shared" si="32"/>
        <v>57.44298617695493</v>
      </c>
      <c r="S64" s="23">
        <f t="shared" si="32"/>
        <v>0.01996107590199112</v>
      </c>
      <c r="T64" s="23">
        <f t="shared" si="32"/>
        <v>0</v>
      </c>
      <c r="U64" s="23">
        <f t="shared" si="32"/>
        <v>0.00998053795099556</v>
      </c>
      <c r="V64" s="12" t="s">
        <v>0</v>
      </c>
      <c r="W64" s="21">
        <f t="shared" si="3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6" customFormat="1" ht="24.75" customHeight="1">
      <c r="A67" s="30" t="str">
        <f>CONCATENATE("Parole &amp; Probation Admissions, All Races: ",$A$1)</f>
        <v>Parole &amp; Probation Admissions, All Races: ALABAMA</v>
      </c>
      <c r="B67" s="30"/>
      <c r="C67" s="30"/>
      <c r="D67" s="30"/>
      <c r="E67" s="30"/>
      <c r="F67" s="30"/>
      <c r="G67" s="30"/>
      <c r="H67" s="30"/>
      <c r="J67" s="30" t="str">
        <f>CONCATENATE("Parole &amp; Probation Admissions, BW + Balance: ",$A$1)</f>
        <v>Parole &amp; Probation Admissions, BW + Balance: ALABAMA</v>
      </c>
      <c r="K67" s="30"/>
      <c r="L67" s="30"/>
      <c r="M67" s="30"/>
      <c r="N67" s="30"/>
      <c r="O67" s="27"/>
      <c r="Z67" s="29" t="str">
        <f>CONCATENATE("Total Population, By Race: ",$A$1)</f>
        <v>Total Population, By Race: ALABAMA</v>
      </c>
      <c r="AA67" s="29"/>
      <c r="AB67" s="29"/>
      <c r="AC67" s="29"/>
      <c r="AD67" s="29"/>
      <c r="AE67" s="29"/>
      <c r="AF67" s="29"/>
      <c r="AG67" s="29"/>
      <c r="AJ67" s="29" t="str">
        <f>CONCATENATE("Parole &amp; Probation Admissions, per 100,000 By Race: ",$A$1)</f>
        <v>Parole &amp; Probation Admissions, per 100,000 By Race: ALABAMA</v>
      </c>
      <c r="AK67" s="29"/>
      <c r="AL67" s="29"/>
      <c r="AM67" s="29"/>
      <c r="AN67" s="29"/>
      <c r="AO67" s="29"/>
      <c r="AP67" s="29"/>
      <c r="AQ67" s="29"/>
      <c r="AR67" s="29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>
        <v>8</v>
      </c>
      <c r="C69">
        <v>9</v>
      </c>
      <c r="D69">
        <v>0</v>
      </c>
      <c r="E69">
        <v>0</v>
      </c>
      <c r="F69">
        <v>0</v>
      </c>
      <c r="G69" s="31" t="s">
        <v>0</v>
      </c>
      <c r="H69" s="2">
        <f>SUM(B69:G69)</f>
        <v>17</v>
      </c>
      <c r="J69" s="9">
        <v>1983</v>
      </c>
      <c r="K69" s="2">
        <f>B69</f>
        <v>8</v>
      </c>
      <c r="L69" s="2">
        <f>C69</f>
        <v>9</v>
      </c>
      <c r="M69" s="2">
        <f aca="true" t="shared" si="42" ref="M69:M86">N69-K69-L69</f>
        <v>0</v>
      </c>
      <c r="N69" s="2">
        <f>H69</f>
        <v>17</v>
      </c>
      <c r="O69" s="2"/>
      <c r="Z69" s="9">
        <v>1983</v>
      </c>
      <c r="AA69" s="2">
        <f>AA47</f>
        <v>2887773</v>
      </c>
      <c r="AB69" s="2">
        <f aca="true" t="shared" si="43" ref="AB69:AG69">AB47</f>
        <v>993030</v>
      </c>
      <c r="AC69" s="1">
        <f t="shared" si="43"/>
        <v>9724</v>
      </c>
      <c r="AD69" s="1">
        <f t="shared" si="43"/>
        <v>14060</v>
      </c>
      <c r="AE69" s="1">
        <f t="shared" si="43"/>
        <v>29522</v>
      </c>
      <c r="AF69" s="1"/>
      <c r="AG69" s="2">
        <f t="shared" si="43"/>
        <v>3934109</v>
      </c>
      <c r="AJ69" s="9">
        <v>1983</v>
      </c>
      <c r="AK69" s="1">
        <f>(B69/AA69)*100000</f>
        <v>0.27703008512095656</v>
      </c>
      <c r="AL69" s="1">
        <f aca="true" t="shared" si="44" ref="AL69:AO84">(C69/AB69)*100000</f>
        <v>0.9063170296969879</v>
      </c>
      <c r="AM69" s="1">
        <f t="shared" si="44"/>
        <v>0</v>
      </c>
      <c r="AN69" s="1">
        <f t="shared" si="44"/>
        <v>0</v>
      </c>
      <c r="AO69" s="1">
        <f t="shared" si="44"/>
        <v>0</v>
      </c>
      <c r="AP69" s="1"/>
      <c r="AQ69" s="1">
        <f aca="true" t="shared" si="45" ref="AQ69:AQ85">(H69/AG69)*100000</f>
        <v>0.4321181746616578</v>
      </c>
      <c r="AR69" s="1">
        <f>(SUM(D69:F69)/SUM(AC69:AE69))*100000</f>
        <v>0</v>
      </c>
    </row>
    <row r="70" spans="1:44" ht="12.75">
      <c r="A70" s="9">
        <v>1984</v>
      </c>
      <c r="B70">
        <v>5</v>
      </c>
      <c r="C70">
        <v>2</v>
      </c>
      <c r="D70">
        <v>0</v>
      </c>
      <c r="E70">
        <v>0</v>
      </c>
      <c r="F70">
        <v>0</v>
      </c>
      <c r="G70" s="31" t="s">
        <v>0</v>
      </c>
      <c r="H70" s="2">
        <f aca="true" t="shared" si="46" ref="H70:H86">SUM(B70:G70)</f>
        <v>7</v>
      </c>
      <c r="J70" s="9">
        <v>1984</v>
      </c>
      <c r="K70" s="2">
        <f aca="true" t="shared" si="47" ref="K70:L85">B70</f>
        <v>5</v>
      </c>
      <c r="L70" s="2">
        <f t="shared" si="47"/>
        <v>2</v>
      </c>
      <c r="M70" s="2">
        <f t="shared" si="42"/>
        <v>0</v>
      </c>
      <c r="N70" s="2">
        <f aca="true" t="shared" si="48" ref="N70:N85">H70</f>
        <v>7</v>
      </c>
      <c r="O70" s="2"/>
      <c r="Z70" s="9">
        <v>1984</v>
      </c>
      <c r="AA70" s="2">
        <f aca="true" t="shared" si="49" ref="AA70:AG85">AA48</f>
        <v>2901939</v>
      </c>
      <c r="AB70" s="2">
        <f t="shared" si="49"/>
        <v>995488</v>
      </c>
      <c r="AC70" s="1">
        <f t="shared" si="49"/>
        <v>10502</v>
      </c>
      <c r="AD70" s="1">
        <f t="shared" si="49"/>
        <v>15073</v>
      </c>
      <c r="AE70" s="1">
        <f t="shared" si="49"/>
        <v>28832</v>
      </c>
      <c r="AF70" s="1"/>
      <c r="AG70" s="2">
        <f t="shared" si="49"/>
        <v>3951834</v>
      </c>
      <c r="AJ70" s="9">
        <v>1984</v>
      </c>
      <c r="AK70" s="1">
        <f aca="true" t="shared" si="50" ref="AK70:AK85">(B70/AA70)*100000</f>
        <v>0.17229859070090722</v>
      </c>
      <c r="AL70" s="1">
        <f t="shared" si="44"/>
        <v>0.20090649008325565</v>
      </c>
      <c r="AM70" s="1">
        <f t="shared" si="44"/>
        <v>0</v>
      </c>
      <c r="AN70" s="1">
        <f t="shared" si="44"/>
        <v>0</v>
      </c>
      <c r="AO70" s="1">
        <f t="shared" si="44"/>
        <v>0</v>
      </c>
      <c r="AP70" s="1"/>
      <c r="AQ70" s="1">
        <f t="shared" si="45"/>
        <v>0.17713294637375962</v>
      </c>
      <c r="AR70" s="1">
        <f aca="true" t="shared" si="51" ref="AR70:AR85">(SUM(D70:F70)/SUM(AC70:AE70))*100000</f>
        <v>0</v>
      </c>
    </row>
    <row r="71" spans="1:44" ht="12.75">
      <c r="A71" s="9">
        <v>1985</v>
      </c>
      <c r="B71">
        <v>172</v>
      </c>
      <c r="C71">
        <v>242</v>
      </c>
      <c r="D71">
        <v>0</v>
      </c>
      <c r="E71">
        <v>0</v>
      </c>
      <c r="F71">
        <v>0</v>
      </c>
      <c r="G71" s="31" t="s">
        <v>0</v>
      </c>
      <c r="H71" s="2">
        <f t="shared" si="46"/>
        <v>414</v>
      </c>
      <c r="J71" s="9">
        <v>1985</v>
      </c>
      <c r="K71" s="2">
        <f t="shared" si="47"/>
        <v>172</v>
      </c>
      <c r="L71" s="2">
        <f t="shared" si="47"/>
        <v>242</v>
      </c>
      <c r="M71" s="2">
        <f t="shared" si="42"/>
        <v>0</v>
      </c>
      <c r="N71" s="2">
        <f t="shared" si="48"/>
        <v>414</v>
      </c>
      <c r="Z71" s="9">
        <v>1985</v>
      </c>
      <c r="AA71" s="2">
        <f t="shared" si="49"/>
        <v>2918130</v>
      </c>
      <c r="AB71" s="2">
        <f t="shared" si="49"/>
        <v>998705</v>
      </c>
      <c r="AC71" s="1">
        <f t="shared" si="49"/>
        <v>11380</v>
      </c>
      <c r="AD71" s="1">
        <f t="shared" si="49"/>
        <v>16194</v>
      </c>
      <c r="AE71" s="1">
        <f t="shared" si="49"/>
        <v>28118</v>
      </c>
      <c r="AF71" s="1"/>
      <c r="AG71" s="2">
        <f t="shared" si="49"/>
        <v>3972527</v>
      </c>
      <c r="AJ71" s="9">
        <v>1985</v>
      </c>
      <c r="AK71" s="1">
        <f t="shared" si="50"/>
        <v>5.894185659994585</v>
      </c>
      <c r="AL71" s="1">
        <f t="shared" si="44"/>
        <v>24.231379636629434</v>
      </c>
      <c r="AM71" s="1">
        <f t="shared" si="44"/>
        <v>0</v>
      </c>
      <c r="AN71" s="1">
        <f t="shared" si="44"/>
        <v>0</v>
      </c>
      <c r="AO71" s="1">
        <f t="shared" si="44"/>
        <v>0</v>
      </c>
      <c r="AP71" s="1"/>
      <c r="AQ71" s="1">
        <f t="shared" si="45"/>
        <v>10.42157800311993</v>
      </c>
      <c r="AR71" s="1">
        <f t="shared" si="51"/>
        <v>0</v>
      </c>
    </row>
    <row r="72" spans="1:44" ht="12.75">
      <c r="A72" s="9">
        <v>1986</v>
      </c>
      <c r="B72">
        <v>189</v>
      </c>
      <c r="C72">
        <v>278</v>
      </c>
      <c r="D72">
        <v>1</v>
      </c>
      <c r="E72">
        <v>0</v>
      </c>
      <c r="F72">
        <v>0</v>
      </c>
      <c r="G72" s="31" t="s">
        <v>0</v>
      </c>
      <c r="H72" s="2">
        <f t="shared" si="46"/>
        <v>468</v>
      </c>
      <c r="J72" s="9">
        <v>1986</v>
      </c>
      <c r="K72" s="2">
        <f t="shared" si="47"/>
        <v>189</v>
      </c>
      <c r="L72" s="2">
        <f t="shared" si="47"/>
        <v>278</v>
      </c>
      <c r="M72" s="2">
        <f t="shared" si="42"/>
        <v>1</v>
      </c>
      <c r="N72" s="2">
        <f t="shared" si="48"/>
        <v>468</v>
      </c>
      <c r="Z72" s="9">
        <v>1986</v>
      </c>
      <c r="AA72" s="2">
        <f t="shared" si="49"/>
        <v>2932588</v>
      </c>
      <c r="AB72" s="2">
        <f t="shared" si="49"/>
        <v>1001971</v>
      </c>
      <c r="AC72" s="1">
        <f t="shared" si="49"/>
        <v>12292</v>
      </c>
      <c r="AD72" s="1">
        <f t="shared" si="49"/>
        <v>17294</v>
      </c>
      <c r="AE72" s="1">
        <f t="shared" si="49"/>
        <v>27424</v>
      </c>
      <c r="AF72" s="1"/>
      <c r="AG72" s="2">
        <f t="shared" si="49"/>
        <v>3991569</v>
      </c>
      <c r="AJ72" s="9">
        <v>1986</v>
      </c>
      <c r="AK72" s="1">
        <f t="shared" si="50"/>
        <v>6.444819388199092</v>
      </c>
      <c r="AL72" s="1">
        <f t="shared" si="44"/>
        <v>27.745313986133333</v>
      </c>
      <c r="AM72" s="1">
        <f t="shared" si="44"/>
        <v>8.135372600065082</v>
      </c>
      <c r="AN72" s="1">
        <f t="shared" si="44"/>
        <v>0</v>
      </c>
      <c r="AO72" s="1">
        <f t="shared" si="44"/>
        <v>0</v>
      </c>
      <c r="AP72" s="1"/>
      <c r="AQ72" s="1">
        <f t="shared" si="45"/>
        <v>11.724712763326902</v>
      </c>
      <c r="AR72" s="1">
        <f t="shared" si="51"/>
        <v>1.7540782318891421</v>
      </c>
    </row>
    <row r="73" spans="1:44" ht="12.75">
      <c r="A73" s="9">
        <v>1987</v>
      </c>
      <c r="B73">
        <v>241</v>
      </c>
      <c r="C73">
        <v>327</v>
      </c>
      <c r="D73">
        <v>1</v>
      </c>
      <c r="E73">
        <v>0</v>
      </c>
      <c r="F73">
        <v>0</v>
      </c>
      <c r="G73" s="31" t="s">
        <v>0</v>
      </c>
      <c r="H73" s="2">
        <f t="shared" si="46"/>
        <v>569</v>
      </c>
      <c r="J73" s="9">
        <v>1987</v>
      </c>
      <c r="K73" s="2">
        <f t="shared" si="47"/>
        <v>241</v>
      </c>
      <c r="L73" s="2">
        <f t="shared" si="47"/>
        <v>327</v>
      </c>
      <c r="M73" s="2">
        <f t="shared" si="42"/>
        <v>1</v>
      </c>
      <c r="N73" s="2">
        <f t="shared" si="48"/>
        <v>569</v>
      </c>
      <c r="Z73" s="9">
        <v>1987</v>
      </c>
      <c r="AA73" s="2">
        <f t="shared" si="49"/>
        <v>2948778</v>
      </c>
      <c r="AB73" s="2">
        <f t="shared" si="49"/>
        <v>1008174</v>
      </c>
      <c r="AC73" s="1">
        <f t="shared" si="49"/>
        <v>13252</v>
      </c>
      <c r="AD73" s="1">
        <f t="shared" si="49"/>
        <v>18303</v>
      </c>
      <c r="AE73" s="1">
        <f t="shared" si="49"/>
        <v>26754</v>
      </c>
      <c r="AF73" s="1"/>
      <c r="AG73" s="2">
        <f t="shared" si="49"/>
        <v>4015261</v>
      </c>
      <c r="AJ73" s="9">
        <v>1987</v>
      </c>
      <c r="AK73" s="1">
        <f t="shared" si="50"/>
        <v>8.172877035843323</v>
      </c>
      <c r="AL73" s="1">
        <f t="shared" si="44"/>
        <v>32.434877312844804</v>
      </c>
      <c r="AM73" s="1">
        <f t="shared" si="44"/>
        <v>7.546030787805614</v>
      </c>
      <c r="AN73" s="1">
        <f t="shared" si="44"/>
        <v>0</v>
      </c>
      <c r="AO73" s="1">
        <f t="shared" si="44"/>
        <v>0</v>
      </c>
      <c r="AP73" s="1"/>
      <c r="AQ73" s="1">
        <f t="shared" si="45"/>
        <v>14.170934342748827</v>
      </c>
      <c r="AR73" s="1">
        <f t="shared" si="51"/>
        <v>1.7150011147507247</v>
      </c>
    </row>
    <row r="74" spans="1:44" ht="12.75">
      <c r="A74" s="9">
        <v>1988</v>
      </c>
      <c r="B74">
        <v>301</v>
      </c>
      <c r="C74">
        <v>459</v>
      </c>
      <c r="D74">
        <v>0</v>
      </c>
      <c r="E74">
        <v>0</v>
      </c>
      <c r="F74">
        <v>0</v>
      </c>
      <c r="G74" s="31" t="s">
        <v>0</v>
      </c>
      <c r="H74" s="2">
        <f t="shared" si="46"/>
        <v>760</v>
      </c>
      <c r="J74" s="9">
        <v>1988</v>
      </c>
      <c r="K74" s="2">
        <f t="shared" si="47"/>
        <v>301</v>
      </c>
      <c r="L74" s="2">
        <f t="shared" si="47"/>
        <v>459</v>
      </c>
      <c r="M74" s="2">
        <f t="shared" si="42"/>
        <v>0</v>
      </c>
      <c r="N74" s="2">
        <f t="shared" si="48"/>
        <v>760</v>
      </c>
      <c r="Z74" s="9">
        <v>1988</v>
      </c>
      <c r="AA74" s="2">
        <f t="shared" si="49"/>
        <v>2952838</v>
      </c>
      <c r="AB74" s="2">
        <f t="shared" si="49"/>
        <v>1011315</v>
      </c>
      <c r="AC74" s="1">
        <f t="shared" si="49"/>
        <v>14304</v>
      </c>
      <c r="AD74" s="1">
        <f t="shared" si="49"/>
        <v>19374</v>
      </c>
      <c r="AE74" s="1">
        <f t="shared" si="49"/>
        <v>26027</v>
      </c>
      <c r="AF74" s="1"/>
      <c r="AG74" s="2">
        <f t="shared" si="49"/>
        <v>4023858</v>
      </c>
      <c r="AJ74" s="9">
        <v>1988</v>
      </c>
      <c r="AK74" s="1">
        <f t="shared" si="50"/>
        <v>10.193583257869209</v>
      </c>
      <c r="AL74" s="1">
        <f t="shared" si="44"/>
        <v>45.386452292312484</v>
      </c>
      <c r="AM74" s="1">
        <f t="shared" si="44"/>
        <v>0</v>
      </c>
      <c r="AN74" s="1">
        <f t="shared" si="44"/>
        <v>0</v>
      </c>
      <c r="AO74" s="1">
        <f t="shared" si="44"/>
        <v>0</v>
      </c>
      <c r="AP74" s="1"/>
      <c r="AQ74" s="1">
        <f t="shared" si="45"/>
        <v>18.887346422264404</v>
      </c>
      <c r="AR74" s="1">
        <f t="shared" si="51"/>
        <v>0</v>
      </c>
    </row>
    <row r="75" spans="1:44" ht="12.75">
      <c r="A75" s="9">
        <v>1989</v>
      </c>
      <c r="B75">
        <v>426</v>
      </c>
      <c r="C75">
        <v>593</v>
      </c>
      <c r="D75">
        <v>0</v>
      </c>
      <c r="E75">
        <v>0</v>
      </c>
      <c r="F75">
        <v>0</v>
      </c>
      <c r="G75" s="31" t="s">
        <v>0</v>
      </c>
      <c r="H75" s="2">
        <f t="shared" si="46"/>
        <v>1019</v>
      </c>
      <c r="J75" s="9">
        <v>1989</v>
      </c>
      <c r="K75" s="2">
        <f t="shared" si="47"/>
        <v>426</v>
      </c>
      <c r="L75" s="2">
        <f t="shared" si="47"/>
        <v>593</v>
      </c>
      <c r="M75" s="2">
        <f t="shared" si="42"/>
        <v>0</v>
      </c>
      <c r="N75" s="2">
        <f t="shared" si="48"/>
        <v>1019</v>
      </c>
      <c r="Z75" s="9">
        <v>1989</v>
      </c>
      <c r="AA75" s="2">
        <f t="shared" si="49"/>
        <v>2954848</v>
      </c>
      <c r="AB75" s="2">
        <f t="shared" si="49"/>
        <v>1014334</v>
      </c>
      <c r="AC75" s="1">
        <f t="shared" si="49"/>
        <v>15399</v>
      </c>
      <c r="AD75" s="1">
        <f t="shared" si="49"/>
        <v>20446</v>
      </c>
      <c r="AE75" s="1">
        <f t="shared" si="49"/>
        <v>25202</v>
      </c>
      <c r="AF75" s="1"/>
      <c r="AG75" s="2">
        <f t="shared" si="49"/>
        <v>4030229</v>
      </c>
      <c r="AJ75" s="9">
        <v>1989</v>
      </c>
      <c r="AK75" s="1">
        <f t="shared" si="50"/>
        <v>14.416985239173048</v>
      </c>
      <c r="AL75" s="1">
        <f t="shared" si="44"/>
        <v>58.46200561156384</v>
      </c>
      <c r="AM75" s="1">
        <f t="shared" si="44"/>
        <v>0</v>
      </c>
      <c r="AN75" s="1">
        <f t="shared" si="44"/>
        <v>0</v>
      </c>
      <c r="AO75" s="1">
        <f t="shared" si="44"/>
        <v>0</v>
      </c>
      <c r="AP75" s="1"/>
      <c r="AQ75" s="1">
        <f t="shared" si="45"/>
        <v>25.283923072361397</v>
      </c>
      <c r="AR75" s="1">
        <f t="shared" si="51"/>
        <v>0</v>
      </c>
    </row>
    <row r="76" spans="1:44" ht="12.75">
      <c r="A76" s="9">
        <v>1990</v>
      </c>
      <c r="B76">
        <v>514</v>
      </c>
      <c r="C76">
        <v>857</v>
      </c>
      <c r="D76">
        <v>1</v>
      </c>
      <c r="E76">
        <v>0</v>
      </c>
      <c r="F76">
        <v>0</v>
      </c>
      <c r="G76" s="31" t="s">
        <v>0</v>
      </c>
      <c r="H76" s="2">
        <f t="shared" si="46"/>
        <v>1372</v>
      </c>
      <c r="J76" s="9">
        <v>1990</v>
      </c>
      <c r="K76" s="2">
        <f t="shared" si="47"/>
        <v>514</v>
      </c>
      <c r="L76" s="2">
        <f t="shared" si="47"/>
        <v>857</v>
      </c>
      <c r="M76" s="2">
        <f t="shared" si="42"/>
        <v>1</v>
      </c>
      <c r="N76" s="2">
        <f t="shared" si="48"/>
        <v>1372</v>
      </c>
      <c r="Z76" s="9">
        <v>1990</v>
      </c>
      <c r="AA76" s="2">
        <f t="shared" si="49"/>
        <v>2966064</v>
      </c>
      <c r="AB76" s="2">
        <f t="shared" si="49"/>
        <v>1019884</v>
      </c>
      <c r="AC76" s="1">
        <f t="shared" si="49"/>
        <v>16249</v>
      </c>
      <c r="AD76" s="1">
        <f t="shared" si="49"/>
        <v>21516</v>
      </c>
      <c r="AE76" s="1">
        <f t="shared" si="49"/>
        <v>24795</v>
      </c>
      <c r="AF76" s="1"/>
      <c r="AG76" s="2">
        <f t="shared" si="49"/>
        <v>4048508</v>
      </c>
      <c r="AJ76" s="9">
        <v>1990</v>
      </c>
      <c r="AK76" s="1">
        <f t="shared" si="50"/>
        <v>17.32936308859148</v>
      </c>
      <c r="AL76" s="1">
        <f t="shared" si="44"/>
        <v>84.02916410101541</v>
      </c>
      <c r="AM76" s="1">
        <f t="shared" si="44"/>
        <v>6.154224875376947</v>
      </c>
      <c r="AN76" s="1">
        <f t="shared" si="44"/>
        <v>0</v>
      </c>
      <c r="AO76" s="1">
        <f t="shared" si="44"/>
        <v>0</v>
      </c>
      <c r="AP76" s="1"/>
      <c r="AQ76" s="1">
        <f t="shared" si="45"/>
        <v>33.88902776035023</v>
      </c>
      <c r="AR76" s="1">
        <f t="shared" si="51"/>
        <v>1.59846547314578</v>
      </c>
    </row>
    <row r="77" spans="1:44" ht="12.75">
      <c r="A77" s="9">
        <v>1991</v>
      </c>
      <c r="B77">
        <v>465</v>
      </c>
      <c r="C77">
        <v>780</v>
      </c>
      <c r="D77">
        <v>1</v>
      </c>
      <c r="E77">
        <v>0</v>
      </c>
      <c r="F77">
        <v>1</v>
      </c>
      <c r="G77" s="31" t="s">
        <v>0</v>
      </c>
      <c r="H77" s="2">
        <f t="shared" si="46"/>
        <v>1247</v>
      </c>
      <c r="J77" s="9">
        <v>1991</v>
      </c>
      <c r="K77" s="2">
        <f t="shared" si="47"/>
        <v>465</v>
      </c>
      <c r="L77" s="2">
        <f t="shared" si="47"/>
        <v>780</v>
      </c>
      <c r="M77" s="2">
        <f t="shared" si="42"/>
        <v>2</v>
      </c>
      <c r="N77" s="2">
        <f t="shared" si="48"/>
        <v>1247</v>
      </c>
      <c r="Z77" s="9">
        <v>1991</v>
      </c>
      <c r="AA77" s="2">
        <f t="shared" si="49"/>
        <v>2993899</v>
      </c>
      <c r="AB77" s="2">
        <f t="shared" si="49"/>
        <v>1033240</v>
      </c>
      <c r="AC77" s="1">
        <f t="shared" si="49"/>
        <v>16214</v>
      </c>
      <c r="AD77" s="1">
        <f t="shared" si="49"/>
        <v>22350</v>
      </c>
      <c r="AE77" s="1">
        <f t="shared" si="49"/>
        <v>25322</v>
      </c>
      <c r="AF77" s="1"/>
      <c r="AG77" s="2">
        <f t="shared" si="49"/>
        <v>4091025</v>
      </c>
      <c r="AJ77" s="9">
        <v>1991</v>
      </c>
      <c r="AK77" s="1">
        <f t="shared" si="50"/>
        <v>15.531586068868723</v>
      </c>
      <c r="AL77" s="1">
        <f t="shared" si="44"/>
        <v>75.4906894816306</v>
      </c>
      <c r="AM77" s="1">
        <f t="shared" si="44"/>
        <v>6.167509559639817</v>
      </c>
      <c r="AN77" s="1">
        <f t="shared" si="44"/>
        <v>0</v>
      </c>
      <c r="AO77" s="1">
        <f t="shared" si="44"/>
        <v>3.9491351394044707</v>
      </c>
      <c r="AP77" s="1"/>
      <c r="AQ77" s="1">
        <f t="shared" si="45"/>
        <v>30.481358583729016</v>
      </c>
      <c r="AR77" s="1">
        <f t="shared" si="51"/>
        <v>3.130576339104029</v>
      </c>
    </row>
    <row r="78" spans="1:44" ht="12.75">
      <c r="A78" s="9">
        <v>1992</v>
      </c>
      <c r="B78">
        <v>461</v>
      </c>
      <c r="C78">
        <v>781</v>
      </c>
      <c r="D78">
        <v>0</v>
      </c>
      <c r="E78">
        <v>0</v>
      </c>
      <c r="F78">
        <v>0</v>
      </c>
      <c r="G78" s="31" t="s">
        <v>0</v>
      </c>
      <c r="H78" s="2">
        <f t="shared" si="46"/>
        <v>1242</v>
      </c>
      <c r="J78" s="9">
        <v>1992</v>
      </c>
      <c r="K78" s="2">
        <f t="shared" si="47"/>
        <v>461</v>
      </c>
      <c r="L78" s="2">
        <f t="shared" si="47"/>
        <v>781</v>
      </c>
      <c r="M78" s="2">
        <f t="shared" si="42"/>
        <v>0</v>
      </c>
      <c r="N78" s="2">
        <f t="shared" si="48"/>
        <v>1242</v>
      </c>
      <c r="Z78" s="9">
        <v>1992</v>
      </c>
      <c r="AA78" s="2">
        <f t="shared" si="49"/>
        <v>3023386</v>
      </c>
      <c r="AB78" s="2">
        <f t="shared" si="49"/>
        <v>1050520</v>
      </c>
      <c r="AC78" s="1">
        <f t="shared" si="49"/>
        <v>15751</v>
      </c>
      <c r="AD78" s="1">
        <f t="shared" si="49"/>
        <v>23149</v>
      </c>
      <c r="AE78" s="1">
        <f t="shared" si="49"/>
        <v>26463</v>
      </c>
      <c r="AF78" s="1"/>
      <c r="AG78" s="2">
        <f t="shared" si="49"/>
        <v>4139269</v>
      </c>
      <c r="AJ78" s="9">
        <v>1992</v>
      </c>
      <c r="AK78" s="1">
        <f t="shared" si="50"/>
        <v>15.247804944522466</v>
      </c>
      <c r="AL78" s="1">
        <f t="shared" si="44"/>
        <v>74.34413433347294</v>
      </c>
      <c r="AM78" s="1">
        <f t="shared" si="44"/>
        <v>0</v>
      </c>
      <c r="AN78" s="1">
        <f t="shared" si="44"/>
        <v>0</v>
      </c>
      <c r="AO78" s="1">
        <f t="shared" si="44"/>
        <v>0</v>
      </c>
      <c r="AP78" s="1"/>
      <c r="AQ78" s="1">
        <f t="shared" si="45"/>
        <v>30.00529803692391</v>
      </c>
      <c r="AR78" s="1">
        <f t="shared" si="51"/>
        <v>0</v>
      </c>
    </row>
    <row r="79" spans="1:44" ht="12.75">
      <c r="A79" s="9">
        <v>1993</v>
      </c>
      <c r="B79">
        <v>464</v>
      </c>
      <c r="C79">
        <v>761</v>
      </c>
      <c r="D79">
        <v>0</v>
      </c>
      <c r="E79">
        <v>0</v>
      </c>
      <c r="F79">
        <v>1</v>
      </c>
      <c r="G79" s="31" t="s">
        <v>0</v>
      </c>
      <c r="H79" s="2">
        <f t="shared" si="46"/>
        <v>1226</v>
      </c>
      <c r="J79" s="9">
        <v>1993</v>
      </c>
      <c r="K79" s="2">
        <f t="shared" si="47"/>
        <v>464</v>
      </c>
      <c r="L79" s="2">
        <f t="shared" si="47"/>
        <v>761</v>
      </c>
      <c r="M79" s="2">
        <f t="shared" si="42"/>
        <v>1</v>
      </c>
      <c r="N79" s="2">
        <f t="shared" si="48"/>
        <v>1226</v>
      </c>
      <c r="Z79" s="9">
        <v>1993</v>
      </c>
      <c r="AA79" s="2">
        <f t="shared" si="49"/>
        <v>3056573</v>
      </c>
      <c r="AB79" s="2">
        <f t="shared" si="49"/>
        <v>1068400</v>
      </c>
      <c r="AC79" s="1">
        <f t="shared" si="49"/>
        <v>15482</v>
      </c>
      <c r="AD79" s="1">
        <f t="shared" si="49"/>
        <v>24370</v>
      </c>
      <c r="AE79" s="1">
        <f t="shared" si="49"/>
        <v>28289</v>
      </c>
      <c r="AF79" s="1"/>
      <c r="AG79" s="2">
        <f t="shared" si="49"/>
        <v>4193114</v>
      </c>
      <c r="AJ79" s="9">
        <v>1993</v>
      </c>
      <c r="AK79" s="1">
        <f t="shared" si="50"/>
        <v>15.180399748345616</v>
      </c>
      <c r="AL79" s="1">
        <f t="shared" si="44"/>
        <v>71.22800449269937</v>
      </c>
      <c r="AM79" s="1">
        <f t="shared" si="44"/>
        <v>0</v>
      </c>
      <c r="AN79" s="1">
        <f t="shared" si="44"/>
        <v>0</v>
      </c>
      <c r="AO79" s="1">
        <f t="shared" si="44"/>
        <v>3.534942910671993</v>
      </c>
      <c r="AP79" s="1"/>
      <c r="AQ79" s="1">
        <f t="shared" si="45"/>
        <v>29.238413265177144</v>
      </c>
      <c r="AR79" s="1">
        <f t="shared" si="51"/>
        <v>1.467545237081933</v>
      </c>
    </row>
    <row r="80" spans="1:44" ht="12.75">
      <c r="A80" s="9">
        <v>1994</v>
      </c>
      <c r="B80">
        <v>468</v>
      </c>
      <c r="C80">
        <v>813</v>
      </c>
      <c r="D80">
        <v>0</v>
      </c>
      <c r="E80">
        <v>0</v>
      </c>
      <c r="F80">
        <v>0</v>
      </c>
      <c r="G80" s="31" t="s">
        <v>0</v>
      </c>
      <c r="H80" s="2">
        <f t="shared" si="46"/>
        <v>1281</v>
      </c>
      <c r="J80" s="9">
        <v>1994</v>
      </c>
      <c r="K80" s="2">
        <f t="shared" si="47"/>
        <v>468</v>
      </c>
      <c r="L80" s="2">
        <f t="shared" si="47"/>
        <v>813</v>
      </c>
      <c r="M80" s="2">
        <f t="shared" si="42"/>
        <v>0</v>
      </c>
      <c r="N80" s="2">
        <f t="shared" si="48"/>
        <v>1281</v>
      </c>
      <c r="Z80" s="9">
        <v>1994</v>
      </c>
      <c r="AA80" s="2">
        <f t="shared" si="49"/>
        <v>3078356</v>
      </c>
      <c r="AB80" s="2">
        <f t="shared" si="49"/>
        <v>1083627</v>
      </c>
      <c r="AC80" s="1">
        <f t="shared" si="49"/>
        <v>15153</v>
      </c>
      <c r="AD80" s="1">
        <f t="shared" si="49"/>
        <v>25156</v>
      </c>
      <c r="AE80" s="1">
        <f t="shared" si="49"/>
        <v>30673</v>
      </c>
      <c r="AF80" s="1"/>
      <c r="AG80" s="2">
        <f t="shared" si="49"/>
        <v>4232965</v>
      </c>
      <c r="AJ80" s="9">
        <v>1994</v>
      </c>
      <c r="AK80" s="1">
        <f t="shared" si="50"/>
        <v>15.202920000155926</v>
      </c>
      <c r="AL80" s="1">
        <f t="shared" si="44"/>
        <v>75.02581607877987</v>
      </c>
      <c r="AM80" s="1">
        <f t="shared" si="44"/>
        <v>0</v>
      </c>
      <c r="AN80" s="1">
        <f t="shared" si="44"/>
        <v>0</v>
      </c>
      <c r="AO80" s="1">
        <f t="shared" si="44"/>
        <v>0</v>
      </c>
      <c r="AP80" s="1"/>
      <c r="AQ80" s="1">
        <f t="shared" si="45"/>
        <v>30.26247559334887</v>
      </c>
      <c r="AR80" s="1">
        <f t="shared" si="51"/>
        <v>0</v>
      </c>
    </row>
    <row r="81" spans="1:44" ht="12.75">
      <c r="A81" s="9">
        <v>1995</v>
      </c>
      <c r="B81">
        <v>500</v>
      </c>
      <c r="C81">
        <v>772</v>
      </c>
      <c r="D81">
        <v>0</v>
      </c>
      <c r="E81">
        <v>0</v>
      </c>
      <c r="F81">
        <v>0</v>
      </c>
      <c r="G81" s="31" t="s">
        <v>0</v>
      </c>
      <c r="H81" s="2">
        <f t="shared" si="46"/>
        <v>1272</v>
      </c>
      <c r="J81" s="9">
        <v>1995</v>
      </c>
      <c r="K81" s="2">
        <f t="shared" si="47"/>
        <v>500</v>
      </c>
      <c r="L81" s="2">
        <f t="shared" si="47"/>
        <v>772</v>
      </c>
      <c r="M81" s="2">
        <f t="shared" si="42"/>
        <v>0</v>
      </c>
      <c r="N81" s="2">
        <f t="shared" si="48"/>
        <v>1272</v>
      </c>
      <c r="Z81" s="9">
        <v>1995</v>
      </c>
      <c r="AA81" s="2">
        <f t="shared" si="49"/>
        <v>3093363</v>
      </c>
      <c r="AB81" s="2">
        <f t="shared" si="49"/>
        <v>1095251</v>
      </c>
      <c r="AC81" s="1">
        <f t="shared" si="49"/>
        <v>15035</v>
      </c>
      <c r="AD81" s="1">
        <f t="shared" si="49"/>
        <v>26040</v>
      </c>
      <c r="AE81" s="1">
        <f t="shared" si="49"/>
        <v>33042</v>
      </c>
      <c r="AF81" s="1"/>
      <c r="AG81" s="2">
        <f t="shared" si="49"/>
        <v>4262731</v>
      </c>
      <c r="AJ81" s="9">
        <v>1995</v>
      </c>
      <c r="AK81" s="1">
        <f t="shared" si="50"/>
        <v>16.16363808579853</v>
      </c>
      <c r="AL81" s="1">
        <f t="shared" si="44"/>
        <v>70.48612601129787</v>
      </c>
      <c r="AM81" s="1">
        <f t="shared" si="44"/>
        <v>0</v>
      </c>
      <c r="AN81" s="1">
        <f t="shared" si="44"/>
        <v>0</v>
      </c>
      <c r="AO81" s="1">
        <f t="shared" si="44"/>
        <v>0</v>
      </c>
      <c r="AP81" s="1"/>
      <c r="AQ81" s="1">
        <f t="shared" si="45"/>
        <v>29.840025091895313</v>
      </c>
      <c r="AR81" s="1">
        <f t="shared" si="51"/>
        <v>0</v>
      </c>
    </row>
    <row r="82" spans="1:44" ht="12.75">
      <c r="A82" s="9">
        <v>1996</v>
      </c>
      <c r="B82">
        <v>409</v>
      </c>
      <c r="C82">
        <v>651</v>
      </c>
      <c r="D82">
        <v>0</v>
      </c>
      <c r="E82">
        <v>0</v>
      </c>
      <c r="F82">
        <v>0</v>
      </c>
      <c r="G82" s="31" t="s">
        <v>0</v>
      </c>
      <c r="H82" s="2">
        <f t="shared" si="46"/>
        <v>1060</v>
      </c>
      <c r="J82" s="9">
        <v>1996</v>
      </c>
      <c r="K82" s="2">
        <f t="shared" si="47"/>
        <v>409</v>
      </c>
      <c r="L82" s="2">
        <f t="shared" si="47"/>
        <v>651</v>
      </c>
      <c r="M82" s="2">
        <f t="shared" si="42"/>
        <v>0</v>
      </c>
      <c r="N82" s="2">
        <f t="shared" si="48"/>
        <v>1060</v>
      </c>
      <c r="Z82" s="9">
        <v>1996</v>
      </c>
      <c r="AA82" s="2">
        <f t="shared" si="49"/>
        <v>3109442</v>
      </c>
      <c r="AB82" s="2">
        <f t="shared" si="49"/>
        <v>1103666</v>
      </c>
      <c r="AC82" s="1">
        <f t="shared" si="49"/>
        <v>14983</v>
      </c>
      <c r="AD82" s="1">
        <f t="shared" si="49"/>
        <v>26423</v>
      </c>
      <c r="AE82" s="1">
        <f t="shared" si="49"/>
        <v>35889</v>
      </c>
      <c r="AF82" s="1"/>
      <c r="AG82" s="2">
        <f t="shared" si="49"/>
        <v>4290403</v>
      </c>
      <c r="AJ82" s="9">
        <v>1996</v>
      </c>
      <c r="AK82" s="1">
        <f t="shared" si="50"/>
        <v>13.153485416354446</v>
      </c>
      <c r="AL82" s="1">
        <f t="shared" si="44"/>
        <v>58.98523647552793</v>
      </c>
      <c r="AM82" s="1">
        <f t="shared" si="44"/>
        <v>0</v>
      </c>
      <c r="AN82" s="1">
        <f t="shared" si="44"/>
        <v>0</v>
      </c>
      <c r="AO82" s="1">
        <f t="shared" si="44"/>
        <v>0</v>
      </c>
      <c r="AP82" s="1"/>
      <c r="AQ82" s="1">
        <f t="shared" si="45"/>
        <v>24.706303813417996</v>
      </c>
      <c r="AR82" s="1">
        <f t="shared" si="51"/>
        <v>0</v>
      </c>
    </row>
    <row r="83" spans="1:44" ht="12.75">
      <c r="A83" s="9">
        <v>1997</v>
      </c>
      <c r="B83">
        <v>293</v>
      </c>
      <c r="C83">
        <v>413</v>
      </c>
      <c r="D83">
        <v>0</v>
      </c>
      <c r="E83">
        <v>0</v>
      </c>
      <c r="F83">
        <v>0</v>
      </c>
      <c r="G83" s="31" t="s">
        <v>0</v>
      </c>
      <c r="H83" s="2">
        <f t="shared" si="46"/>
        <v>706</v>
      </c>
      <c r="J83" s="9">
        <v>1997</v>
      </c>
      <c r="K83" s="2">
        <f t="shared" si="47"/>
        <v>293</v>
      </c>
      <c r="L83" s="2">
        <f t="shared" si="47"/>
        <v>413</v>
      </c>
      <c r="M83" s="2">
        <f t="shared" si="42"/>
        <v>0</v>
      </c>
      <c r="N83" s="2">
        <f t="shared" si="48"/>
        <v>706</v>
      </c>
      <c r="Z83" s="9">
        <v>1997</v>
      </c>
      <c r="AA83" s="2">
        <f t="shared" si="49"/>
        <v>3123138</v>
      </c>
      <c r="AB83" s="2">
        <f t="shared" si="49"/>
        <v>1116323</v>
      </c>
      <c r="AC83" s="1">
        <f t="shared" si="49"/>
        <v>14696</v>
      </c>
      <c r="AD83" s="1">
        <f t="shared" si="49"/>
        <v>26784</v>
      </c>
      <c r="AE83" s="1">
        <f t="shared" si="49"/>
        <v>39340</v>
      </c>
      <c r="AF83" s="1"/>
      <c r="AG83" s="2">
        <f t="shared" si="49"/>
        <v>4320281</v>
      </c>
      <c r="AJ83" s="9">
        <v>1997</v>
      </c>
      <c r="AK83" s="1">
        <f t="shared" si="50"/>
        <v>9.381589926541832</v>
      </c>
      <c r="AL83" s="1">
        <f t="shared" si="44"/>
        <v>36.99646070178613</v>
      </c>
      <c r="AM83" s="1">
        <f t="shared" si="44"/>
        <v>0</v>
      </c>
      <c r="AN83" s="1">
        <f t="shared" si="44"/>
        <v>0</v>
      </c>
      <c r="AO83" s="1">
        <f t="shared" si="44"/>
        <v>0</v>
      </c>
      <c r="AP83" s="1"/>
      <c r="AQ83" s="1">
        <f t="shared" si="45"/>
        <v>16.341529636613917</v>
      </c>
      <c r="AR83" s="1">
        <f t="shared" si="51"/>
        <v>0</v>
      </c>
    </row>
    <row r="84" spans="1:44" ht="12.75">
      <c r="A84" s="9">
        <v>1998</v>
      </c>
      <c r="B84">
        <v>283</v>
      </c>
      <c r="C84">
        <v>445</v>
      </c>
      <c r="D84">
        <v>0</v>
      </c>
      <c r="E84">
        <v>0</v>
      </c>
      <c r="F84">
        <v>0</v>
      </c>
      <c r="G84" s="31" t="s">
        <v>0</v>
      </c>
      <c r="H84" s="2">
        <f t="shared" si="46"/>
        <v>728</v>
      </c>
      <c r="J84" s="9">
        <v>1998</v>
      </c>
      <c r="K84" s="2">
        <f t="shared" si="47"/>
        <v>283</v>
      </c>
      <c r="L84" s="2">
        <f t="shared" si="47"/>
        <v>445</v>
      </c>
      <c r="M84" s="2">
        <f t="shared" si="42"/>
        <v>0</v>
      </c>
      <c r="N84" s="2">
        <f t="shared" si="48"/>
        <v>728</v>
      </c>
      <c r="Z84" s="9">
        <v>1998</v>
      </c>
      <c r="AA84" s="2">
        <f t="shared" si="49"/>
        <v>3141015</v>
      </c>
      <c r="AB84" s="2">
        <f t="shared" si="49"/>
        <v>1126299</v>
      </c>
      <c r="AC84" s="1">
        <f t="shared" si="49"/>
        <v>14232</v>
      </c>
      <c r="AD84" s="1">
        <f t="shared" si="49"/>
        <v>26932</v>
      </c>
      <c r="AE84" s="1">
        <f t="shared" si="49"/>
        <v>42559</v>
      </c>
      <c r="AF84" s="1"/>
      <c r="AG84" s="2">
        <f t="shared" si="49"/>
        <v>4351037</v>
      </c>
      <c r="AJ84" s="9">
        <v>1998</v>
      </c>
      <c r="AK84" s="1">
        <f t="shared" si="50"/>
        <v>9.009826441452843</v>
      </c>
      <c r="AL84" s="1">
        <f t="shared" si="44"/>
        <v>39.50993475089652</v>
      </c>
      <c r="AM84" s="1">
        <f t="shared" si="44"/>
        <v>0</v>
      </c>
      <c r="AN84" s="1">
        <f t="shared" si="44"/>
        <v>0</v>
      </c>
      <c r="AO84" s="1">
        <f t="shared" si="44"/>
        <v>0</v>
      </c>
      <c r="AP84" s="1"/>
      <c r="AQ84" s="1">
        <f t="shared" si="45"/>
        <v>16.731643513948512</v>
      </c>
      <c r="AR84" s="1">
        <f t="shared" si="51"/>
        <v>0</v>
      </c>
    </row>
    <row r="85" spans="1:44" ht="12.75">
      <c r="A85" s="9">
        <v>1999</v>
      </c>
      <c r="B85">
        <v>308</v>
      </c>
      <c r="C85">
        <v>464</v>
      </c>
      <c r="D85">
        <v>0</v>
      </c>
      <c r="E85">
        <v>0</v>
      </c>
      <c r="F85">
        <v>0</v>
      </c>
      <c r="G85" s="31" t="s">
        <v>0</v>
      </c>
      <c r="H85" s="2">
        <f t="shared" si="46"/>
        <v>772</v>
      </c>
      <c r="J85" s="9">
        <v>1999</v>
      </c>
      <c r="K85" s="2">
        <f t="shared" si="47"/>
        <v>308</v>
      </c>
      <c r="L85" s="2">
        <f t="shared" si="47"/>
        <v>464</v>
      </c>
      <c r="M85" s="2">
        <f t="shared" si="42"/>
        <v>0</v>
      </c>
      <c r="N85" s="2">
        <f t="shared" si="48"/>
        <v>772</v>
      </c>
      <c r="Z85" s="9">
        <v>1999</v>
      </c>
      <c r="AA85" s="2">
        <f t="shared" si="49"/>
        <v>3149149</v>
      </c>
      <c r="AB85" s="2">
        <f t="shared" si="49"/>
        <v>1134151</v>
      </c>
      <c r="AC85" s="1">
        <f t="shared" si="49"/>
        <v>13967</v>
      </c>
      <c r="AD85" s="1">
        <f t="shared" si="49"/>
        <v>27246</v>
      </c>
      <c r="AE85" s="1">
        <f t="shared" si="49"/>
        <v>45349</v>
      </c>
      <c r="AF85" s="1"/>
      <c r="AG85" s="2">
        <f t="shared" si="49"/>
        <v>4369862</v>
      </c>
      <c r="AJ85" s="9">
        <v>1999</v>
      </c>
      <c r="AK85" s="1">
        <f t="shared" si="50"/>
        <v>9.780420043637186</v>
      </c>
      <c r="AL85" s="1">
        <f>(C85/AB85)*100000</f>
        <v>40.91165991124639</v>
      </c>
      <c r="AM85" s="1">
        <f>(D85/AC85)*100000</f>
        <v>0</v>
      </c>
      <c r="AN85" s="1">
        <f>(E85/AD85)*100000</f>
        <v>0</v>
      </c>
      <c r="AO85" s="1">
        <f>(F85/AE85)*100000</f>
        <v>0</v>
      </c>
      <c r="AP85" s="1"/>
      <c r="AQ85" s="1">
        <f t="shared" si="45"/>
        <v>17.666461778426868</v>
      </c>
      <c r="AR85" s="1">
        <f t="shared" si="51"/>
        <v>0</v>
      </c>
    </row>
    <row r="86" spans="1:14" s="4" customFormat="1" ht="12.75">
      <c r="A86" s="13" t="s">
        <v>14</v>
      </c>
      <c r="B86" s="21">
        <f>SUM(B69:B85)</f>
        <v>5507</v>
      </c>
      <c r="C86" s="21">
        <f>SUM(C69:C85)</f>
        <v>8647</v>
      </c>
      <c r="D86" s="4">
        <f>SUM(D69:D85)</f>
        <v>4</v>
      </c>
      <c r="E86" s="4">
        <f>SUM(E69:E85)</f>
        <v>0</v>
      </c>
      <c r="F86" s="4">
        <f>SUM(F69:F85)</f>
        <v>2</v>
      </c>
      <c r="G86" s="12" t="s">
        <v>0</v>
      </c>
      <c r="H86" s="21">
        <f t="shared" si="46"/>
        <v>14160</v>
      </c>
      <c r="J86" s="13" t="s">
        <v>14</v>
      </c>
      <c r="K86" s="21">
        <f>B86</f>
        <v>5507</v>
      </c>
      <c r="L86" s="21">
        <f>C86</f>
        <v>8647</v>
      </c>
      <c r="M86" s="21">
        <f t="shared" si="42"/>
        <v>6</v>
      </c>
      <c r="N86" s="21">
        <f>H86</f>
        <v>14160</v>
      </c>
    </row>
    <row r="88" spans="1:44" s="26" customFormat="1" ht="29.25" customHeight="1">
      <c r="A88" s="30" t="str">
        <f>CONCATENATE("Other &amp; Not Known Admissions, All Races: ",$A$1)</f>
        <v>Other &amp; Not Known Admissions, All Races: ALABAMA</v>
      </c>
      <c r="B88" s="30"/>
      <c r="C88" s="30"/>
      <c r="D88" s="30"/>
      <c r="E88" s="30"/>
      <c r="F88" s="30"/>
      <c r="G88" s="30"/>
      <c r="H88" s="30"/>
      <c r="J88" s="30" t="str">
        <f>CONCATENATE("Other &amp; Not Known Admissions, BW + Balance: ",$A$1)</f>
        <v>Other &amp; Not Known Admissions, BW + Balance: ALABAMA</v>
      </c>
      <c r="K88" s="30"/>
      <c r="L88" s="30"/>
      <c r="M88" s="30"/>
      <c r="N88" s="30"/>
      <c r="Z88" s="29" t="str">
        <f>CONCATENATE("Total Population, By Race: ",$A$1)</f>
        <v>Total Population, By Race: ALABAMA</v>
      </c>
      <c r="AA88" s="29"/>
      <c r="AB88" s="29"/>
      <c r="AC88" s="29"/>
      <c r="AD88" s="29"/>
      <c r="AE88" s="29"/>
      <c r="AF88" s="29"/>
      <c r="AG88" s="29"/>
      <c r="AJ88" s="29" t="str">
        <f>CONCATENATE("Other &amp; Not Known Admissions, per 100,000 By Race: ",$A$1)</f>
        <v>Other &amp; Not Known Admissions, per 100,000 By Race: ALABAMA</v>
      </c>
      <c r="AK88" s="29"/>
      <c r="AL88" s="29"/>
      <c r="AM88" s="29"/>
      <c r="AN88" s="29"/>
      <c r="AO88" s="29"/>
      <c r="AP88" s="29"/>
      <c r="AQ88" s="29"/>
      <c r="AR88" s="29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99</v>
      </c>
      <c r="C90">
        <v>72</v>
      </c>
      <c r="D90">
        <v>0</v>
      </c>
      <c r="E90">
        <v>0</v>
      </c>
      <c r="F90">
        <v>0</v>
      </c>
      <c r="G90" s="31" t="s">
        <v>0</v>
      </c>
      <c r="H90" s="2">
        <f>SUM(B90:G90)</f>
        <v>171</v>
      </c>
      <c r="J90" s="9">
        <v>1983</v>
      </c>
      <c r="K90" s="2">
        <f>B90</f>
        <v>99</v>
      </c>
      <c r="L90" s="2">
        <f>C90</f>
        <v>72</v>
      </c>
      <c r="M90" s="31" t="s">
        <v>0</v>
      </c>
      <c r="N90" s="2">
        <f>H90</f>
        <v>171</v>
      </c>
      <c r="Z90" s="9">
        <v>1983</v>
      </c>
      <c r="AA90" s="2">
        <f>AA69</f>
        <v>2887773</v>
      </c>
      <c r="AB90" s="2">
        <f aca="true" t="shared" si="52" ref="AB90:AG90">AB69</f>
        <v>993030</v>
      </c>
      <c r="AC90" s="1">
        <f t="shared" si="52"/>
        <v>9724</v>
      </c>
      <c r="AD90" s="1">
        <f t="shared" si="52"/>
        <v>14060</v>
      </c>
      <c r="AE90" s="1">
        <f t="shared" si="52"/>
        <v>29522</v>
      </c>
      <c r="AF90" s="1"/>
      <c r="AG90" s="2">
        <f t="shared" si="52"/>
        <v>3934109</v>
      </c>
      <c r="AJ90" s="9">
        <v>1983</v>
      </c>
      <c r="AK90" s="1">
        <f>(B90/AA90)*100000</f>
        <v>3.4282473033718373</v>
      </c>
      <c r="AL90" s="1">
        <f aca="true" t="shared" si="53" ref="AL90:AO105">(C90/AB90)*100000</f>
        <v>7.250536237575903</v>
      </c>
      <c r="AM90" s="1">
        <f t="shared" si="53"/>
        <v>0</v>
      </c>
      <c r="AN90" s="1">
        <f t="shared" si="53"/>
        <v>0</v>
      </c>
      <c r="AO90" s="1">
        <f t="shared" si="53"/>
        <v>0</v>
      </c>
      <c r="AP90" s="1"/>
      <c r="AQ90" s="1">
        <f aca="true" t="shared" si="54" ref="AQ90:AQ106">(H90/AG90)*100000</f>
        <v>4.3466004627731465</v>
      </c>
      <c r="AR90" s="1">
        <f>(SUM(D90:F90)/SUM(AC90:AE90))*100000</f>
        <v>0</v>
      </c>
    </row>
    <row r="91" spans="1:44" ht="12.75">
      <c r="A91" s="9">
        <v>1984</v>
      </c>
      <c r="B91">
        <v>124</v>
      </c>
      <c r="C91">
        <v>109</v>
      </c>
      <c r="D91">
        <v>0</v>
      </c>
      <c r="E91">
        <v>0</v>
      </c>
      <c r="F91">
        <v>0</v>
      </c>
      <c r="G91" s="31" t="s">
        <v>0</v>
      </c>
      <c r="H91" s="2">
        <f aca="true" t="shared" si="55" ref="H91:H107">SUM(B91:G91)</f>
        <v>233</v>
      </c>
      <c r="J91" s="9">
        <v>1984</v>
      </c>
      <c r="K91" s="2">
        <f aca="true" t="shared" si="56" ref="K91:L106">B91</f>
        <v>124</v>
      </c>
      <c r="L91" s="2">
        <f t="shared" si="56"/>
        <v>109</v>
      </c>
      <c r="M91" s="31" t="s">
        <v>0</v>
      </c>
      <c r="N91" s="2">
        <f aca="true" t="shared" si="57" ref="N91:N106">H91</f>
        <v>233</v>
      </c>
      <c r="Z91" s="9">
        <v>1984</v>
      </c>
      <c r="AA91" s="2">
        <f aca="true" t="shared" si="58" ref="AA91:AG106">AA70</f>
        <v>2901939</v>
      </c>
      <c r="AB91" s="2">
        <f t="shared" si="58"/>
        <v>995488</v>
      </c>
      <c r="AC91" s="1">
        <f t="shared" si="58"/>
        <v>10502</v>
      </c>
      <c r="AD91" s="1">
        <f t="shared" si="58"/>
        <v>15073</v>
      </c>
      <c r="AE91" s="1">
        <f t="shared" si="58"/>
        <v>28832</v>
      </c>
      <c r="AF91" s="1"/>
      <c r="AG91" s="2">
        <f t="shared" si="58"/>
        <v>3951834</v>
      </c>
      <c r="AJ91" s="9">
        <v>1984</v>
      </c>
      <c r="AK91" s="1">
        <f aca="true" t="shared" si="59" ref="AK91:AK106">(B91/AA91)*100000</f>
        <v>4.2730050493824985</v>
      </c>
      <c r="AL91" s="1">
        <f t="shared" si="53"/>
        <v>10.949403709537433</v>
      </c>
      <c r="AM91" s="1">
        <f t="shared" si="53"/>
        <v>0</v>
      </c>
      <c r="AN91" s="1">
        <f t="shared" si="53"/>
        <v>0</v>
      </c>
      <c r="AO91" s="1">
        <f t="shared" si="53"/>
        <v>0</v>
      </c>
      <c r="AP91" s="1"/>
      <c r="AQ91" s="1">
        <f t="shared" si="54"/>
        <v>5.895996643583714</v>
      </c>
      <c r="AR91" s="1">
        <f aca="true" t="shared" si="60" ref="AR91:AR106">(SUM(D91:F91)/SUM(AC91:AE91))*100000</f>
        <v>0</v>
      </c>
    </row>
    <row r="92" spans="1:44" ht="12.75">
      <c r="A92" s="9">
        <v>1985</v>
      </c>
      <c r="B92">
        <v>263</v>
      </c>
      <c r="C92">
        <v>164</v>
      </c>
      <c r="D92">
        <v>0</v>
      </c>
      <c r="E92">
        <v>0</v>
      </c>
      <c r="F92">
        <v>0</v>
      </c>
      <c r="G92" s="31" t="s">
        <v>0</v>
      </c>
      <c r="H92" s="2">
        <f t="shared" si="55"/>
        <v>427</v>
      </c>
      <c r="J92" s="9">
        <v>1985</v>
      </c>
      <c r="K92" s="2">
        <f t="shared" si="56"/>
        <v>263</v>
      </c>
      <c r="L92" s="2">
        <f t="shared" si="56"/>
        <v>164</v>
      </c>
      <c r="M92" s="31" t="s">
        <v>0</v>
      </c>
      <c r="N92" s="2">
        <f t="shared" si="57"/>
        <v>427</v>
      </c>
      <c r="Z92" s="9">
        <v>1985</v>
      </c>
      <c r="AA92" s="2">
        <f t="shared" si="58"/>
        <v>2918130</v>
      </c>
      <c r="AB92" s="2">
        <f t="shared" si="58"/>
        <v>998705</v>
      </c>
      <c r="AC92" s="1">
        <f t="shared" si="58"/>
        <v>11380</v>
      </c>
      <c r="AD92" s="1">
        <f t="shared" si="58"/>
        <v>16194</v>
      </c>
      <c r="AE92" s="1">
        <f t="shared" si="58"/>
        <v>28118</v>
      </c>
      <c r="AF92" s="1"/>
      <c r="AG92" s="2">
        <f t="shared" si="58"/>
        <v>3972527</v>
      </c>
      <c r="AJ92" s="9">
        <v>1985</v>
      </c>
      <c r="AK92" s="1">
        <f t="shared" si="59"/>
        <v>9.012621096387068</v>
      </c>
      <c r="AL92" s="1">
        <f t="shared" si="53"/>
        <v>16.42126553887284</v>
      </c>
      <c r="AM92" s="1">
        <f t="shared" si="53"/>
        <v>0</v>
      </c>
      <c r="AN92" s="1">
        <f t="shared" si="53"/>
        <v>0</v>
      </c>
      <c r="AO92" s="1">
        <f t="shared" si="53"/>
        <v>0</v>
      </c>
      <c r="AP92" s="1"/>
      <c r="AQ92" s="1">
        <f t="shared" si="54"/>
        <v>10.748825621575385</v>
      </c>
      <c r="AR92" s="1">
        <f t="shared" si="60"/>
        <v>0</v>
      </c>
    </row>
    <row r="93" spans="1:44" ht="12.75">
      <c r="A93" s="9">
        <v>1986</v>
      </c>
      <c r="B93">
        <v>276</v>
      </c>
      <c r="C93">
        <v>189</v>
      </c>
      <c r="D93">
        <v>0</v>
      </c>
      <c r="E93">
        <v>0</v>
      </c>
      <c r="F93">
        <v>0</v>
      </c>
      <c r="G93" s="31" t="s">
        <v>0</v>
      </c>
      <c r="H93" s="2">
        <f t="shared" si="55"/>
        <v>465</v>
      </c>
      <c r="J93" s="9">
        <v>1986</v>
      </c>
      <c r="K93" s="2">
        <f t="shared" si="56"/>
        <v>276</v>
      </c>
      <c r="L93" s="2">
        <f t="shared" si="56"/>
        <v>189</v>
      </c>
      <c r="M93" s="31" t="s">
        <v>0</v>
      </c>
      <c r="N93" s="2">
        <f t="shared" si="57"/>
        <v>465</v>
      </c>
      <c r="Z93" s="9">
        <v>1986</v>
      </c>
      <c r="AA93" s="2">
        <f t="shared" si="58"/>
        <v>2932588</v>
      </c>
      <c r="AB93" s="2">
        <f t="shared" si="58"/>
        <v>1001971</v>
      </c>
      <c r="AC93" s="1">
        <f t="shared" si="58"/>
        <v>12292</v>
      </c>
      <c r="AD93" s="1">
        <f t="shared" si="58"/>
        <v>17294</v>
      </c>
      <c r="AE93" s="1">
        <f t="shared" si="58"/>
        <v>27424</v>
      </c>
      <c r="AF93" s="1"/>
      <c r="AG93" s="2">
        <f t="shared" si="58"/>
        <v>3991569</v>
      </c>
      <c r="AJ93" s="9">
        <v>1986</v>
      </c>
      <c r="AK93" s="1">
        <f t="shared" si="59"/>
        <v>9.411482281179627</v>
      </c>
      <c r="AL93" s="1">
        <f t="shared" si="53"/>
        <v>18.862821379061867</v>
      </c>
      <c r="AM93" s="1">
        <f t="shared" si="53"/>
        <v>0</v>
      </c>
      <c r="AN93" s="1">
        <f t="shared" si="53"/>
        <v>0</v>
      </c>
      <c r="AO93" s="1">
        <f t="shared" si="53"/>
        <v>0</v>
      </c>
      <c r="AP93" s="1"/>
      <c r="AQ93" s="1">
        <f t="shared" si="54"/>
        <v>11.64955434817737</v>
      </c>
      <c r="AR93" s="1">
        <f t="shared" si="60"/>
        <v>0</v>
      </c>
    </row>
    <row r="94" spans="1:44" ht="12.75">
      <c r="A94" s="9">
        <v>1987</v>
      </c>
      <c r="B94">
        <v>258</v>
      </c>
      <c r="C94">
        <v>176</v>
      </c>
      <c r="D94">
        <v>0</v>
      </c>
      <c r="E94">
        <v>0</v>
      </c>
      <c r="F94">
        <v>0</v>
      </c>
      <c r="G94" s="31" t="s">
        <v>0</v>
      </c>
      <c r="H94" s="2">
        <f t="shared" si="55"/>
        <v>434</v>
      </c>
      <c r="J94" s="9">
        <v>1987</v>
      </c>
      <c r="K94" s="2">
        <f t="shared" si="56"/>
        <v>258</v>
      </c>
      <c r="L94" s="2">
        <f t="shared" si="56"/>
        <v>176</v>
      </c>
      <c r="M94" s="31" t="s">
        <v>0</v>
      </c>
      <c r="N94" s="2">
        <f t="shared" si="57"/>
        <v>434</v>
      </c>
      <c r="Z94" s="9">
        <v>1987</v>
      </c>
      <c r="AA94" s="2">
        <f t="shared" si="58"/>
        <v>2948778</v>
      </c>
      <c r="AB94" s="2">
        <f t="shared" si="58"/>
        <v>1008174</v>
      </c>
      <c r="AC94" s="1">
        <f t="shared" si="58"/>
        <v>13252</v>
      </c>
      <c r="AD94" s="1">
        <f t="shared" si="58"/>
        <v>18303</v>
      </c>
      <c r="AE94" s="1">
        <f t="shared" si="58"/>
        <v>26754</v>
      </c>
      <c r="AF94" s="1"/>
      <c r="AG94" s="2">
        <f t="shared" si="58"/>
        <v>4015261</v>
      </c>
      <c r="AJ94" s="9">
        <v>1987</v>
      </c>
      <c r="AK94" s="1">
        <f t="shared" si="59"/>
        <v>8.749387034222313</v>
      </c>
      <c r="AL94" s="1">
        <f t="shared" si="53"/>
        <v>17.45730399712748</v>
      </c>
      <c r="AM94" s="1">
        <f t="shared" si="53"/>
        <v>0</v>
      </c>
      <c r="AN94" s="1">
        <f t="shared" si="53"/>
        <v>0</v>
      </c>
      <c r="AO94" s="1">
        <f t="shared" si="53"/>
        <v>0</v>
      </c>
      <c r="AP94" s="1"/>
      <c r="AQ94" s="1">
        <f t="shared" si="54"/>
        <v>10.808761871270635</v>
      </c>
      <c r="AR94" s="1">
        <f t="shared" si="60"/>
        <v>0</v>
      </c>
    </row>
    <row r="95" spans="1:44" ht="12.75">
      <c r="A95" s="9">
        <v>1988</v>
      </c>
      <c r="B95">
        <v>203</v>
      </c>
      <c r="C95">
        <v>175</v>
      </c>
      <c r="D95">
        <v>0</v>
      </c>
      <c r="E95">
        <v>0</v>
      </c>
      <c r="F95">
        <v>0</v>
      </c>
      <c r="G95" s="31" t="s">
        <v>0</v>
      </c>
      <c r="H95" s="2">
        <f t="shared" si="55"/>
        <v>378</v>
      </c>
      <c r="J95" s="9">
        <v>1988</v>
      </c>
      <c r="K95" s="2">
        <f t="shared" si="56"/>
        <v>203</v>
      </c>
      <c r="L95" s="2">
        <f t="shared" si="56"/>
        <v>175</v>
      </c>
      <c r="M95" s="31" t="s">
        <v>0</v>
      </c>
      <c r="N95" s="2">
        <f t="shared" si="57"/>
        <v>378</v>
      </c>
      <c r="Z95" s="9">
        <v>1988</v>
      </c>
      <c r="AA95" s="2">
        <f t="shared" si="58"/>
        <v>2952838</v>
      </c>
      <c r="AB95" s="2">
        <f t="shared" si="58"/>
        <v>1011315</v>
      </c>
      <c r="AC95" s="1">
        <f t="shared" si="58"/>
        <v>14304</v>
      </c>
      <c r="AD95" s="1">
        <f t="shared" si="58"/>
        <v>19374</v>
      </c>
      <c r="AE95" s="1">
        <f t="shared" si="58"/>
        <v>26027</v>
      </c>
      <c r="AF95" s="1"/>
      <c r="AG95" s="2">
        <f t="shared" si="58"/>
        <v>4023858</v>
      </c>
      <c r="AJ95" s="9">
        <v>1988</v>
      </c>
      <c r="AK95" s="1">
        <f t="shared" si="59"/>
        <v>6.874742197167606</v>
      </c>
      <c r="AL95" s="1">
        <f t="shared" si="53"/>
        <v>17.304202943692122</v>
      </c>
      <c r="AM95" s="1">
        <f t="shared" si="53"/>
        <v>0</v>
      </c>
      <c r="AN95" s="1">
        <f t="shared" si="53"/>
        <v>0</v>
      </c>
      <c r="AO95" s="1">
        <f t="shared" si="53"/>
        <v>0</v>
      </c>
      <c r="AP95" s="1"/>
      <c r="AQ95" s="1">
        <f t="shared" si="54"/>
        <v>9.393969667915716</v>
      </c>
      <c r="AR95" s="1">
        <f t="shared" si="60"/>
        <v>0</v>
      </c>
    </row>
    <row r="96" spans="1:44" ht="12.75">
      <c r="A96" s="9">
        <v>1989</v>
      </c>
      <c r="B96">
        <v>168</v>
      </c>
      <c r="C96">
        <v>177</v>
      </c>
      <c r="D96">
        <v>0</v>
      </c>
      <c r="E96">
        <v>0</v>
      </c>
      <c r="F96">
        <v>0</v>
      </c>
      <c r="G96" s="31" t="s">
        <v>0</v>
      </c>
      <c r="H96" s="2">
        <f t="shared" si="55"/>
        <v>345</v>
      </c>
      <c r="J96" s="9">
        <v>1989</v>
      </c>
      <c r="K96" s="2">
        <f t="shared" si="56"/>
        <v>168</v>
      </c>
      <c r="L96" s="2">
        <f t="shared" si="56"/>
        <v>177</v>
      </c>
      <c r="M96" s="31" t="s">
        <v>0</v>
      </c>
      <c r="N96" s="2">
        <f t="shared" si="57"/>
        <v>345</v>
      </c>
      <c r="Z96" s="9">
        <v>1989</v>
      </c>
      <c r="AA96" s="2">
        <f t="shared" si="58"/>
        <v>2954848</v>
      </c>
      <c r="AB96" s="2">
        <f t="shared" si="58"/>
        <v>1014334</v>
      </c>
      <c r="AC96" s="1">
        <f t="shared" si="58"/>
        <v>15399</v>
      </c>
      <c r="AD96" s="1">
        <f t="shared" si="58"/>
        <v>20446</v>
      </c>
      <c r="AE96" s="1">
        <f t="shared" si="58"/>
        <v>25202</v>
      </c>
      <c r="AF96" s="1"/>
      <c r="AG96" s="2">
        <f t="shared" si="58"/>
        <v>4030229</v>
      </c>
      <c r="AJ96" s="9">
        <v>1989</v>
      </c>
      <c r="AK96" s="1">
        <f t="shared" si="59"/>
        <v>5.68557164361754</v>
      </c>
      <c r="AL96" s="1">
        <f t="shared" si="53"/>
        <v>17.449873513063743</v>
      </c>
      <c r="AM96" s="1">
        <f t="shared" si="53"/>
        <v>0</v>
      </c>
      <c r="AN96" s="1">
        <f t="shared" si="53"/>
        <v>0</v>
      </c>
      <c r="AO96" s="1">
        <f t="shared" si="53"/>
        <v>0</v>
      </c>
      <c r="AP96" s="1"/>
      <c r="AQ96" s="1">
        <f t="shared" si="54"/>
        <v>8.560307615274468</v>
      </c>
      <c r="AR96" s="1">
        <f t="shared" si="60"/>
        <v>0</v>
      </c>
    </row>
    <row r="97" spans="1:44" ht="12.75">
      <c r="A97" s="9">
        <v>1990</v>
      </c>
      <c r="B97">
        <v>180</v>
      </c>
      <c r="C97">
        <v>161</v>
      </c>
      <c r="D97">
        <v>0</v>
      </c>
      <c r="E97">
        <v>0</v>
      </c>
      <c r="F97">
        <v>0</v>
      </c>
      <c r="G97" s="31" t="s">
        <v>0</v>
      </c>
      <c r="H97" s="2">
        <f t="shared" si="55"/>
        <v>341</v>
      </c>
      <c r="J97" s="9">
        <v>1990</v>
      </c>
      <c r="K97" s="2">
        <f t="shared" si="56"/>
        <v>180</v>
      </c>
      <c r="L97" s="2">
        <f t="shared" si="56"/>
        <v>161</v>
      </c>
      <c r="M97" s="31" t="s">
        <v>0</v>
      </c>
      <c r="N97" s="2">
        <f t="shared" si="57"/>
        <v>341</v>
      </c>
      <c r="Z97" s="9">
        <v>1990</v>
      </c>
      <c r="AA97" s="2">
        <f t="shared" si="58"/>
        <v>2966064</v>
      </c>
      <c r="AB97" s="2">
        <f t="shared" si="58"/>
        <v>1019884</v>
      </c>
      <c r="AC97" s="1">
        <f t="shared" si="58"/>
        <v>16249</v>
      </c>
      <c r="AD97" s="1">
        <f t="shared" si="58"/>
        <v>21516</v>
      </c>
      <c r="AE97" s="1">
        <f t="shared" si="58"/>
        <v>24795</v>
      </c>
      <c r="AF97" s="1"/>
      <c r="AG97" s="2">
        <f t="shared" si="58"/>
        <v>4048508</v>
      </c>
      <c r="AJ97" s="9">
        <v>1990</v>
      </c>
      <c r="AK97" s="1">
        <f t="shared" si="59"/>
        <v>6.068648552425032</v>
      </c>
      <c r="AL97" s="1">
        <f t="shared" si="53"/>
        <v>15.786109008475472</v>
      </c>
      <c r="AM97" s="1">
        <f t="shared" si="53"/>
        <v>0</v>
      </c>
      <c r="AN97" s="1">
        <f t="shared" si="53"/>
        <v>0</v>
      </c>
      <c r="AO97" s="1">
        <f t="shared" si="53"/>
        <v>0</v>
      </c>
      <c r="AP97" s="1"/>
      <c r="AQ97" s="1">
        <f t="shared" si="54"/>
        <v>8.422856024985007</v>
      </c>
      <c r="AR97" s="1">
        <f t="shared" si="60"/>
        <v>0</v>
      </c>
    </row>
    <row r="98" spans="1:44" ht="12.75">
      <c r="A98" s="9">
        <v>1991</v>
      </c>
      <c r="B98">
        <v>156</v>
      </c>
      <c r="C98">
        <v>191</v>
      </c>
      <c r="D98">
        <v>0</v>
      </c>
      <c r="E98">
        <v>0</v>
      </c>
      <c r="F98">
        <v>0</v>
      </c>
      <c r="G98" s="31" t="s">
        <v>0</v>
      </c>
      <c r="H98" s="2">
        <f t="shared" si="55"/>
        <v>347</v>
      </c>
      <c r="J98" s="9">
        <v>1991</v>
      </c>
      <c r="K98" s="2">
        <f t="shared" si="56"/>
        <v>156</v>
      </c>
      <c r="L98" s="2">
        <f t="shared" si="56"/>
        <v>191</v>
      </c>
      <c r="M98" s="31" t="s">
        <v>0</v>
      </c>
      <c r="N98" s="2">
        <f t="shared" si="57"/>
        <v>347</v>
      </c>
      <c r="Z98" s="9">
        <v>1991</v>
      </c>
      <c r="AA98" s="2">
        <f t="shared" si="58"/>
        <v>2993899</v>
      </c>
      <c r="AB98" s="2">
        <f t="shared" si="58"/>
        <v>1033240</v>
      </c>
      <c r="AC98" s="1">
        <f t="shared" si="58"/>
        <v>16214</v>
      </c>
      <c r="AD98" s="1">
        <f t="shared" si="58"/>
        <v>22350</v>
      </c>
      <c r="AE98" s="1">
        <f t="shared" si="58"/>
        <v>25322</v>
      </c>
      <c r="AF98" s="1"/>
      <c r="AG98" s="2">
        <f t="shared" si="58"/>
        <v>4091025</v>
      </c>
      <c r="AJ98" s="9">
        <v>1991</v>
      </c>
      <c r="AK98" s="1">
        <f t="shared" si="59"/>
        <v>5.210596616652733</v>
      </c>
      <c r="AL98" s="1">
        <f t="shared" si="53"/>
        <v>18.485540629476212</v>
      </c>
      <c r="AM98" s="1">
        <f t="shared" si="53"/>
        <v>0</v>
      </c>
      <c r="AN98" s="1">
        <f t="shared" si="53"/>
        <v>0</v>
      </c>
      <c r="AO98" s="1">
        <f t="shared" si="53"/>
        <v>0</v>
      </c>
      <c r="AP98" s="1"/>
      <c r="AQ98" s="1">
        <f t="shared" si="54"/>
        <v>8.48198189940174</v>
      </c>
      <c r="AR98" s="1">
        <f t="shared" si="60"/>
        <v>0</v>
      </c>
    </row>
    <row r="99" spans="1:44" ht="12.75">
      <c r="A99" s="9">
        <v>1992</v>
      </c>
      <c r="B99">
        <v>170</v>
      </c>
      <c r="C99">
        <v>195</v>
      </c>
      <c r="D99">
        <v>0</v>
      </c>
      <c r="E99">
        <v>0</v>
      </c>
      <c r="F99">
        <v>0</v>
      </c>
      <c r="G99" s="31" t="s">
        <v>0</v>
      </c>
      <c r="H99" s="2">
        <f t="shared" si="55"/>
        <v>365</v>
      </c>
      <c r="J99" s="9">
        <v>1992</v>
      </c>
      <c r="K99" s="2">
        <f t="shared" si="56"/>
        <v>170</v>
      </c>
      <c r="L99" s="2">
        <f t="shared" si="56"/>
        <v>195</v>
      </c>
      <c r="M99" s="31" t="s">
        <v>0</v>
      </c>
      <c r="N99" s="2">
        <f t="shared" si="57"/>
        <v>365</v>
      </c>
      <c r="Z99" s="9">
        <v>1992</v>
      </c>
      <c r="AA99" s="2">
        <f t="shared" si="58"/>
        <v>3023386</v>
      </c>
      <c r="AB99" s="2">
        <f t="shared" si="58"/>
        <v>1050520</v>
      </c>
      <c r="AC99" s="1">
        <f t="shared" si="58"/>
        <v>15751</v>
      </c>
      <c r="AD99" s="1">
        <f t="shared" si="58"/>
        <v>23149</v>
      </c>
      <c r="AE99" s="1">
        <f t="shared" si="58"/>
        <v>26463</v>
      </c>
      <c r="AF99" s="1"/>
      <c r="AG99" s="2">
        <f t="shared" si="58"/>
        <v>4139269</v>
      </c>
      <c r="AJ99" s="9">
        <v>1992</v>
      </c>
      <c r="AK99" s="1">
        <f t="shared" si="59"/>
        <v>5.622834795160129</v>
      </c>
      <c r="AL99" s="1">
        <f t="shared" si="53"/>
        <v>18.56223584510528</v>
      </c>
      <c r="AM99" s="1">
        <f t="shared" si="53"/>
        <v>0</v>
      </c>
      <c r="AN99" s="1">
        <f t="shared" si="53"/>
        <v>0</v>
      </c>
      <c r="AO99" s="1">
        <f t="shared" si="53"/>
        <v>0</v>
      </c>
      <c r="AP99" s="1"/>
      <c r="AQ99" s="1">
        <f t="shared" si="54"/>
        <v>8.817982112300506</v>
      </c>
      <c r="AR99" s="1">
        <f t="shared" si="60"/>
        <v>0</v>
      </c>
    </row>
    <row r="100" spans="1:44" ht="12.75">
      <c r="A100" s="9">
        <v>1993</v>
      </c>
      <c r="B100">
        <v>188</v>
      </c>
      <c r="C100">
        <v>193</v>
      </c>
      <c r="D100">
        <v>0</v>
      </c>
      <c r="E100">
        <v>0</v>
      </c>
      <c r="F100">
        <v>0</v>
      </c>
      <c r="G100" s="31" t="s">
        <v>0</v>
      </c>
      <c r="H100" s="2">
        <f t="shared" si="55"/>
        <v>381</v>
      </c>
      <c r="J100" s="9">
        <v>1993</v>
      </c>
      <c r="K100" s="2">
        <f t="shared" si="56"/>
        <v>188</v>
      </c>
      <c r="L100" s="2">
        <f t="shared" si="56"/>
        <v>193</v>
      </c>
      <c r="M100" s="31" t="s">
        <v>0</v>
      </c>
      <c r="N100" s="2">
        <f t="shared" si="57"/>
        <v>381</v>
      </c>
      <c r="Z100" s="9">
        <v>1993</v>
      </c>
      <c r="AA100" s="2">
        <f t="shared" si="58"/>
        <v>3056573</v>
      </c>
      <c r="AB100" s="2">
        <f t="shared" si="58"/>
        <v>1068400</v>
      </c>
      <c r="AC100" s="1">
        <f t="shared" si="58"/>
        <v>15482</v>
      </c>
      <c r="AD100" s="1">
        <f t="shared" si="58"/>
        <v>24370</v>
      </c>
      <c r="AE100" s="1">
        <f t="shared" si="58"/>
        <v>28289</v>
      </c>
      <c r="AF100" s="1"/>
      <c r="AG100" s="2">
        <f t="shared" si="58"/>
        <v>4193114</v>
      </c>
      <c r="AJ100" s="9">
        <v>1993</v>
      </c>
      <c r="AK100" s="1">
        <f t="shared" si="59"/>
        <v>6.150679208381413</v>
      </c>
      <c r="AL100" s="1">
        <f t="shared" si="53"/>
        <v>18.06439535754399</v>
      </c>
      <c r="AM100" s="1">
        <f t="shared" si="53"/>
        <v>0</v>
      </c>
      <c r="AN100" s="1">
        <f t="shared" si="53"/>
        <v>0</v>
      </c>
      <c r="AO100" s="1">
        <f t="shared" si="53"/>
        <v>0</v>
      </c>
      <c r="AP100" s="1"/>
      <c r="AQ100" s="1">
        <f t="shared" si="54"/>
        <v>9.086325818949831</v>
      </c>
      <c r="AR100" s="1">
        <f t="shared" si="60"/>
        <v>0</v>
      </c>
    </row>
    <row r="101" spans="1:44" ht="12.75">
      <c r="A101" s="9">
        <v>1994</v>
      </c>
      <c r="B101">
        <v>153</v>
      </c>
      <c r="C101">
        <v>162</v>
      </c>
      <c r="D101">
        <v>0</v>
      </c>
      <c r="E101">
        <v>0</v>
      </c>
      <c r="F101">
        <v>0</v>
      </c>
      <c r="G101" s="31" t="s">
        <v>0</v>
      </c>
      <c r="H101" s="2">
        <f t="shared" si="55"/>
        <v>315</v>
      </c>
      <c r="J101" s="9">
        <v>1994</v>
      </c>
      <c r="K101" s="2">
        <f t="shared" si="56"/>
        <v>153</v>
      </c>
      <c r="L101" s="2">
        <f t="shared" si="56"/>
        <v>162</v>
      </c>
      <c r="M101" s="31" t="s">
        <v>0</v>
      </c>
      <c r="N101" s="2">
        <f t="shared" si="57"/>
        <v>315</v>
      </c>
      <c r="Z101" s="9">
        <v>1994</v>
      </c>
      <c r="AA101" s="2">
        <f t="shared" si="58"/>
        <v>3078356</v>
      </c>
      <c r="AB101" s="2">
        <f t="shared" si="58"/>
        <v>1083627</v>
      </c>
      <c r="AC101" s="1">
        <f t="shared" si="58"/>
        <v>15153</v>
      </c>
      <c r="AD101" s="1">
        <f t="shared" si="58"/>
        <v>25156</v>
      </c>
      <c r="AE101" s="1">
        <f t="shared" si="58"/>
        <v>30673</v>
      </c>
      <c r="AF101" s="1"/>
      <c r="AG101" s="2">
        <f t="shared" si="58"/>
        <v>4232965</v>
      </c>
      <c r="AJ101" s="9">
        <v>1994</v>
      </c>
      <c r="AK101" s="1">
        <f t="shared" si="59"/>
        <v>4.970185384666361</v>
      </c>
      <c r="AL101" s="1">
        <f t="shared" si="53"/>
        <v>14.949793609793776</v>
      </c>
      <c r="AM101" s="1">
        <f t="shared" si="53"/>
        <v>0</v>
      </c>
      <c r="AN101" s="1">
        <f t="shared" si="53"/>
        <v>0</v>
      </c>
      <c r="AO101" s="1">
        <f t="shared" si="53"/>
        <v>0</v>
      </c>
      <c r="AP101" s="1"/>
      <c r="AQ101" s="1">
        <f t="shared" si="54"/>
        <v>7.441592359020214</v>
      </c>
      <c r="AR101" s="1">
        <f t="shared" si="60"/>
        <v>0</v>
      </c>
    </row>
    <row r="102" spans="1:44" ht="12.75">
      <c r="A102" s="9">
        <v>1995</v>
      </c>
      <c r="B102">
        <v>147</v>
      </c>
      <c r="C102">
        <v>157</v>
      </c>
      <c r="D102">
        <v>0</v>
      </c>
      <c r="E102">
        <v>0</v>
      </c>
      <c r="F102">
        <v>0</v>
      </c>
      <c r="G102" s="31" t="s">
        <v>0</v>
      </c>
      <c r="H102" s="2">
        <f t="shared" si="55"/>
        <v>304</v>
      </c>
      <c r="J102" s="9">
        <v>1995</v>
      </c>
      <c r="K102" s="2">
        <f t="shared" si="56"/>
        <v>147</v>
      </c>
      <c r="L102" s="2">
        <f t="shared" si="56"/>
        <v>157</v>
      </c>
      <c r="M102" s="31" t="s">
        <v>0</v>
      </c>
      <c r="N102" s="2">
        <f t="shared" si="57"/>
        <v>304</v>
      </c>
      <c r="Z102" s="9">
        <v>1995</v>
      </c>
      <c r="AA102" s="2">
        <f t="shared" si="58"/>
        <v>3093363</v>
      </c>
      <c r="AB102" s="2">
        <f t="shared" si="58"/>
        <v>1095251</v>
      </c>
      <c r="AC102" s="1">
        <f t="shared" si="58"/>
        <v>15035</v>
      </c>
      <c r="AD102" s="1">
        <f t="shared" si="58"/>
        <v>26040</v>
      </c>
      <c r="AE102" s="1">
        <f t="shared" si="58"/>
        <v>33042</v>
      </c>
      <c r="AF102" s="1"/>
      <c r="AG102" s="2">
        <f t="shared" si="58"/>
        <v>4262731</v>
      </c>
      <c r="AJ102" s="9">
        <v>1995</v>
      </c>
      <c r="AK102" s="1">
        <f t="shared" si="59"/>
        <v>4.752109597224768</v>
      </c>
      <c r="AL102" s="1">
        <f t="shared" si="53"/>
        <v>14.33461370955151</v>
      </c>
      <c r="AM102" s="1">
        <f t="shared" si="53"/>
        <v>0</v>
      </c>
      <c r="AN102" s="1">
        <f t="shared" si="53"/>
        <v>0</v>
      </c>
      <c r="AO102" s="1">
        <f t="shared" si="53"/>
        <v>0</v>
      </c>
      <c r="AP102" s="1"/>
      <c r="AQ102" s="1">
        <f t="shared" si="54"/>
        <v>7.131578323849195</v>
      </c>
      <c r="AR102" s="1">
        <f t="shared" si="60"/>
        <v>0</v>
      </c>
    </row>
    <row r="103" spans="1:44" ht="12.75">
      <c r="A103" s="9">
        <v>1996</v>
      </c>
      <c r="B103">
        <v>153</v>
      </c>
      <c r="C103">
        <v>194</v>
      </c>
      <c r="D103">
        <v>0</v>
      </c>
      <c r="E103">
        <v>0</v>
      </c>
      <c r="F103">
        <v>0</v>
      </c>
      <c r="G103" s="31" t="s">
        <v>0</v>
      </c>
      <c r="H103" s="2">
        <f t="shared" si="55"/>
        <v>347</v>
      </c>
      <c r="J103" s="9">
        <v>1996</v>
      </c>
      <c r="K103" s="2">
        <f t="shared" si="56"/>
        <v>153</v>
      </c>
      <c r="L103" s="2">
        <f t="shared" si="56"/>
        <v>194</v>
      </c>
      <c r="M103" s="31" t="s">
        <v>0</v>
      </c>
      <c r="N103" s="2">
        <f t="shared" si="57"/>
        <v>347</v>
      </c>
      <c r="Z103" s="9">
        <v>1996</v>
      </c>
      <c r="AA103" s="2">
        <f t="shared" si="58"/>
        <v>3109442</v>
      </c>
      <c r="AB103" s="2">
        <f t="shared" si="58"/>
        <v>1103666</v>
      </c>
      <c r="AC103" s="1">
        <f t="shared" si="58"/>
        <v>14983</v>
      </c>
      <c r="AD103" s="1">
        <f t="shared" si="58"/>
        <v>26423</v>
      </c>
      <c r="AE103" s="1">
        <f t="shared" si="58"/>
        <v>35889</v>
      </c>
      <c r="AF103" s="1"/>
      <c r="AG103" s="2">
        <f t="shared" si="58"/>
        <v>4290403</v>
      </c>
      <c r="AJ103" s="9">
        <v>1996</v>
      </c>
      <c r="AK103" s="1">
        <f t="shared" si="59"/>
        <v>4.920496989492006</v>
      </c>
      <c r="AL103" s="1">
        <f t="shared" si="53"/>
        <v>17.577781683951486</v>
      </c>
      <c r="AM103" s="1">
        <f t="shared" si="53"/>
        <v>0</v>
      </c>
      <c r="AN103" s="1">
        <f t="shared" si="53"/>
        <v>0</v>
      </c>
      <c r="AO103" s="1">
        <f t="shared" si="53"/>
        <v>0</v>
      </c>
      <c r="AP103" s="1"/>
      <c r="AQ103" s="1">
        <f t="shared" si="54"/>
        <v>8.087818323826456</v>
      </c>
      <c r="AR103" s="1">
        <f t="shared" si="60"/>
        <v>0</v>
      </c>
    </row>
    <row r="104" spans="1:44" ht="12.75">
      <c r="A104" s="9">
        <v>1997</v>
      </c>
      <c r="B104">
        <v>146</v>
      </c>
      <c r="C104">
        <v>188</v>
      </c>
      <c r="D104">
        <v>0</v>
      </c>
      <c r="E104">
        <v>0</v>
      </c>
      <c r="F104">
        <v>0</v>
      </c>
      <c r="G104" s="31" t="s">
        <v>0</v>
      </c>
      <c r="H104" s="2">
        <f t="shared" si="55"/>
        <v>334</v>
      </c>
      <c r="J104" s="9">
        <v>1997</v>
      </c>
      <c r="K104" s="2">
        <f t="shared" si="56"/>
        <v>146</v>
      </c>
      <c r="L104" s="2">
        <f t="shared" si="56"/>
        <v>188</v>
      </c>
      <c r="M104" s="31" t="s">
        <v>0</v>
      </c>
      <c r="N104" s="2">
        <f t="shared" si="57"/>
        <v>334</v>
      </c>
      <c r="Z104" s="9">
        <v>1997</v>
      </c>
      <c r="AA104" s="2">
        <f t="shared" si="58"/>
        <v>3123138</v>
      </c>
      <c r="AB104" s="2">
        <f t="shared" si="58"/>
        <v>1116323</v>
      </c>
      <c r="AC104" s="1">
        <f t="shared" si="58"/>
        <v>14696</v>
      </c>
      <c r="AD104" s="1">
        <f t="shared" si="58"/>
        <v>26784</v>
      </c>
      <c r="AE104" s="1">
        <f t="shared" si="58"/>
        <v>39340</v>
      </c>
      <c r="AF104" s="1"/>
      <c r="AG104" s="2">
        <f t="shared" si="58"/>
        <v>4320281</v>
      </c>
      <c r="AJ104" s="9">
        <v>1997</v>
      </c>
      <c r="AK104" s="1">
        <f t="shared" si="59"/>
        <v>4.674785424147124</v>
      </c>
      <c r="AL104" s="1">
        <f t="shared" si="53"/>
        <v>16.841003902992234</v>
      </c>
      <c r="AM104" s="1">
        <f t="shared" si="53"/>
        <v>0</v>
      </c>
      <c r="AN104" s="1">
        <f t="shared" si="53"/>
        <v>0</v>
      </c>
      <c r="AO104" s="1">
        <f t="shared" si="53"/>
        <v>0</v>
      </c>
      <c r="AP104" s="1"/>
      <c r="AQ104" s="1">
        <f t="shared" si="54"/>
        <v>7.730978609956159</v>
      </c>
      <c r="AR104" s="1">
        <f t="shared" si="60"/>
        <v>0</v>
      </c>
    </row>
    <row r="105" spans="1:44" ht="12.75">
      <c r="A105" s="9">
        <v>1998</v>
      </c>
      <c r="B105">
        <v>163</v>
      </c>
      <c r="C105">
        <v>188</v>
      </c>
      <c r="D105">
        <v>0</v>
      </c>
      <c r="E105">
        <v>0</v>
      </c>
      <c r="F105">
        <v>0</v>
      </c>
      <c r="G105" s="31" t="s">
        <v>0</v>
      </c>
      <c r="H105" s="2">
        <f t="shared" si="55"/>
        <v>351</v>
      </c>
      <c r="J105" s="9">
        <v>1998</v>
      </c>
      <c r="K105" s="2">
        <f t="shared" si="56"/>
        <v>163</v>
      </c>
      <c r="L105" s="2">
        <f t="shared" si="56"/>
        <v>188</v>
      </c>
      <c r="M105" s="31" t="s">
        <v>0</v>
      </c>
      <c r="N105" s="2">
        <f t="shared" si="57"/>
        <v>351</v>
      </c>
      <c r="Z105" s="9">
        <v>1998</v>
      </c>
      <c r="AA105" s="2">
        <f t="shared" si="58"/>
        <v>3141015</v>
      </c>
      <c r="AB105" s="2">
        <f t="shared" si="58"/>
        <v>1126299</v>
      </c>
      <c r="AC105" s="1">
        <f t="shared" si="58"/>
        <v>14232</v>
      </c>
      <c r="AD105" s="1">
        <f t="shared" si="58"/>
        <v>26932</v>
      </c>
      <c r="AE105" s="1">
        <f t="shared" si="58"/>
        <v>42559</v>
      </c>
      <c r="AF105" s="1"/>
      <c r="AG105" s="2">
        <f t="shared" si="58"/>
        <v>4351037</v>
      </c>
      <c r="AJ105" s="9">
        <v>1998</v>
      </c>
      <c r="AK105" s="1">
        <f t="shared" si="59"/>
        <v>5.189405335536443</v>
      </c>
      <c r="AL105" s="1">
        <f t="shared" si="53"/>
        <v>16.691837602625945</v>
      </c>
      <c r="AM105" s="1">
        <f t="shared" si="53"/>
        <v>0</v>
      </c>
      <c r="AN105" s="1">
        <f t="shared" si="53"/>
        <v>0</v>
      </c>
      <c r="AO105" s="1">
        <f t="shared" si="53"/>
        <v>0</v>
      </c>
      <c r="AP105" s="1"/>
      <c r="AQ105" s="1">
        <f t="shared" si="54"/>
        <v>8.06704240851089</v>
      </c>
      <c r="AR105" s="1">
        <f t="shared" si="60"/>
        <v>0</v>
      </c>
    </row>
    <row r="106" spans="1:44" ht="12.75">
      <c r="A106" s="9">
        <v>1999</v>
      </c>
      <c r="B106">
        <v>168</v>
      </c>
      <c r="C106">
        <v>173</v>
      </c>
      <c r="D106">
        <v>0</v>
      </c>
      <c r="E106">
        <v>0</v>
      </c>
      <c r="F106">
        <v>0</v>
      </c>
      <c r="G106" s="31" t="s">
        <v>0</v>
      </c>
      <c r="H106" s="2">
        <f t="shared" si="55"/>
        <v>341</v>
      </c>
      <c r="J106" s="9">
        <v>1999</v>
      </c>
      <c r="K106" s="2">
        <f t="shared" si="56"/>
        <v>168</v>
      </c>
      <c r="L106" s="2">
        <f t="shared" si="56"/>
        <v>173</v>
      </c>
      <c r="M106" s="31" t="s">
        <v>0</v>
      </c>
      <c r="N106" s="2">
        <f t="shared" si="57"/>
        <v>341</v>
      </c>
      <c r="Z106" s="9">
        <v>1999</v>
      </c>
      <c r="AA106" s="2">
        <f t="shared" si="58"/>
        <v>3149149</v>
      </c>
      <c r="AB106" s="2">
        <f t="shared" si="58"/>
        <v>1134151</v>
      </c>
      <c r="AC106" s="1">
        <f t="shared" si="58"/>
        <v>13967</v>
      </c>
      <c r="AD106" s="1">
        <f t="shared" si="58"/>
        <v>27246</v>
      </c>
      <c r="AE106" s="1">
        <f t="shared" si="58"/>
        <v>45349</v>
      </c>
      <c r="AF106" s="1"/>
      <c r="AG106" s="2">
        <f t="shared" si="58"/>
        <v>4369862</v>
      </c>
      <c r="AJ106" s="9">
        <v>1999</v>
      </c>
      <c r="AK106" s="1">
        <f t="shared" si="59"/>
        <v>5.334774569256647</v>
      </c>
      <c r="AL106" s="1">
        <f>(C106/AB106)*100000</f>
        <v>15.25370078587419</v>
      </c>
      <c r="AM106" s="1">
        <f>(D106/AC106)*100000</f>
        <v>0</v>
      </c>
      <c r="AN106" s="1">
        <f>(E106/AD106)*100000</f>
        <v>0</v>
      </c>
      <c r="AO106" s="1">
        <f>(F106/AE106)*100000</f>
        <v>0</v>
      </c>
      <c r="AP106" s="1"/>
      <c r="AQ106" s="1">
        <f t="shared" si="54"/>
        <v>7.803450086066792</v>
      </c>
      <c r="AR106" s="1">
        <f t="shared" si="60"/>
        <v>0</v>
      </c>
    </row>
    <row r="107" spans="1:14" s="4" customFormat="1" ht="12.75">
      <c r="A107" s="13" t="s">
        <v>14</v>
      </c>
      <c r="B107" s="21">
        <f>SUM(B90:B106)</f>
        <v>3015</v>
      </c>
      <c r="C107" s="21">
        <f>SUM(C90:C106)</f>
        <v>2864</v>
      </c>
      <c r="D107" s="4">
        <f>SUM(D90:D106)</f>
        <v>0</v>
      </c>
      <c r="E107" s="4">
        <f>SUM(E90:E106)</f>
        <v>0</v>
      </c>
      <c r="F107" s="4">
        <f>SUM(F90:F106)</f>
        <v>0</v>
      </c>
      <c r="G107" s="12" t="s">
        <v>0</v>
      </c>
      <c r="H107" s="21">
        <f t="shared" si="55"/>
        <v>5879</v>
      </c>
      <c r="J107" s="13" t="s">
        <v>14</v>
      </c>
      <c r="K107" s="21">
        <f>B107</f>
        <v>3015</v>
      </c>
      <c r="L107" s="21">
        <f>C107</f>
        <v>2864</v>
      </c>
      <c r="M107" s="12" t="s">
        <v>0</v>
      </c>
      <c r="N107" s="21">
        <f>H107</f>
        <v>5879</v>
      </c>
    </row>
    <row r="109" spans="26:33" ht="12.75">
      <c r="Z109" s="29" t="s">
        <v>39</v>
      </c>
      <c r="AA109" s="29"/>
      <c r="AB109" s="29"/>
      <c r="AC109" s="29"/>
      <c r="AD109" s="29"/>
      <c r="AE109" s="29"/>
      <c r="AF109" s="29"/>
      <c r="AG109" s="29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61" ref="AA111:AE126">(AA90/$AG90)*100</f>
        <v>73.40348221160116</v>
      </c>
      <c r="AB111" s="2">
        <f t="shared" si="61"/>
        <v>25.24154770495683</v>
      </c>
      <c r="AC111" s="1">
        <f t="shared" si="61"/>
        <v>0.24717159590646828</v>
      </c>
      <c r="AD111" s="1">
        <f t="shared" si="61"/>
        <v>0.35738714916134756</v>
      </c>
      <c r="AE111" s="1">
        <f t="shared" si="61"/>
        <v>0.7504113383742037</v>
      </c>
      <c r="AF111" s="1">
        <f>100-AA111-AB111</f>
        <v>1.3549700834420122</v>
      </c>
      <c r="AG111" s="2">
        <f>AB111/AA111</f>
        <v>0.34387398178457934</v>
      </c>
    </row>
    <row r="112" spans="26:33" ht="12.75">
      <c r="Z112" s="9">
        <v>1984</v>
      </c>
      <c r="AA112" s="2">
        <f t="shared" si="61"/>
        <v>73.43271503813166</v>
      </c>
      <c r="AB112" s="2">
        <f t="shared" si="61"/>
        <v>25.190531788531604</v>
      </c>
      <c r="AC112" s="1">
        <f t="shared" si="61"/>
        <v>0.2657500289738891</v>
      </c>
      <c r="AD112" s="1">
        <f t="shared" si="61"/>
        <v>0.3814178429559541</v>
      </c>
      <c r="AE112" s="1">
        <f t="shared" si="61"/>
        <v>0.729585301406891</v>
      </c>
      <c r="AF112" s="1">
        <f aca="true" t="shared" si="62" ref="AF112:AF127">100-AA112-AB112</f>
        <v>1.3767531733367342</v>
      </c>
      <c r="AG112" s="2">
        <f aca="true" t="shared" si="63" ref="AG112:AG127">AB112/AA112</f>
        <v>0.3430423589193295</v>
      </c>
    </row>
    <row r="113" spans="26:33" ht="12.75">
      <c r="Z113" s="9">
        <v>1985</v>
      </c>
      <c r="AA113" s="2">
        <f t="shared" si="61"/>
        <v>73.45777637257092</v>
      </c>
      <c r="AB113" s="2">
        <f t="shared" si="61"/>
        <v>25.140294829965914</v>
      </c>
      <c r="AC113" s="1">
        <f t="shared" si="61"/>
        <v>0.28646753061716135</v>
      </c>
      <c r="AD113" s="1">
        <f t="shared" si="61"/>
        <v>0.40764984102058965</v>
      </c>
      <c r="AE113" s="1">
        <f t="shared" si="61"/>
        <v>0.7078114258254254</v>
      </c>
      <c r="AF113" s="1">
        <f t="shared" si="62"/>
        <v>1.4019287974631673</v>
      </c>
      <c r="AG113" s="2">
        <f t="shared" si="63"/>
        <v>0.3422414354398193</v>
      </c>
    </row>
    <row r="114" spans="26:33" ht="12.75">
      <c r="Z114" s="9">
        <v>1986</v>
      </c>
      <c r="AA114" s="2">
        <f t="shared" si="61"/>
        <v>73.46955545551135</v>
      </c>
      <c r="AB114" s="2">
        <f t="shared" si="61"/>
        <v>25.10218412859705</v>
      </c>
      <c r="AC114" s="1">
        <f t="shared" si="61"/>
        <v>0.3079490796726801</v>
      </c>
      <c r="AD114" s="1">
        <f t="shared" si="61"/>
        <v>0.43326321053199884</v>
      </c>
      <c r="AE114" s="1">
        <f t="shared" si="61"/>
        <v>0.6870481256869166</v>
      </c>
      <c r="AF114" s="1">
        <f t="shared" si="62"/>
        <v>1.4282604158915966</v>
      </c>
      <c r="AG114" s="2">
        <f t="shared" si="63"/>
        <v>0.34166783741868956</v>
      </c>
    </row>
    <row r="115" spans="26:33" ht="12.75">
      <c r="Z115" s="9">
        <v>1987</v>
      </c>
      <c r="AA115" s="2">
        <f t="shared" si="61"/>
        <v>73.43926086000387</v>
      </c>
      <c r="AB115" s="2">
        <f t="shared" si="61"/>
        <v>25.10855458711152</v>
      </c>
      <c r="AC115" s="1">
        <f t="shared" si="61"/>
        <v>0.3300408117928075</v>
      </c>
      <c r="AD115" s="1">
        <f t="shared" si="61"/>
        <v>0.45583587218863236</v>
      </c>
      <c r="AE115" s="1">
        <f t="shared" si="61"/>
        <v>0.6663078689031672</v>
      </c>
      <c r="AF115" s="1">
        <f t="shared" si="62"/>
        <v>1.45218455288461</v>
      </c>
      <c r="AG115" s="2">
        <f t="shared" si="63"/>
        <v>0.34189552417984664</v>
      </c>
    </row>
    <row r="116" spans="26:33" ht="12.75">
      <c r="Z116" s="9">
        <v>1988</v>
      </c>
      <c r="AA116" s="2">
        <f t="shared" si="61"/>
        <v>73.38325557213997</v>
      </c>
      <c r="AB116" s="2">
        <f t="shared" si="61"/>
        <v>25.132969403989904</v>
      </c>
      <c r="AC116" s="1">
        <f t="shared" si="61"/>
        <v>0.3554797410843027</v>
      </c>
      <c r="AD116" s="1">
        <f t="shared" si="61"/>
        <v>0.48147822313809285</v>
      </c>
      <c r="AE116" s="1">
        <f t="shared" si="61"/>
        <v>0.6468170596477311</v>
      </c>
      <c r="AF116" s="1">
        <f t="shared" si="62"/>
        <v>1.4837750238701233</v>
      </c>
      <c r="AG116" s="2">
        <f t="shared" si="63"/>
        <v>0.3424891578881063</v>
      </c>
    </row>
    <row r="117" spans="26:33" ht="12.75">
      <c r="Z117" s="9">
        <v>1989</v>
      </c>
      <c r="AA117" s="2">
        <f t="shared" si="61"/>
        <v>73.31712416341603</v>
      </c>
      <c r="AB117" s="2">
        <f t="shared" si="61"/>
        <v>25.16814801342554</v>
      </c>
      <c r="AC117" s="1">
        <f t="shared" si="61"/>
        <v>0.3820874694713377</v>
      </c>
      <c r="AD117" s="1">
        <f t="shared" si="61"/>
        <v>0.5073160855127588</v>
      </c>
      <c r="AE117" s="1">
        <f t="shared" si="61"/>
        <v>0.6253242681743394</v>
      </c>
      <c r="AF117" s="1">
        <f t="shared" si="62"/>
        <v>1.5147278231584345</v>
      </c>
      <c r="AG117" s="2">
        <f t="shared" si="63"/>
        <v>0.3432778944974496</v>
      </c>
    </row>
    <row r="118" spans="26:33" ht="12.75">
      <c r="Z118" s="9">
        <v>1990</v>
      </c>
      <c r="AA118" s="2">
        <f t="shared" si="61"/>
        <v>73.26313792636695</v>
      </c>
      <c r="AB118" s="2">
        <f t="shared" si="61"/>
        <v>25.191601449225242</v>
      </c>
      <c r="AC118" s="1">
        <f t="shared" si="61"/>
        <v>0.40135773475067854</v>
      </c>
      <c r="AD118" s="1">
        <f t="shared" si="61"/>
        <v>0.5314550446732476</v>
      </c>
      <c r="AE118" s="1">
        <f t="shared" si="61"/>
        <v>0.6124478449838805</v>
      </c>
      <c r="AF118" s="1">
        <f t="shared" si="62"/>
        <v>1.5452606244078062</v>
      </c>
      <c r="AG118" s="2">
        <f t="shared" si="63"/>
        <v>0.34385097556896943</v>
      </c>
    </row>
    <row r="119" spans="26:33" ht="12.75">
      <c r="Z119" s="9">
        <v>1991</v>
      </c>
      <c r="AA119" s="2">
        <f t="shared" si="61"/>
        <v>73.18212428425639</v>
      </c>
      <c r="AB119" s="2">
        <f t="shared" si="61"/>
        <v>25.25626218368257</v>
      </c>
      <c r="AC119" s="1">
        <f t="shared" si="61"/>
        <v>0.3963309928440916</v>
      </c>
      <c r="AD119" s="1">
        <f t="shared" si="61"/>
        <v>0.5463178543274607</v>
      </c>
      <c r="AE119" s="1">
        <f t="shared" si="61"/>
        <v>0.6189646848894838</v>
      </c>
      <c r="AF119" s="1">
        <f t="shared" si="62"/>
        <v>1.5616135320610418</v>
      </c>
      <c r="AG119" s="2">
        <f t="shared" si="63"/>
        <v>0.3451151825762993</v>
      </c>
    </row>
    <row r="120" spans="26:33" ht="12.75">
      <c r="Z120" s="9">
        <v>1992</v>
      </c>
      <c r="AA120" s="2">
        <f t="shared" si="61"/>
        <v>73.04154429199939</v>
      </c>
      <c r="AB120" s="2">
        <f t="shared" si="61"/>
        <v>25.37936046195596</v>
      </c>
      <c r="AC120" s="1">
        <f t="shared" si="61"/>
        <v>0.38052612671464453</v>
      </c>
      <c r="AD120" s="1">
        <f t="shared" si="61"/>
        <v>0.5592533367606696</v>
      </c>
      <c r="AE120" s="1">
        <f t="shared" si="61"/>
        <v>0.6393157825693377</v>
      </c>
      <c r="AF120" s="1">
        <f t="shared" si="62"/>
        <v>1.579095246044652</v>
      </c>
      <c r="AG120" s="2">
        <f t="shared" si="63"/>
        <v>0.34746472994185984</v>
      </c>
    </row>
    <row r="121" spans="26:33" ht="12.75">
      <c r="Z121" s="9">
        <v>1993</v>
      </c>
      <c r="AA121" s="2">
        <f t="shared" si="61"/>
        <v>72.89506080683712</v>
      </c>
      <c r="AB121" s="2">
        <f t="shared" si="61"/>
        <v>25.479870091774277</v>
      </c>
      <c r="AC121" s="1">
        <f t="shared" si="61"/>
        <v>0.3692243998135991</v>
      </c>
      <c r="AD121" s="1">
        <f t="shared" si="61"/>
        <v>0.5811909716740351</v>
      </c>
      <c r="AE121" s="1">
        <f t="shared" si="61"/>
        <v>0.6746537299009757</v>
      </c>
      <c r="AF121" s="1">
        <f t="shared" si="62"/>
        <v>1.6250691013886005</v>
      </c>
      <c r="AG121" s="2">
        <f t="shared" si="63"/>
        <v>0.34954179075716496</v>
      </c>
    </row>
    <row r="122" spans="26:33" ht="12.75">
      <c r="Z122" s="9">
        <v>1994</v>
      </c>
      <c r="AA122" s="2">
        <f t="shared" si="61"/>
        <v>72.7233983744255</v>
      </c>
      <c r="AB122" s="2">
        <f t="shared" si="61"/>
        <v>25.599715565803166</v>
      </c>
      <c r="AC122" s="1">
        <f t="shared" si="61"/>
        <v>0.35797602862296285</v>
      </c>
      <c r="AD122" s="1">
        <f t="shared" si="61"/>
        <v>0.5942879282016269</v>
      </c>
      <c r="AE122" s="1">
        <f t="shared" si="61"/>
        <v>0.7246221029467524</v>
      </c>
      <c r="AF122" s="1">
        <f t="shared" si="62"/>
        <v>1.6768860597713342</v>
      </c>
      <c r="AG122" s="2">
        <f t="shared" si="63"/>
        <v>0.3520148416882257</v>
      </c>
    </row>
    <row r="123" spans="26:33" ht="12.75">
      <c r="Z123" s="9">
        <v>1995</v>
      </c>
      <c r="AA123" s="2">
        <f t="shared" si="61"/>
        <v>72.56763328485893</v>
      </c>
      <c r="AB123" s="2">
        <f t="shared" si="61"/>
        <v>25.69364569333603</v>
      </c>
      <c r="AC123" s="1">
        <f t="shared" si="61"/>
        <v>0.35270815822063367</v>
      </c>
      <c r="AD123" s="1">
        <f t="shared" si="61"/>
        <v>0.6108759853718192</v>
      </c>
      <c r="AE123" s="1">
        <f t="shared" si="61"/>
        <v>0.7751368782125825</v>
      </c>
      <c r="AF123" s="1">
        <f t="shared" si="62"/>
        <v>1.7387210218050413</v>
      </c>
      <c r="AG123" s="2">
        <f t="shared" si="63"/>
        <v>0.3540648155421785</v>
      </c>
    </row>
    <row r="124" spans="26:33" ht="12.75">
      <c r="Z124" s="9">
        <v>1996</v>
      </c>
      <c r="AA124" s="2">
        <f t="shared" si="61"/>
        <v>72.47435730396423</v>
      </c>
      <c r="AB124" s="2">
        <f t="shared" si="61"/>
        <v>25.724063683528097</v>
      </c>
      <c r="AC124" s="1">
        <f t="shared" si="61"/>
        <v>0.34922127361928473</v>
      </c>
      <c r="AD124" s="1">
        <f t="shared" si="61"/>
        <v>0.6158628921339091</v>
      </c>
      <c r="AE124" s="1">
        <f t="shared" si="61"/>
        <v>0.836494846754489</v>
      </c>
      <c r="AF124" s="1">
        <f t="shared" si="62"/>
        <v>1.801579012507677</v>
      </c>
      <c r="AG124" s="2">
        <f t="shared" si="63"/>
        <v>0.35494021113756097</v>
      </c>
    </row>
    <row r="125" spans="26:33" ht="12.75">
      <c r="Z125" s="9">
        <v>1997</v>
      </c>
      <c r="AA125" s="2">
        <f t="shared" si="61"/>
        <v>72.29015890401573</v>
      </c>
      <c r="AB125" s="2">
        <f t="shared" si="61"/>
        <v>25.839129445515237</v>
      </c>
      <c r="AC125" s="1">
        <f t="shared" si="61"/>
        <v>0.34016305883807096</v>
      </c>
      <c r="AD125" s="1">
        <f t="shared" si="61"/>
        <v>0.6199596739193585</v>
      </c>
      <c r="AE125" s="1">
        <f t="shared" si="61"/>
        <v>0.9105889177116026</v>
      </c>
      <c r="AF125" s="1">
        <f t="shared" si="62"/>
        <v>1.8707116504690369</v>
      </c>
      <c r="AG125" s="2">
        <f t="shared" si="63"/>
        <v>0.3574363348657665</v>
      </c>
    </row>
    <row r="126" spans="26:33" ht="12.75">
      <c r="Z126" s="9">
        <v>1998</v>
      </c>
      <c r="AA126" s="2">
        <f t="shared" si="61"/>
        <v>72.19003193951235</v>
      </c>
      <c r="AB126" s="2">
        <f t="shared" si="61"/>
        <v>25.885760107303156</v>
      </c>
      <c r="AC126" s="1">
        <f t="shared" si="61"/>
        <v>0.32709443748697153</v>
      </c>
      <c r="AD126" s="1">
        <f t="shared" si="61"/>
        <v>0.6189788779088755</v>
      </c>
      <c r="AE126" s="1">
        <f t="shared" si="61"/>
        <v>0.9781346377886466</v>
      </c>
      <c r="AF126" s="1">
        <f t="shared" si="62"/>
        <v>1.9242079531844922</v>
      </c>
      <c r="AG126" s="2">
        <f t="shared" si="63"/>
        <v>0.3585780392643779</v>
      </c>
    </row>
    <row r="127" spans="26:33" ht="12.75">
      <c r="Z127" s="9">
        <v>1999</v>
      </c>
      <c r="AA127" s="2">
        <f>(AA106/$AG106)*100</f>
        <v>72.06518192107669</v>
      </c>
      <c r="AB127" s="2">
        <f>(AB106/$AG106)*100</f>
        <v>25.95393172599043</v>
      </c>
      <c r="AC127" s="1">
        <f>(AC106/$AG106)*100</f>
        <v>0.31962107727887057</v>
      </c>
      <c r="AD127" s="1">
        <f>(AD106/$AG106)*100</f>
        <v>0.6234979502785214</v>
      </c>
      <c r="AE127" s="1">
        <f>(AE106/$AG106)*100</f>
        <v>1.0377673253754924</v>
      </c>
      <c r="AF127" s="1">
        <f t="shared" si="62"/>
        <v>1.9808863529328846</v>
      </c>
      <c r="AG127" s="2">
        <f t="shared" si="63"/>
        <v>0.36014523288672584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38</v>
      </c>
    </row>
    <row r="2" spans="1:14" ht="28.5" customHeight="1">
      <c r="A2" s="30" t="str">
        <f>CONCATENATE("New Admissions for Violent Offenses, BW Only: ",$A$1)</f>
        <v>New Admissions for Violent Offenses, BW Only: ALABAMA</v>
      </c>
      <c r="B2" s="30"/>
      <c r="C2" s="30"/>
      <c r="D2" s="30"/>
      <c r="F2" s="30" t="str">
        <f>CONCATENATE("Total Population, BW Only: ",$A$1)</f>
        <v>Total Population, BW Only: ALABAMA</v>
      </c>
      <c r="G2" s="30"/>
      <c r="H2" s="30"/>
      <c r="I2" s="30"/>
      <c r="K2" s="30" t="str">
        <f>CONCATENATE("New Admissions for Violent Offenses, BW Only, Per 100,000: ",$A$1)</f>
        <v>New Admissions for Violent Offenses, BW Only, Per 100,000: ALABAMA</v>
      </c>
      <c r="L2" s="30"/>
      <c r="M2" s="30"/>
      <c r="N2" s="30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195</v>
      </c>
      <c r="C4">
        <v>314</v>
      </c>
      <c r="D4">
        <v>509</v>
      </c>
      <c r="F4" s="9">
        <v>1983</v>
      </c>
      <c r="G4" s="1">
        <v>2887773</v>
      </c>
      <c r="H4" s="1">
        <v>993030</v>
      </c>
      <c r="I4" s="1">
        <f>G4+H4</f>
        <v>3880803</v>
      </c>
      <c r="J4" s="1"/>
      <c r="K4" s="9">
        <f>F4</f>
        <v>1983</v>
      </c>
      <c r="L4" s="1">
        <f>(B4/G4)*100000</f>
        <v>6.752608324823315</v>
      </c>
      <c r="M4" s="1">
        <f aca="true" t="shared" si="0" ref="M4:N19">(C4/H4)*100000</f>
        <v>31.620394147206028</v>
      </c>
      <c r="N4" s="1">
        <f t="shared" si="0"/>
        <v>13.115842262542056</v>
      </c>
      <c r="P4" s="6"/>
      <c r="Q4" s="6"/>
      <c r="R4" s="6"/>
      <c r="S4" s="6"/>
    </row>
    <row r="5" spans="1:19" ht="12.75">
      <c r="A5" s="9">
        <v>1984</v>
      </c>
      <c r="B5">
        <v>209</v>
      </c>
      <c r="C5">
        <v>286</v>
      </c>
      <c r="D5">
        <v>495</v>
      </c>
      <c r="F5" s="9">
        <v>1984</v>
      </c>
      <c r="G5" s="1">
        <v>2901939</v>
      </c>
      <c r="H5" s="1">
        <v>995488</v>
      </c>
      <c r="I5" s="1">
        <f aca="true" t="shared" si="1" ref="I5:I20">G5+H5</f>
        <v>3897427</v>
      </c>
      <c r="K5" s="9">
        <f aca="true" t="shared" si="2" ref="K5:K20">F5</f>
        <v>1984</v>
      </c>
      <c r="L5" s="1">
        <f aca="true" t="shared" si="3" ref="L5:L20">(B5/G5)*100000</f>
        <v>7.202081091297921</v>
      </c>
      <c r="M5" s="1">
        <f t="shared" si="0"/>
        <v>28.72962808190556</v>
      </c>
      <c r="N5" s="1">
        <f t="shared" si="0"/>
        <v>12.700686889068097</v>
      </c>
      <c r="P5" s="6"/>
      <c r="Q5" s="6"/>
      <c r="R5" s="6"/>
      <c r="S5" s="6"/>
    </row>
    <row r="6" spans="1:19" ht="12.75">
      <c r="A6" s="9">
        <v>1985</v>
      </c>
      <c r="B6">
        <v>225</v>
      </c>
      <c r="C6">
        <v>273</v>
      </c>
      <c r="D6">
        <v>498</v>
      </c>
      <c r="F6" s="9">
        <v>1985</v>
      </c>
      <c r="G6" s="1">
        <v>2918130</v>
      </c>
      <c r="H6" s="1">
        <v>998705</v>
      </c>
      <c r="I6" s="1">
        <f t="shared" si="1"/>
        <v>3916835</v>
      </c>
      <c r="K6" s="9">
        <f t="shared" si="2"/>
        <v>1985</v>
      </c>
      <c r="L6" s="1">
        <f t="shared" si="3"/>
        <v>7.710417287783615</v>
      </c>
      <c r="M6" s="1">
        <f t="shared" si="0"/>
        <v>27.335399342148083</v>
      </c>
      <c r="N6" s="1">
        <f t="shared" si="0"/>
        <v>12.714347170610967</v>
      </c>
      <c r="P6" s="6"/>
      <c r="Q6" s="6"/>
      <c r="R6" s="6"/>
      <c r="S6" s="6"/>
    </row>
    <row r="7" spans="1:19" ht="12.75">
      <c r="A7" s="9">
        <v>1986</v>
      </c>
      <c r="B7">
        <v>227</v>
      </c>
      <c r="C7">
        <v>305</v>
      </c>
      <c r="D7">
        <v>532</v>
      </c>
      <c r="F7" s="9">
        <v>1986</v>
      </c>
      <c r="G7" s="1">
        <v>2932588</v>
      </c>
      <c r="H7" s="1">
        <v>1001971</v>
      </c>
      <c r="I7" s="1">
        <f t="shared" si="1"/>
        <v>3934559</v>
      </c>
      <c r="K7" s="9">
        <f t="shared" si="2"/>
        <v>1986</v>
      </c>
      <c r="L7" s="1">
        <f t="shared" si="3"/>
        <v>7.740603180535418</v>
      </c>
      <c r="M7" s="1">
        <f t="shared" si="0"/>
        <v>30.440002754570738</v>
      </c>
      <c r="N7" s="1">
        <f t="shared" si="0"/>
        <v>13.521210382154644</v>
      </c>
      <c r="P7" s="6"/>
      <c r="Q7" s="6"/>
      <c r="R7" s="6"/>
      <c r="S7" s="6"/>
    </row>
    <row r="8" spans="1:19" ht="12.75">
      <c r="A8" s="9">
        <v>1987</v>
      </c>
      <c r="B8">
        <v>209</v>
      </c>
      <c r="C8">
        <v>265</v>
      </c>
      <c r="D8">
        <v>474</v>
      </c>
      <c r="F8" s="9">
        <v>1987</v>
      </c>
      <c r="G8" s="1">
        <v>2948778</v>
      </c>
      <c r="H8" s="1">
        <v>1008174</v>
      </c>
      <c r="I8" s="1">
        <f t="shared" si="1"/>
        <v>3956952</v>
      </c>
      <c r="K8" s="9">
        <f t="shared" si="2"/>
        <v>1987</v>
      </c>
      <c r="L8" s="1">
        <f t="shared" si="3"/>
        <v>7.087681744776989</v>
      </c>
      <c r="M8" s="1">
        <f t="shared" si="0"/>
        <v>26.28514522294763</v>
      </c>
      <c r="N8" s="1">
        <f t="shared" si="0"/>
        <v>11.978917105893627</v>
      </c>
      <c r="P8" s="6"/>
      <c r="Q8" s="6"/>
      <c r="R8" s="6"/>
      <c r="S8" s="6"/>
    </row>
    <row r="9" spans="1:19" ht="12.75">
      <c r="A9" s="9">
        <v>1988</v>
      </c>
      <c r="B9">
        <v>227</v>
      </c>
      <c r="C9">
        <v>263</v>
      </c>
      <c r="D9">
        <v>490</v>
      </c>
      <c r="F9" s="9">
        <v>1988</v>
      </c>
      <c r="G9" s="1">
        <v>2952838</v>
      </c>
      <c r="H9" s="1">
        <v>1011315</v>
      </c>
      <c r="I9" s="1">
        <f t="shared" si="1"/>
        <v>3964153</v>
      </c>
      <c r="K9" s="9">
        <f t="shared" si="2"/>
        <v>1988</v>
      </c>
      <c r="L9" s="1">
        <f t="shared" si="3"/>
        <v>7.687519599788407</v>
      </c>
      <c r="M9" s="1">
        <f t="shared" si="0"/>
        <v>26.005744995377302</v>
      </c>
      <c r="N9" s="1">
        <f t="shared" si="0"/>
        <v>12.360774167899171</v>
      </c>
      <c r="P9" s="6"/>
      <c r="Q9" s="6"/>
      <c r="R9" s="6"/>
      <c r="S9" s="6"/>
    </row>
    <row r="10" spans="1:19" ht="12.75">
      <c r="A10" s="9">
        <v>1989</v>
      </c>
      <c r="B10">
        <v>223</v>
      </c>
      <c r="C10">
        <v>314</v>
      </c>
      <c r="D10">
        <v>537</v>
      </c>
      <c r="F10" s="9">
        <v>1989</v>
      </c>
      <c r="G10" s="1">
        <v>2954848</v>
      </c>
      <c r="H10" s="1">
        <v>1014334</v>
      </c>
      <c r="I10" s="1">
        <f t="shared" si="1"/>
        <v>3969182</v>
      </c>
      <c r="K10" s="9">
        <f t="shared" si="2"/>
        <v>1989</v>
      </c>
      <c r="L10" s="1">
        <f t="shared" si="3"/>
        <v>7.546919503135188</v>
      </c>
      <c r="M10" s="1">
        <f t="shared" si="0"/>
        <v>30.956272785887094</v>
      </c>
      <c r="N10" s="1">
        <f t="shared" si="0"/>
        <v>13.52923599875239</v>
      </c>
      <c r="P10" s="6"/>
      <c r="Q10" s="6"/>
      <c r="R10" s="6"/>
      <c r="S10" s="6"/>
    </row>
    <row r="11" spans="1:19" ht="12.75">
      <c r="A11" s="9">
        <v>1990</v>
      </c>
      <c r="B11">
        <v>234</v>
      </c>
      <c r="C11">
        <v>338</v>
      </c>
      <c r="D11">
        <v>572</v>
      </c>
      <c r="F11" s="9">
        <v>1990</v>
      </c>
      <c r="G11" s="1">
        <v>2966064</v>
      </c>
      <c r="H11" s="1">
        <v>1019884</v>
      </c>
      <c r="I11" s="1">
        <f t="shared" si="1"/>
        <v>3985948</v>
      </c>
      <c r="K11" s="9">
        <f t="shared" si="2"/>
        <v>1990</v>
      </c>
      <c r="L11" s="1">
        <f t="shared" si="3"/>
        <v>7.889243118152541</v>
      </c>
      <c r="M11" s="1">
        <f t="shared" si="0"/>
        <v>33.14102388114727</v>
      </c>
      <c r="N11" s="1">
        <f t="shared" si="0"/>
        <v>14.350413000872065</v>
      </c>
      <c r="P11" s="6"/>
      <c r="Q11" s="6"/>
      <c r="R11" s="6"/>
      <c r="S11" s="6"/>
    </row>
    <row r="12" spans="1:19" ht="12.75">
      <c r="A12" s="9">
        <v>1991</v>
      </c>
      <c r="B12">
        <v>236</v>
      </c>
      <c r="C12">
        <v>324</v>
      </c>
      <c r="D12">
        <v>560</v>
      </c>
      <c r="F12" s="9">
        <v>1991</v>
      </c>
      <c r="G12" s="1">
        <v>2993899</v>
      </c>
      <c r="H12" s="1">
        <v>1033240</v>
      </c>
      <c r="I12" s="1">
        <f t="shared" si="1"/>
        <v>4027139</v>
      </c>
      <c r="K12" s="9">
        <f t="shared" si="2"/>
        <v>1991</v>
      </c>
      <c r="L12" s="1">
        <f t="shared" si="3"/>
        <v>7.882697445705416</v>
      </c>
      <c r="M12" s="1">
        <f t="shared" si="0"/>
        <v>31.357671015446556</v>
      </c>
      <c r="N12" s="1">
        <f t="shared" si="0"/>
        <v>13.905653616624607</v>
      </c>
      <c r="P12" s="6"/>
      <c r="Q12" s="6"/>
      <c r="R12" s="6"/>
      <c r="S12" s="6"/>
    </row>
    <row r="13" spans="1:19" ht="12.75">
      <c r="A13" s="9">
        <v>1992</v>
      </c>
      <c r="B13">
        <v>296</v>
      </c>
      <c r="C13">
        <v>433</v>
      </c>
      <c r="D13">
        <v>729</v>
      </c>
      <c r="F13" s="9">
        <v>1992</v>
      </c>
      <c r="G13" s="1">
        <v>3023386</v>
      </c>
      <c r="H13" s="1">
        <v>1050520</v>
      </c>
      <c r="I13" s="1">
        <f t="shared" si="1"/>
        <v>4073906</v>
      </c>
      <c r="K13" s="9">
        <f t="shared" si="2"/>
        <v>1992</v>
      </c>
      <c r="L13" s="1">
        <f t="shared" si="3"/>
        <v>9.790347643337636</v>
      </c>
      <c r="M13" s="1">
        <f t="shared" si="0"/>
        <v>41.21768267143891</v>
      </c>
      <c r="N13" s="1">
        <f t="shared" si="0"/>
        <v>17.894374587926183</v>
      </c>
      <c r="P13" s="6"/>
      <c r="Q13" s="6"/>
      <c r="R13" s="6"/>
      <c r="S13" s="6"/>
    </row>
    <row r="14" spans="1:19" ht="12.75">
      <c r="A14" s="9">
        <v>1993</v>
      </c>
      <c r="B14">
        <v>324</v>
      </c>
      <c r="C14">
        <v>465</v>
      </c>
      <c r="D14">
        <v>789</v>
      </c>
      <c r="F14" s="9">
        <v>1993</v>
      </c>
      <c r="G14" s="1">
        <v>3056573</v>
      </c>
      <c r="H14" s="1">
        <v>1068400</v>
      </c>
      <c r="I14" s="1">
        <f t="shared" si="1"/>
        <v>4124973</v>
      </c>
      <c r="K14" s="9">
        <f t="shared" si="2"/>
        <v>1993</v>
      </c>
      <c r="L14" s="1">
        <f t="shared" si="3"/>
        <v>10.60010672082754</v>
      </c>
      <c r="M14" s="1">
        <f t="shared" si="0"/>
        <v>43.523025084238114</v>
      </c>
      <c r="N14" s="1">
        <f t="shared" si="0"/>
        <v>19.127397924786415</v>
      </c>
      <c r="P14" s="6"/>
      <c r="Q14" s="6"/>
      <c r="R14" s="6"/>
      <c r="S14" s="6"/>
    </row>
    <row r="15" spans="1:19" ht="12.75">
      <c r="A15" s="9">
        <v>1994</v>
      </c>
      <c r="B15">
        <v>259</v>
      </c>
      <c r="C15">
        <v>409</v>
      </c>
      <c r="D15">
        <v>668</v>
      </c>
      <c r="F15" s="9">
        <v>1994</v>
      </c>
      <c r="G15" s="1">
        <v>3078356</v>
      </c>
      <c r="H15" s="1">
        <v>1083627</v>
      </c>
      <c r="I15" s="1">
        <f t="shared" si="1"/>
        <v>4161983</v>
      </c>
      <c r="K15" s="9">
        <f t="shared" si="2"/>
        <v>1994</v>
      </c>
      <c r="L15" s="1">
        <f t="shared" si="3"/>
        <v>8.413581794958088</v>
      </c>
      <c r="M15" s="1">
        <f t="shared" si="0"/>
        <v>37.7436147308991</v>
      </c>
      <c r="N15" s="1">
        <f t="shared" si="0"/>
        <v>16.05004153068381</v>
      </c>
      <c r="P15" s="6"/>
      <c r="Q15" s="6"/>
      <c r="R15" s="6"/>
      <c r="S15" s="6"/>
    </row>
    <row r="16" spans="1:19" ht="12.75">
      <c r="A16" s="9">
        <v>1995</v>
      </c>
      <c r="B16">
        <v>347</v>
      </c>
      <c r="C16">
        <v>512</v>
      </c>
      <c r="D16">
        <v>859</v>
      </c>
      <c r="F16" s="9">
        <v>1995</v>
      </c>
      <c r="G16" s="1">
        <v>3093363</v>
      </c>
      <c r="H16" s="1">
        <v>1095251</v>
      </c>
      <c r="I16" s="1">
        <f t="shared" si="1"/>
        <v>4188614</v>
      </c>
      <c r="K16" s="9">
        <f t="shared" si="2"/>
        <v>1995</v>
      </c>
      <c r="L16" s="1">
        <f t="shared" si="3"/>
        <v>11.21756483154418</v>
      </c>
      <c r="M16" s="1">
        <f t="shared" si="0"/>
        <v>46.74727528210428</v>
      </c>
      <c r="N16" s="1">
        <f t="shared" si="0"/>
        <v>20.507977101733413</v>
      </c>
      <c r="P16" s="6"/>
      <c r="Q16" s="6"/>
      <c r="R16" s="6"/>
      <c r="S16" s="6"/>
    </row>
    <row r="17" spans="1:19" ht="12.75">
      <c r="A17" s="9">
        <v>1996</v>
      </c>
      <c r="B17">
        <v>302</v>
      </c>
      <c r="C17">
        <v>438</v>
      </c>
      <c r="D17">
        <v>740</v>
      </c>
      <c r="F17" s="9">
        <v>1996</v>
      </c>
      <c r="G17" s="1">
        <v>3109442</v>
      </c>
      <c r="H17" s="1">
        <v>1103666</v>
      </c>
      <c r="I17" s="1">
        <f t="shared" si="1"/>
        <v>4213108</v>
      </c>
      <c r="K17" s="9">
        <f t="shared" si="2"/>
        <v>1996</v>
      </c>
      <c r="L17" s="1">
        <f t="shared" si="3"/>
        <v>9.712353534814286</v>
      </c>
      <c r="M17" s="1">
        <f t="shared" si="0"/>
        <v>39.68591947201418</v>
      </c>
      <c r="N17" s="1">
        <f t="shared" si="0"/>
        <v>17.564230492073786</v>
      </c>
      <c r="P17" s="6"/>
      <c r="Q17" s="6"/>
      <c r="R17" s="6"/>
      <c r="S17" s="6"/>
    </row>
    <row r="18" spans="1:19" ht="12.75">
      <c r="A18" s="9">
        <v>1997</v>
      </c>
      <c r="B18">
        <v>273</v>
      </c>
      <c r="C18">
        <v>497</v>
      </c>
      <c r="D18">
        <v>770</v>
      </c>
      <c r="F18" s="9">
        <v>1997</v>
      </c>
      <c r="G18" s="1">
        <v>3123138</v>
      </c>
      <c r="H18" s="1">
        <v>1116323</v>
      </c>
      <c r="I18" s="1">
        <f t="shared" si="1"/>
        <v>4239461</v>
      </c>
      <c r="K18" s="9">
        <f t="shared" si="2"/>
        <v>1997</v>
      </c>
      <c r="L18" s="1">
        <f t="shared" si="3"/>
        <v>8.74120836159017</v>
      </c>
      <c r="M18" s="1">
        <f t="shared" si="0"/>
        <v>44.52116457333585</v>
      </c>
      <c r="N18" s="1">
        <f t="shared" si="0"/>
        <v>18.16268624714321</v>
      </c>
      <c r="P18" s="6"/>
      <c r="Q18" s="6"/>
      <c r="R18" s="6"/>
      <c r="S18" s="6"/>
    </row>
    <row r="19" spans="1:19" ht="12.75">
      <c r="A19" s="9">
        <v>1998</v>
      </c>
      <c r="B19">
        <v>331</v>
      </c>
      <c r="C19">
        <v>576</v>
      </c>
      <c r="D19">
        <v>907</v>
      </c>
      <c r="F19" s="9">
        <v>1998</v>
      </c>
      <c r="G19" s="1">
        <v>3141015</v>
      </c>
      <c r="H19" s="1">
        <v>1126299</v>
      </c>
      <c r="I19" s="1">
        <f t="shared" si="1"/>
        <v>4267314</v>
      </c>
      <c r="K19" s="9">
        <f t="shared" si="2"/>
        <v>1998</v>
      </c>
      <c r="L19" s="1">
        <f t="shared" si="3"/>
        <v>10.537994883819401</v>
      </c>
      <c r="M19" s="1">
        <f t="shared" si="0"/>
        <v>51.14094925059864</v>
      </c>
      <c r="N19" s="1">
        <f t="shared" si="0"/>
        <v>21.254587780510178</v>
      </c>
      <c r="P19" s="6"/>
      <c r="Q19" s="6"/>
      <c r="R19" s="6"/>
      <c r="S19" s="6"/>
    </row>
    <row r="20" spans="1:14" ht="12.75">
      <c r="A20" s="9">
        <v>1999</v>
      </c>
      <c r="B20">
        <v>335</v>
      </c>
      <c r="C20">
        <v>481</v>
      </c>
      <c r="D20">
        <v>816</v>
      </c>
      <c r="F20" s="9">
        <v>1999</v>
      </c>
      <c r="G20" s="1">
        <v>3149149</v>
      </c>
      <c r="H20" s="1">
        <v>1134151</v>
      </c>
      <c r="I20" s="1">
        <f t="shared" si="1"/>
        <v>4283300</v>
      </c>
      <c r="K20" s="9">
        <f t="shared" si="2"/>
        <v>1999</v>
      </c>
      <c r="L20" s="1">
        <f t="shared" si="3"/>
        <v>10.637794527982004</v>
      </c>
      <c r="M20" s="1">
        <f>(C20/H20)*100000</f>
        <v>42.41057848558084</v>
      </c>
      <c r="N20" s="1">
        <f>(D20/I20)*100000</f>
        <v>19.0507319123106</v>
      </c>
    </row>
    <row r="22" spans="1:14" ht="30" customHeight="1">
      <c r="A22" s="30" t="str">
        <f>CONCATENATE("New Admissions for Robbery / Burglary Offenses, BW Only: ",$A$1)</f>
        <v>New Admissions for Robbery / Burglary Offenses, BW Only: ALABAMA</v>
      </c>
      <c r="B22" s="30"/>
      <c r="C22" s="30"/>
      <c r="D22" s="30"/>
      <c r="F22" s="30" t="str">
        <f>CONCATENATE("Total Population, BW Only: ",$A$1)</f>
        <v>Total Population, BW Only: ALABAMA</v>
      </c>
      <c r="G22" s="30"/>
      <c r="H22" s="30"/>
      <c r="I22" s="30"/>
      <c r="K22" s="30" t="str">
        <f>CONCATENATE("New Admissions for Robbery / Burglary, BW Only, Per 100,000: ",$A$1)</f>
        <v>New Admissions for Robbery / Burglary, BW Only, Per 100,000: ALABAMA</v>
      </c>
      <c r="L22" s="30"/>
      <c r="M22" s="30"/>
      <c r="N22" s="30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412</v>
      </c>
      <c r="C24">
        <v>661</v>
      </c>
      <c r="D24">
        <v>1073</v>
      </c>
      <c r="F24" s="9">
        <f>F4</f>
        <v>1983</v>
      </c>
      <c r="G24" s="1">
        <f>G4</f>
        <v>2887773</v>
      </c>
      <c r="H24" s="1">
        <f>H4</f>
        <v>993030</v>
      </c>
      <c r="I24" s="1">
        <f>I4</f>
        <v>3880803</v>
      </c>
      <c r="K24" s="9">
        <f>F24</f>
        <v>1983</v>
      </c>
      <c r="L24" s="1">
        <f>(B24/G24)*100000</f>
        <v>14.26704938372926</v>
      </c>
      <c r="M24" s="1">
        <f aca="true" t="shared" si="4" ref="M24:N40">(C24/H24)*100000</f>
        <v>66.56395073663434</v>
      </c>
      <c r="N24" s="1">
        <f t="shared" si="4"/>
        <v>27.64891698960241</v>
      </c>
    </row>
    <row r="25" spans="1:14" ht="12.75">
      <c r="A25" s="9">
        <v>1984</v>
      </c>
      <c r="B25">
        <v>312</v>
      </c>
      <c r="C25">
        <v>523</v>
      </c>
      <c r="D25">
        <v>835</v>
      </c>
      <c r="F25" s="9">
        <f aca="true" t="shared" si="5" ref="F25:I40">F5</f>
        <v>1984</v>
      </c>
      <c r="G25" s="1">
        <f t="shared" si="5"/>
        <v>2901939</v>
      </c>
      <c r="H25" s="1">
        <f t="shared" si="5"/>
        <v>995488</v>
      </c>
      <c r="I25" s="1">
        <f t="shared" si="5"/>
        <v>3897427</v>
      </c>
      <c r="K25" s="9">
        <f aca="true" t="shared" si="6" ref="K25:K40">F25</f>
        <v>1984</v>
      </c>
      <c r="L25" s="1">
        <f aca="true" t="shared" si="7" ref="L25:L40">(B25/G25)*100000</f>
        <v>10.75143205973661</v>
      </c>
      <c r="M25" s="1">
        <f t="shared" si="4"/>
        <v>52.53704715677135</v>
      </c>
      <c r="N25" s="1">
        <f t="shared" si="4"/>
        <v>21.424391014892645</v>
      </c>
    </row>
    <row r="26" spans="1:14" ht="12.75">
      <c r="A26" s="9">
        <v>1985</v>
      </c>
      <c r="B26">
        <v>358</v>
      </c>
      <c r="C26">
        <v>477</v>
      </c>
      <c r="D26">
        <v>835</v>
      </c>
      <c r="F26" s="9">
        <f t="shared" si="5"/>
        <v>1985</v>
      </c>
      <c r="G26" s="1">
        <f t="shared" si="5"/>
        <v>2918130</v>
      </c>
      <c r="H26" s="1">
        <f t="shared" si="5"/>
        <v>998705</v>
      </c>
      <c r="I26" s="1">
        <f t="shared" si="5"/>
        <v>3916835</v>
      </c>
      <c r="K26" s="9">
        <f t="shared" si="6"/>
        <v>1985</v>
      </c>
      <c r="L26" s="1">
        <f t="shared" si="7"/>
        <v>12.268130617895707</v>
      </c>
      <c r="M26" s="1">
        <f t="shared" si="4"/>
        <v>47.76185159781918</v>
      </c>
      <c r="N26" s="1">
        <f t="shared" si="4"/>
        <v>21.318232705743284</v>
      </c>
    </row>
    <row r="27" spans="1:14" ht="12.75">
      <c r="A27" s="9">
        <v>1986</v>
      </c>
      <c r="B27">
        <v>313</v>
      </c>
      <c r="C27">
        <v>460</v>
      </c>
      <c r="D27">
        <v>773</v>
      </c>
      <c r="F27" s="9">
        <f t="shared" si="5"/>
        <v>1986</v>
      </c>
      <c r="G27" s="1">
        <f t="shared" si="5"/>
        <v>2932588</v>
      </c>
      <c r="H27" s="1">
        <f t="shared" si="5"/>
        <v>1001971</v>
      </c>
      <c r="I27" s="1">
        <f t="shared" si="5"/>
        <v>3934559</v>
      </c>
      <c r="K27" s="9">
        <f t="shared" si="6"/>
        <v>1986</v>
      </c>
      <c r="L27" s="1">
        <f t="shared" si="7"/>
        <v>10.673166500033417</v>
      </c>
      <c r="M27" s="1">
        <f t="shared" si="4"/>
        <v>45.90951235115587</v>
      </c>
      <c r="N27" s="1">
        <f t="shared" si="4"/>
        <v>19.646420348506656</v>
      </c>
    </row>
    <row r="28" spans="1:14" ht="12.75">
      <c r="A28" s="9">
        <v>1987</v>
      </c>
      <c r="B28">
        <v>267</v>
      </c>
      <c r="C28">
        <v>418</v>
      </c>
      <c r="D28">
        <v>685</v>
      </c>
      <c r="F28" s="9">
        <f t="shared" si="5"/>
        <v>1987</v>
      </c>
      <c r="G28" s="1">
        <f t="shared" si="5"/>
        <v>2948778</v>
      </c>
      <c r="H28" s="1">
        <f t="shared" si="5"/>
        <v>1008174</v>
      </c>
      <c r="I28" s="1">
        <f t="shared" si="5"/>
        <v>3956952</v>
      </c>
      <c r="K28" s="9">
        <f t="shared" si="6"/>
        <v>1987</v>
      </c>
      <c r="L28" s="1">
        <f t="shared" si="7"/>
        <v>9.054598209834719</v>
      </c>
      <c r="M28" s="1">
        <f t="shared" si="4"/>
        <v>41.46109699317776</v>
      </c>
      <c r="N28" s="1">
        <f t="shared" si="4"/>
        <v>17.311304256407457</v>
      </c>
    </row>
    <row r="29" spans="1:14" ht="12.75">
      <c r="A29" s="9">
        <v>1988</v>
      </c>
      <c r="B29">
        <v>307</v>
      </c>
      <c r="C29">
        <v>482</v>
      </c>
      <c r="D29">
        <v>789</v>
      </c>
      <c r="F29" s="9">
        <f t="shared" si="5"/>
        <v>1988</v>
      </c>
      <c r="G29" s="1">
        <f t="shared" si="5"/>
        <v>2952838</v>
      </c>
      <c r="H29" s="1">
        <f t="shared" si="5"/>
        <v>1011315</v>
      </c>
      <c r="I29" s="1">
        <f t="shared" si="5"/>
        <v>3964153</v>
      </c>
      <c r="K29" s="9">
        <f t="shared" si="6"/>
        <v>1988</v>
      </c>
      <c r="L29" s="1">
        <f t="shared" si="7"/>
        <v>10.39677760852441</v>
      </c>
      <c r="M29" s="1">
        <f t="shared" si="4"/>
        <v>47.660718964912014</v>
      </c>
      <c r="N29" s="1">
        <f t="shared" si="4"/>
        <v>19.903369017290704</v>
      </c>
    </row>
    <row r="30" spans="1:14" ht="12.75">
      <c r="A30" s="9">
        <v>1989</v>
      </c>
      <c r="B30">
        <v>284</v>
      </c>
      <c r="C30">
        <v>491</v>
      </c>
      <c r="D30">
        <v>775</v>
      </c>
      <c r="F30" s="9">
        <f t="shared" si="5"/>
        <v>1989</v>
      </c>
      <c r="G30" s="1">
        <f t="shared" si="5"/>
        <v>2954848</v>
      </c>
      <c r="H30" s="1">
        <f t="shared" si="5"/>
        <v>1014334</v>
      </c>
      <c r="I30" s="1">
        <f t="shared" si="5"/>
        <v>3969182</v>
      </c>
      <c r="K30" s="9">
        <f t="shared" si="6"/>
        <v>1989</v>
      </c>
      <c r="L30" s="1">
        <f t="shared" si="7"/>
        <v>9.61132349278203</v>
      </c>
      <c r="M30" s="1">
        <f t="shared" si="4"/>
        <v>48.40614629895084</v>
      </c>
      <c r="N30" s="1">
        <f t="shared" si="4"/>
        <v>19.525433703972254</v>
      </c>
    </row>
    <row r="31" spans="1:14" ht="12.75">
      <c r="A31" s="9">
        <v>1990</v>
      </c>
      <c r="B31">
        <v>285</v>
      </c>
      <c r="C31">
        <v>546</v>
      </c>
      <c r="D31">
        <v>831</v>
      </c>
      <c r="F31" s="9">
        <f t="shared" si="5"/>
        <v>1990</v>
      </c>
      <c r="G31" s="1">
        <f t="shared" si="5"/>
        <v>2966064</v>
      </c>
      <c r="H31" s="1">
        <f t="shared" si="5"/>
        <v>1019884</v>
      </c>
      <c r="I31" s="1">
        <f t="shared" si="5"/>
        <v>3985948</v>
      </c>
      <c r="K31" s="9">
        <f t="shared" si="6"/>
        <v>1990</v>
      </c>
      <c r="L31" s="1">
        <f t="shared" si="7"/>
        <v>9.608693541339633</v>
      </c>
      <c r="M31" s="1">
        <f t="shared" si="4"/>
        <v>53.535500115699435</v>
      </c>
      <c r="N31" s="1">
        <f t="shared" si="4"/>
        <v>20.848239866651546</v>
      </c>
    </row>
    <row r="32" spans="1:14" ht="12.75">
      <c r="A32" s="9">
        <v>1991</v>
      </c>
      <c r="B32">
        <v>282</v>
      </c>
      <c r="C32">
        <v>535</v>
      </c>
      <c r="D32">
        <v>817</v>
      </c>
      <c r="F32" s="9">
        <f t="shared" si="5"/>
        <v>1991</v>
      </c>
      <c r="G32" s="1">
        <f t="shared" si="5"/>
        <v>2993899</v>
      </c>
      <c r="H32" s="1">
        <f t="shared" si="5"/>
        <v>1033240</v>
      </c>
      <c r="I32" s="1">
        <f t="shared" si="5"/>
        <v>4027139</v>
      </c>
      <c r="K32" s="9">
        <f t="shared" si="6"/>
        <v>1991</v>
      </c>
      <c r="L32" s="1">
        <f t="shared" si="7"/>
        <v>9.419155422410709</v>
      </c>
      <c r="M32" s="1">
        <f t="shared" si="4"/>
        <v>51.77887034957996</v>
      </c>
      <c r="N32" s="1">
        <f t="shared" si="4"/>
        <v>20.287355365682686</v>
      </c>
    </row>
    <row r="33" spans="1:14" ht="12.75">
      <c r="A33" s="9">
        <v>1992</v>
      </c>
      <c r="B33">
        <v>309</v>
      </c>
      <c r="C33">
        <v>630</v>
      </c>
      <c r="D33">
        <v>939</v>
      </c>
      <c r="F33" s="9">
        <f t="shared" si="5"/>
        <v>1992</v>
      </c>
      <c r="G33" s="1">
        <f t="shared" si="5"/>
        <v>3023386</v>
      </c>
      <c r="H33" s="1">
        <f t="shared" si="5"/>
        <v>1050520</v>
      </c>
      <c r="I33" s="1">
        <f t="shared" si="5"/>
        <v>4073906</v>
      </c>
      <c r="K33" s="9">
        <f t="shared" si="6"/>
        <v>1992</v>
      </c>
      <c r="L33" s="1">
        <f t="shared" si="7"/>
        <v>10.22032912767341</v>
      </c>
      <c r="M33" s="1">
        <f t="shared" si="4"/>
        <v>59.97030042264784</v>
      </c>
      <c r="N33" s="1">
        <f t="shared" si="4"/>
        <v>23.049132699674463</v>
      </c>
    </row>
    <row r="34" spans="1:14" ht="12.75">
      <c r="A34" s="9">
        <v>1993</v>
      </c>
      <c r="B34">
        <v>334</v>
      </c>
      <c r="C34">
        <v>701</v>
      </c>
      <c r="D34">
        <v>1035</v>
      </c>
      <c r="F34" s="9">
        <f t="shared" si="5"/>
        <v>1993</v>
      </c>
      <c r="G34" s="1">
        <f t="shared" si="5"/>
        <v>3056573</v>
      </c>
      <c r="H34" s="1">
        <f t="shared" si="5"/>
        <v>1068400</v>
      </c>
      <c r="I34" s="1">
        <f t="shared" si="5"/>
        <v>4124973</v>
      </c>
      <c r="K34" s="9">
        <f t="shared" si="6"/>
        <v>1993</v>
      </c>
      <c r="L34" s="1">
        <f t="shared" si="7"/>
        <v>10.927270508507403</v>
      </c>
      <c r="M34" s="1">
        <f t="shared" si="4"/>
        <v>65.61213028828155</v>
      </c>
      <c r="N34" s="1">
        <f t="shared" si="4"/>
        <v>25.091073323389026</v>
      </c>
    </row>
    <row r="35" spans="1:14" ht="12.75">
      <c r="A35" s="9">
        <v>1994</v>
      </c>
      <c r="B35">
        <v>280</v>
      </c>
      <c r="C35">
        <v>588</v>
      </c>
      <c r="D35">
        <v>868</v>
      </c>
      <c r="F35" s="9">
        <f t="shared" si="5"/>
        <v>1994</v>
      </c>
      <c r="G35" s="1">
        <f t="shared" si="5"/>
        <v>3078356</v>
      </c>
      <c r="H35" s="1">
        <f t="shared" si="5"/>
        <v>1083627</v>
      </c>
      <c r="I35" s="1">
        <f t="shared" si="5"/>
        <v>4161983</v>
      </c>
      <c r="K35" s="9">
        <f t="shared" si="6"/>
        <v>1994</v>
      </c>
      <c r="L35" s="1">
        <f t="shared" si="7"/>
        <v>9.095764102657393</v>
      </c>
      <c r="M35" s="1">
        <f t="shared" si="4"/>
        <v>54.26221384295519</v>
      </c>
      <c r="N35" s="1">
        <f t="shared" si="4"/>
        <v>20.855443186577165</v>
      </c>
    </row>
    <row r="36" spans="1:14" ht="12.75">
      <c r="A36" s="9">
        <v>1995</v>
      </c>
      <c r="B36">
        <v>301</v>
      </c>
      <c r="C36">
        <v>711</v>
      </c>
      <c r="D36">
        <v>1012</v>
      </c>
      <c r="F36" s="9">
        <f t="shared" si="5"/>
        <v>1995</v>
      </c>
      <c r="G36" s="1">
        <f t="shared" si="5"/>
        <v>3093363</v>
      </c>
      <c r="H36" s="1">
        <f t="shared" si="5"/>
        <v>1095251</v>
      </c>
      <c r="I36" s="1">
        <f t="shared" si="5"/>
        <v>4188614</v>
      </c>
      <c r="K36" s="9">
        <f t="shared" si="6"/>
        <v>1995</v>
      </c>
      <c r="L36" s="1">
        <f t="shared" si="7"/>
        <v>9.730510127650716</v>
      </c>
      <c r="M36" s="1">
        <f t="shared" si="4"/>
        <v>64.9166264171409</v>
      </c>
      <c r="N36" s="1">
        <f t="shared" si="4"/>
        <v>24.160736701925746</v>
      </c>
    </row>
    <row r="37" spans="1:14" ht="12.75">
      <c r="A37" s="9">
        <v>1996</v>
      </c>
      <c r="B37">
        <v>331</v>
      </c>
      <c r="C37">
        <v>786</v>
      </c>
      <c r="D37">
        <v>1117</v>
      </c>
      <c r="F37" s="9">
        <f t="shared" si="5"/>
        <v>1996</v>
      </c>
      <c r="G37" s="1">
        <f t="shared" si="5"/>
        <v>3109442</v>
      </c>
      <c r="H37" s="1">
        <f t="shared" si="5"/>
        <v>1103666</v>
      </c>
      <c r="I37" s="1">
        <f t="shared" si="5"/>
        <v>4213108</v>
      </c>
      <c r="K37" s="9">
        <f t="shared" si="6"/>
        <v>1996</v>
      </c>
      <c r="L37" s="1">
        <f t="shared" si="7"/>
        <v>10.644996755044795</v>
      </c>
      <c r="M37" s="1">
        <f t="shared" si="4"/>
        <v>71.21719795662818</v>
      </c>
      <c r="N37" s="1">
        <f t="shared" si="4"/>
        <v>26.512493864387054</v>
      </c>
    </row>
    <row r="38" spans="1:14" ht="12.75">
      <c r="A38" s="9">
        <v>1997</v>
      </c>
      <c r="B38">
        <v>328</v>
      </c>
      <c r="C38">
        <v>721</v>
      </c>
      <c r="D38">
        <v>1049</v>
      </c>
      <c r="F38" s="9">
        <f t="shared" si="5"/>
        <v>1997</v>
      </c>
      <c r="G38" s="1">
        <f t="shared" si="5"/>
        <v>3123138</v>
      </c>
      <c r="H38" s="1">
        <f t="shared" si="5"/>
        <v>1116323</v>
      </c>
      <c r="I38" s="1">
        <f t="shared" si="5"/>
        <v>4239461</v>
      </c>
      <c r="K38" s="9">
        <f t="shared" si="6"/>
        <v>1997</v>
      </c>
      <c r="L38" s="1">
        <f t="shared" si="7"/>
        <v>10.502257665207237</v>
      </c>
      <c r="M38" s="1">
        <f t="shared" si="4"/>
        <v>64.5870415641351</v>
      </c>
      <c r="N38" s="1">
        <f t="shared" si="4"/>
        <v>24.74371152370549</v>
      </c>
    </row>
    <row r="39" spans="1:14" ht="12.75">
      <c r="A39" s="9">
        <v>1998</v>
      </c>
      <c r="B39">
        <v>375</v>
      </c>
      <c r="C39">
        <v>870</v>
      </c>
      <c r="D39">
        <v>1245</v>
      </c>
      <c r="F39" s="9">
        <f t="shared" si="5"/>
        <v>1998</v>
      </c>
      <c r="G39" s="1">
        <f t="shared" si="5"/>
        <v>3141015</v>
      </c>
      <c r="H39" s="1">
        <f t="shared" si="5"/>
        <v>1126299</v>
      </c>
      <c r="I39" s="1">
        <f t="shared" si="5"/>
        <v>4267314</v>
      </c>
      <c r="K39" s="9">
        <f t="shared" si="6"/>
        <v>1998</v>
      </c>
      <c r="L39" s="1">
        <f t="shared" si="7"/>
        <v>11.93881595598875</v>
      </c>
      <c r="M39" s="1">
        <f t="shared" si="4"/>
        <v>77.24414209725836</v>
      </c>
      <c r="N39" s="1">
        <f t="shared" si="4"/>
        <v>29.175261065860163</v>
      </c>
    </row>
    <row r="40" spans="1:14" ht="12.75">
      <c r="A40" s="9">
        <v>1999</v>
      </c>
      <c r="B40">
        <v>349</v>
      </c>
      <c r="C40">
        <v>786</v>
      </c>
      <c r="D40">
        <v>1135</v>
      </c>
      <c r="F40" s="9">
        <f t="shared" si="5"/>
        <v>1999</v>
      </c>
      <c r="G40" s="1">
        <f t="shared" si="5"/>
        <v>3149149</v>
      </c>
      <c r="H40" s="1">
        <f t="shared" si="5"/>
        <v>1134151</v>
      </c>
      <c r="I40" s="1">
        <f t="shared" si="5"/>
        <v>4283300</v>
      </c>
      <c r="K40" s="9">
        <f t="shared" si="6"/>
        <v>1999</v>
      </c>
      <c r="L40" s="1">
        <f t="shared" si="7"/>
        <v>11.082359075420058</v>
      </c>
      <c r="M40" s="1">
        <f t="shared" si="4"/>
        <v>69.30294114275789</v>
      </c>
      <c r="N40" s="1">
        <f t="shared" si="4"/>
        <v>26.49826068685359</v>
      </c>
    </row>
    <row r="42" spans="1:14" ht="29.25" customHeight="1">
      <c r="A42" s="30" t="str">
        <f>CONCATENATE("New Admissions for Larceny / Theft Offenses, BW Only: ",$A$1)</f>
        <v>New Admissions for Larceny / Theft Offenses, BW Only: ALABAMA</v>
      </c>
      <c r="B42" s="30"/>
      <c r="C42" s="30"/>
      <c r="D42" s="30"/>
      <c r="F42" s="30" t="str">
        <f>CONCATENATE("Total Population, BW Only: ",$A$1)</f>
        <v>Total Population, BW Only: ALABAMA</v>
      </c>
      <c r="G42" s="30"/>
      <c r="H42" s="30"/>
      <c r="I42" s="30"/>
      <c r="K42" s="30" t="str">
        <f>CONCATENATE("New Admissions for Larceny / Theft, BW Only, Per 100,000: ",$A$1)</f>
        <v>New Admissions for Larceny / Theft, BW Only, Per 100,000: ALABAMA</v>
      </c>
      <c r="L42" s="30"/>
      <c r="M42" s="30"/>
      <c r="N42" s="30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389</v>
      </c>
      <c r="C44">
        <v>478</v>
      </c>
      <c r="D44">
        <v>867</v>
      </c>
      <c r="F44" s="9">
        <f>F4</f>
        <v>1983</v>
      </c>
      <c r="G44" s="1">
        <f>G4</f>
        <v>2887773</v>
      </c>
      <c r="H44" s="1">
        <f>H4</f>
        <v>993030</v>
      </c>
      <c r="I44" s="1">
        <f>I4</f>
        <v>3880803</v>
      </c>
      <c r="K44" s="9">
        <f>F44</f>
        <v>1983</v>
      </c>
      <c r="L44" s="1">
        <f>(B44/G44)*100000</f>
        <v>13.47058788900651</v>
      </c>
      <c r="M44" s="1">
        <f aca="true" t="shared" si="8" ref="M44:N60">(C44/H44)*100000</f>
        <v>48.13550446612892</v>
      </c>
      <c r="N44" s="1">
        <f t="shared" si="8"/>
        <v>22.340737213406605</v>
      </c>
    </row>
    <row r="45" spans="1:14" ht="12.75">
      <c r="A45" s="9">
        <v>1984</v>
      </c>
      <c r="B45">
        <v>369</v>
      </c>
      <c r="C45">
        <v>450</v>
      </c>
      <c r="D45">
        <v>819</v>
      </c>
      <c r="F45" s="9">
        <f aca="true" t="shared" si="9" ref="F45:I60">F5</f>
        <v>1984</v>
      </c>
      <c r="G45" s="1">
        <f t="shared" si="9"/>
        <v>2901939</v>
      </c>
      <c r="H45" s="1">
        <f t="shared" si="9"/>
        <v>995488</v>
      </c>
      <c r="I45" s="1">
        <f t="shared" si="9"/>
        <v>3897427</v>
      </c>
      <c r="K45" s="9">
        <f aca="true" t="shared" si="10" ref="K45:K60">F45</f>
        <v>1984</v>
      </c>
      <c r="L45" s="1">
        <f aca="true" t="shared" si="11" ref="L45:L60">(B45/G45)*100000</f>
        <v>12.715635993726954</v>
      </c>
      <c r="M45" s="1">
        <f t="shared" si="8"/>
        <v>45.20396026873252</v>
      </c>
      <c r="N45" s="1">
        <f t="shared" si="8"/>
        <v>21.013863761912667</v>
      </c>
    </row>
    <row r="46" spans="1:14" ht="12.75">
      <c r="A46" s="9">
        <v>1985</v>
      </c>
      <c r="B46">
        <v>418</v>
      </c>
      <c r="C46">
        <v>487</v>
      </c>
      <c r="D46">
        <v>905</v>
      </c>
      <c r="F46" s="9">
        <f t="shared" si="9"/>
        <v>1985</v>
      </c>
      <c r="G46" s="1">
        <f t="shared" si="9"/>
        <v>2918130</v>
      </c>
      <c r="H46" s="1">
        <f t="shared" si="9"/>
        <v>998705</v>
      </c>
      <c r="I46" s="1">
        <f t="shared" si="9"/>
        <v>3916835</v>
      </c>
      <c r="K46" s="9">
        <f t="shared" si="10"/>
        <v>1985</v>
      </c>
      <c r="L46" s="1">
        <f t="shared" si="11"/>
        <v>14.324241894638005</v>
      </c>
      <c r="M46" s="1">
        <f t="shared" si="8"/>
        <v>48.76314827701874</v>
      </c>
      <c r="N46" s="1">
        <f t="shared" si="8"/>
        <v>23.105389938560087</v>
      </c>
    </row>
    <row r="47" spans="1:14" ht="12.75">
      <c r="A47" s="9">
        <v>1986</v>
      </c>
      <c r="B47">
        <v>386</v>
      </c>
      <c r="C47">
        <v>477</v>
      </c>
      <c r="D47">
        <v>863</v>
      </c>
      <c r="F47" s="9">
        <f t="shared" si="9"/>
        <v>1986</v>
      </c>
      <c r="G47" s="1">
        <f t="shared" si="9"/>
        <v>2932588</v>
      </c>
      <c r="H47" s="1">
        <f t="shared" si="9"/>
        <v>1001971</v>
      </c>
      <c r="I47" s="1">
        <f t="shared" si="9"/>
        <v>3934559</v>
      </c>
      <c r="K47" s="9">
        <f t="shared" si="10"/>
        <v>1986</v>
      </c>
      <c r="L47" s="1">
        <f t="shared" si="11"/>
        <v>13.162435364258464</v>
      </c>
      <c r="M47" s="1">
        <f t="shared" si="8"/>
        <v>47.60616824239424</v>
      </c>
      <c r="N47" s="1">
        <f t="shared" si="8"/>
        <v>21.933843157517778</v>
      </c>
    </row>
    <row r="48" spans="1:14" ht="12.75">
      <c r="A48" s="9">
        <v>1987</v>
      </c>
      <c r="B48">
        <v>349</v>
      </c>
      <c r="C48">
        <v>472</v>
      </c>
      <c r="D48">
        <v>821</v>
      </c>
      <c r="F48" s="9">
        <f t="shared" si="9"/>
        <v>1987</v>
      </c>
      <c r="G48" s="1">
        <f t="shared" si="9"/>
        <v>2948778</v>
      </c>
      <c r="H48" s="1">
        <f t="shared" si="9"/>
        <v>1008174</v>
      </c>
      <c r="I48" s="1">
        <f t="shared" si="9"/>
        <v>3956952</v>
      </c>
      <c r="K48" s="9">
        <f t="shared" si="10"/>
        <v>1987</v>
      </c>
      <c r="L48" s="1">
        <f t="shared" si="11"/>
        <v>11.835411143192196</v>
      </c>
      <c r="M48" s="1">
        <f t="shared" si="8"/>
        <v>46.817315265023694</v>
      </c>
      <c r="N48" s="1">
        <f t="shared" si="8"/>
        <v>20.748293130672295</v>
      </c>
    </row>
    <row r="49" spans="1:14" ht="12.75">
      <c r="A49" s="9">
        <v>1988</v>
      </c>
      <c r="B49">
        <v>441</v>
      </c>
      <c r="C49">
        <v>556</v>
      </c>
      <c r="D49">
        <v>997</v>
      </c>
      <c r="F49" s="9">
        <f t="shared" si="9"/>
        <v>1988</v>
      </c>
      <c r="G49" s="1">
        <f t="shared" si="9"/>
        <v>2952838</v>
      </c>
      <c r="H49" s="1">
        <f t="shared" si="9"/>
        <v>1011315</v>
      </c>
      <c r="I49" s="1">
        <f t="shared" si="9"/>
        <v>3964153</v>
      </c>
      <c r="K49" s="9">
        <f t="shared" si="10"/>
        <v>1988</v>
      </c>
      <c r="L49" s="1">
        <f t="shared" si="11"/>
        <v>14.934784773157215</v>
      </c>
      <c r="M49" s="1">
        <f t="shared" si="8"/>
        <v>54.977924781101834</v>
      </c>
      <c r="N49" s="1">
        <f t="shared" si="8"/>
        <v>25.15039152121525</v>
      </c>
    </row>
    <row r="50" spans="1:14" ht="12.75">
      <c r="A50" s="9">
        <v>1989</v>
      </c>
      <c r="B50">
        <v>454</v>
      </c>
      <c r="C50">
        <v>699</v>
      </c>
      <c r="D50">
        <v>1153</v>
      </c>
      <c r="F50" s="9">
        <f t="shared" si="9"/>
        <v>1989</v>
      </c>
      <c r="G50" s="1">
        <f t="shared" si="9"/>
        <v>2954848</v>
      </c>
      <c r="H50" s="1">
        <f t="shared" si="9"/>
        <v>1014334</v>
      </c>
      <c r="I50" s="1">
        <f t="shared" si="9"/>
        <v>3969182</v>
      </c>
      <c r="K50" s="9">
        <f t="shared" si="10"/>
        <v>1989</v>
      </c>
      <c r="L50" s="1">
        <f t="shared" si="11"/>
        <v>15.364580513109303</v>
      </c>
      <c r="M50" s="1">
        <f t="shared" si="8"/>
        <v>68.9122123482009</v>
      </c>
      <c r="N50" s="1">
        <f t="shared" si="8"/>
        <v>29.04880652990969</v>
      </c>
    </row>
    <row r="51" spans="1:14" ht="12.75">
      <c r="A51" s="9">
        <v>1990</v>
      </c>
      <c r="B51">
        <v>474</v>
      </c>
      <c r="C51">
        <v>722</v>
      </c>
      <c r="D51">
        <v>1196</v>
      </c>
      <c r="F51" s="9">
        <f t="shared" si="9"/>
        <v>1990</v>
      </c>
      <c r="G51" s="1">
        <f t="shared" si="9"/>
        <v>2966064</v>
      </c>
      <c r="H51" s="1">
        <f t="shared" si="9"/>
        <v>1019884</v>
      </c>
      <c r="I51" s="1">
        <f t="shared" si="9"/>
        <v>3985948</v>
      </c>
      <c r="K51" s="9">
        <f t="shared" si="10"/>
        <v>1990</v>
      </c>
      <c r="L51" s="1">
        <f t="shared" si="11"/>
        <v>15.980774521385916</v>
      </c>
      <c r="M51" s="1">
        <f t="shared" si="8"/>
        <v>70.79236462185895</v>
      </c>
      <c r="N51" s="1">
        <f t="shared" si="8"/>
        <v>30.005409001823402</v>
      </c>
    </row>
    <row r="52" spans="1:14" ht="12.75">
      <c r="A52" s="9">
        <v>1991</v>
      </c>
      <c r="B52">
        <v>548</v>
      </c>
      <c r="C52">
        <v>784</v>
      </c>
      <c r="D52">
        <v>1332</v>
      </c>
      <c r="F52" s="9">
        <f t="shared" si="9"/>
        <v>1991</v>
      </c>
      <c r="G52" s="1">
        <f t="shared" si="9"/>
        <v>2993899</v>
      </c>
      <c r="H52" s="1">
        <f t="shared" si="9"/>
        <v>1033240</v>
      </c>
      <c r="I52" s="1">
        <f t="shared" si="9"/>
        <v>4027139</v>
      </c>
      <c r="K52" s="9">
        <f t="shared" si="10"/>
        <v>1991</v>
      </c>
      <c r="L52" s="1">
        <f t="shared" si="11"/>
        <v>18.303890679010884</v>
      </c>
      <c r="M52" s="1">
        <f t="shared" si="8"/>
        <v>75.87782122256205</v>
      </c>
      <c r="N52" s="1">
        <f t="shared" si="8"/>
        <v>33.07559038811424</v>
      </c>
    </row>
    <row r="53" spans="1:14" ht="12.75">
      <c r="A53" s="9">
        <v>1992</v>
      </c>
      <c r="B53">
        <v>553</v>
      </c>
      <c r="C53">
        <v>871</v>
      </c>
      <c r="D53">
        <v>1424</v>
      </c>
      <c r="F53" s="9">
        <f t="shared" si="9"/>
        <v>1992</v>
      </c>
      <c r="G53" s="1">
        <f t="shared" si="9"/>
        <v>3023386</v>
      </c>
      <c r="H53" s="1">
        <f t="shared" si="9"/>
        <v>1050520</v>
      </c>
      <c r="I53" s="1">
        <f t="shared" si="9"/>
        <v>4073906</v>
      </c>
      <c r="K53" s="9">
        <f t="shared" si="10"/>
        <v>1992</v>
      </c>
      <c r="L53" s="1">
        <f t="shared" si="11"/>
        <v>18.290750833667946</v>
      </c>
      <c r="M53" s="1">
        <f t="shared" si="8"/>
        <v>82.91132010813692</v>
      </c>
      <c r="N53" s="1">
        <f t="shared" si="8"/>
        <v>34.954169291093116</v>
      </c>
    </row>
    <row r="54" spans="1:14" ht="12.75">
      <c r="A54" s="9">
        <v>1993</v>
      </c>
      <c r="B54">
        <v>568</v>
      </c>
      <c r="C54">
        <v>828</v>
      </c>
      <c r="D54">
        <v>1396</v>
      </c>
      <c r="F54" s="9">
        <f t="shared" si="9"/>
        <v>1993</v>
      </c>
      <c r="G54" s="1">
        <f t="shared" si="9"/>
        <v>3056573</v>
      </c>
      <c r="H54" s="1">
        <f t="shared" si="9"/>
        <v>1068400</v>
      </c>
      <c r="I54" s="1">
        <f t="shared" si="9"/>
        <v>4124973</v>
      </c>
      <c r="K54" s="9">
        <f t="shared" si="10"/>
        <v>1993</v>
      </c>
      <c r="L54" s="1">
        <f t="shared" si="11"/>
        <v>18.582903140216185</v>
      </c>
      <c r="M54" s="1">
        <f t="shared" si="8"/>
        <v>77.49906402096593</v>
      </c>
      <c r="N54" s="1">
        <f t="shared" si="8"/>
        <v>33.84264575792375</v>
      </c>
    </row>
    <row r="55" spans="1:14" ht="12.75">
      <c r="A55" s="9">
        <v>1994</v>
      </c>
      <c r="B55">
        <v>561</v>
      </c>
      <c r="C55">
        <v>798</v>
      </c>
      <c r="D55">
        <v>1359</v>
      </c>
      <c r="F55" s="9">
        <f t="shared" si="9"/>
        <v>1994</v>
      </c>
      <c r="G55" s="1">
        <f t="shared" si="9"/>
        <v>3078356</v>
      </c>
      <c r="H55" s="1">
        <f t="shared" si="9"/>
        <v>1083627</v>
      </c>
      <c r="I55" s="1">
        <f t="shared" si="9"/>
        <v>4161983</v>
      </c>
      <c r="K55" s="9">
        <f t="shared" si="10"/>
        <v>1994</v>
      </c>
      <c r="L55" s="1">
        <f t="shared" si="11"/>
        <v>18.22401307710999</v>
      </c>
      <c r="M55" s="1">
        <f t="shared" si="8"/>
        <v>73.6415759297249</v>
      </c>
      <c r="N55" s="1">
        <f t="shared" si="8"/>
        <v>32.652704251795356</v>
      </c>
    </row>
    <row r="56" spans="1:14" ht="12.75">
      <c r="A56" s="9">
        <v>1995</v>
      </c>
      <c r="B56">
        <v>606</v>
      </c>
      <c r="C56">
        <v>825</v>
      </c>
      <c r="D56">
        <v>1431</v>
      </c>
      <c r="F56" s="9">
        <f t="shared" si="9"/>
        <v>1995</v>
      </c>
      <c r="G56" s="1">
        <f t="shared" si="9"/>
        <v>3093363</v>
      </c>
      <c r="H56" s="1">
        <f t="shared" si="9"/>
        <v>1095251</v>
      </c>
      <c r="I56" s="1">
        <f t="shared" si="9"/>
        <v>4188614</v>
      </c>
      <c r="K56" s="9">
        <f t="shared" si="10"/>
        <v>1995</v>
      </c>
      <c r="L56" s="1">
        <f t="shared" si="11"/>
        <v>19.59032935998782</v>
      </c>
      <c r="M56" s="1">
        <f t="shared" si="8"/>
        <v>75.32519942917195</v>
      </c>
      <c r="N56" s="1">
        <f t="shared" si="8"/>
        <v>34.1640456723871</v>
      </c>
    </row>
    <row r="57" spans="1:14" ht="12.75">
      <c r="A57" s="9">
        <v>1996</v>
      </c>
      <c r="B57">
        <v>613</v>
      </c>
      <c r="C57">
        <v>827</v>
      </c>
      <c r="D57">
        <v>1440</v>
      </c>
      <c r="F57" s="9">
        <f t="shared" si="9"/>
        <v>1996</v>
      </c>
      <c r="G57" s="1">
        <f t="shared" si="9"/>
        <v>3109442</v>
      </c>
      <c r="H57" s="1">
        <f t="shared" si="9"/>
        <v>1103666</v>
      </c>
      <c r="I57" s="1">
        <f t="shared" si="9"/>
        <v>4213108</v>
      </c>
      <c r="K57" s="9">
        <f t="shared" si="10"/>
        <v>1996</v>
      </c>
      <c r="L57" s="1">
        <f t="shared" si="11"/>
        <v>19.714148069010452</v>
      </c>
      <c r="M57" s="1">
        <f t="shared" si="8"/>
        <v>74.93208996199938</v>
      </c>
      <c r="N57" s="1">
        <f t="shared" si="8"/>
        <v>34.17904311971115</v>
      </c>
    </row>
    <row r="58" spans="1:14" ht="12.75">
      <c r="A58" s="9">
        <v>1997</v>
      </c>
      <c r="B58">
        <v>668</v>
      </c>
      <c r="C58">
        <v>885</v>
      </c>
      <c r="D58">
        <v>1553</v>
      </c>
      <c r="F58" s="9">
        <f t="shared" si="9"/>
        <v>1997</v>
      </c>
      <c r="G58" s="1">
        <f t="shared" si="9"/>
        <v>3123138</v>
      </c>
      <c r="H58" s="1">
        <f t="shared" si="9"/>
        <v>1116323</v>
      </c>
      <c r="I58" s="1">
        <f t="shared" si="9"/>
        <v>4239461</v>
      </c>
      <c r="K58" s="9">
        <f t="shared" si="10"/>
        <v>1997</v>
      </c>
      <c r="L58" s="1">
        <f t="shared" si="11"/>
        <v>21.38874426938547</v>
      </c>
      <c r="M58" s="1">
        <f t="shared" si="8"/>
        <v>79.278130075256</v>
      </c>
      <c r="N58" s="1">
        <f t="shared" si="8"/>
        <v>36.63201524910832</v>
      </c>
    </row>
    <row r="59" spans="1:14" ht="12.75">
      <c r="A59" s="9">
        <v>1998</v>
      </c>
      <c r="B59">
        <v>796</v>
      </c>
      <c r="C59">
        <v>950</v>
      </c>
      <c r="D59">
        <v>1746</v>
      </c>
      <c r="F59" s="9">
        <f t="shared" si="9"/>
        <v>1998</v>
      </c>
      <c r="G59" s="1">
        <f t="shared" si="9"/>
        <v>3141015</v>
      </c>
      <c r="H59" s="1">
        <f t="shared" si="9"/>
        <v>1126299</v>
      </c>
      <c r="I59" s="1">
        <f t="shared" si="9"/>
        <v>4267314</v>
      </c>
      <c r="K59" s="9">
        <f t="shared" si="10"/>
        <v>1998</v>
      </c>
      <c r="L59" s="1">
        <f t="shared" si="11"/>
        <v>25.342126669245452</v>
      </c>
      <c r="M59" s="1">
        <f t="shared" si="8"/>
        <v>84.34705171539706</v>
      </c>
      <c r="N59" s="1">
        <f t="shared" si="8"/>
        <v>40.91566732609787</v>
      </c>
    </row>
    <row r="60" spans="1:14" ht="12.75">
      <c r="A60" s="9">
        <v>1999</v>
      </c>
      <c r="B60">
        <v>708</v>
      </c>
      <c r="C60">
        <v>863</v>
      </c>
      <c r="D60">
        <v>1571</v>
      </c>
      <c r="F60" s="9">
        <f t="shared" si="9"/>
        <v>1999</v>
      </c>
      <c r="G60" s="1">
        <f t="shared" si="9"/>
        <v>3149149</v>
      </c>
      <c r="H60" s="1">
        <f t="shared" si="9"/>
        <v>1134151</v>
      </c>
      <c r="I60" s="1">
        <f t="shared" si="9"/>
        <v>4283300</v>
      </c>
      <c r="K60" s="9">
        <f t="shared" si="10"/>
        <v>1999</v>
      </c>
      <c r="L60" s="1">
        <f t="shared" si="11"/>
        <v>22.482264256153012</v>
      </c>
      <c r="M60" s="1">
        <f t="shared" si="8"/>
        <v>76.09216056768454</v>
      </c>
      <c r="N60" s="1">
        <f t="shared" si="8"/>
        <v>36.67732822823524</v>
      </c>
    </row>
    <row r="63" spans="1:14" ht="30.75" customHeight="1">
      <c r="A63" s="30" t="str">
        <f>CONCATENATE("New Admissions for Drug Offenses, BW Only: ",$A$1)</f>
        <v>New Admissions for Drug Offenses, BW Only: ALABAMA</v>
      </c>
      <c r="B63" s="30"/>
      <c r="C63" s="30"/>
      <c r="D63" s="30"/>
      <c r="F63" s="30" t="str">
        <f>CONCATENATE("Total Population, BW Only: ",$A$1)</f>
        <v>Total Population, BW Only: ALABAMA</v>
      </c>
      <c r="G63" s="30"/>
      <c r="H63" s="30"/>
      <c r="I63" s="30"/>
      <c r="K63" s="30" t="str">
        <f>CONCATENATE("New Admissions for Drug Offenses, BW Only, Per 100,000: ",$A$1)</f>
        <v>New Admissions for Drug Offenses, BW Only, Per 100,000: ALABAMA</v>
      </c>
      <c r="L63" s="30"/>
      <c r="M63" s="30"/>
      <c r="N63" s="30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181</v>
      </c>
      <c r="C65">
        <v>158</v>
      </c>
      <c r="D65">
        <v>339</v>
      </c>
      <c r="F65" s="9">
        <f>F4</f>
        <v>1983</v>
      </c>
      <c r="G65" s="1">
        <f>G4</f>
        <v>2887773</v>
      </c>
      <c r="H65" s="1">
        <f>H4</f>
        <v>993030</v>
      </c>
      <c r="I65" s="1">
        <f>I4</f>
        <v>3880803</v>
      </c>
      <c r="K65" s="9">
        <f>F65</f>
        <v>1983</v>
      </c>
      <c r="L65" s="1">
        <f>(B65/G65)*100000</f>
        <v>6.267805675861641</v>
      </c>
      <c r="M65" s="1">
        <f aca="true" t="shared" si="12" ref="M65:N81">(C65/H65)*100000</f>
        <v>15.910898965791569</v>
      </c>
      <c r="N65" s="1">
        <f t="shared" si="12"/>
        <v>8.735305554030957</v>
      </c>
    </row>
    <row r="66" spans="1:14" ht="12.75">
      <c r="A66" s="9">
        <v>1984</v>
      </c>
      <c r="B66">
        <v>224</v>
      </c>
      <c r="C66">
        <v>176</v>
      </c>
      <c r="D66">
        <v>400</v>
      </c>
      <c r="F66" s="9">
        <f aca="true" t="shared" si="13" ref="F66:I81">F5</f>
        <v>1984</v>
      </c>
      <c r="G66" s="1">
        <f t="shared" si="13"/>
        <v>2901939</v>
      </c>
      <c r="H66" s="1">
        <f t="shared" si="13"/>
        <v>995488</v>
      </c>
      <c r="I66" s="1">
        <f t="shared" si="13"/>
        <v>3897427</v>
      </c>
      <c r="K66" s="9">
        <f aca="true" t="shared" si="14" ref="K66:K81">F66</f>
        <v>1984</v>
      </c>
      <c r="L66" s="1">
        <f aca="true" t="shared" si="15" ref="L66:L81">(B66/G66)*100000</f>
        <v>7.718976863400644</v>
      </c>
      <c r="M66" s="1">
        <f t="shared" si="12"/>
        <v>17.679771127326497</v>
      </c>
      <c r="N66" s="1">
        <f t="shared" si="12"/>
        <v>10.263181324499472</v>
      </c>
    </row>
    <row r="67" spans="1:14" ht="12.75">
      <c r="A67" s="9">
        <v>1985</v>
      </c>
      <c r="B67">
        <v>261</v>
      </c>
      <c r="C67">
        <v>215</v>
      </c>
      <c r="D67">
        <v>476</v>
      </c>
      <c r="F67" s="9">
        <f t="shared" si="13"/>
        <v>1985</v>
      </c>
      <c r="G67" s="1">
        <f t="shared" si="13"/>
        <v>2918130</v>
      </c>
      <c r="H67" s="1">
        <f t="shared" si="13"/>
        <v>998705</v>
      </c>
      <c r="I67" s="1">
        <f t="shared" si="13"/>
        <v>3916835</v>
      </c>
      <c r="K67" s="9">
        <f t="shared" si="14"/>
        <v>1985</v>
      </c>
      <c r="L67" s="1">
        <f t="shared" si="15"/>
        <v>8.944084053828993</v>
      </c>
      <c r="M67" s="1">
        <f t="shared" si="12"/>
        <v>21.52787860279061</v>
      </c>
      <c r="N67" s="1">
        <f t="shared" si="12"/>
        <v>12.152669183154256</v>
      </c>
    </row>
    <row r="68" spans="1:14" ht="12.75">
      <c r="A68" s="9">
        <v>1986</v>
      </c>
      <c r="B68">
        <v>210</v>
      </c>
      <c r="C68">
        <v>204</v>
      </c>
      <c r="D68">
        <v>414</v>
      </c>
      <c r="F68" s="9">
        <f t="shared" si="13"/>
        <v>1986</v>
      </c>
      <c r="G68" s="1">
        <f t="shared" si="13"/>
        <v>2932588</v>
      </c>
      <c r="H68" s="1">
        <f t="shared" si="13"/>
        <v>1001971</v>
      </c>
      <c r="I68" s="1">
        <f t="shared" si="13"/>
        <v>3934559</v>
      </c>
      <c r="K68" s="9">
        <f t="shared" si="14"/>
        <v>1986</v>
      </c>
      <c r="L68" s="1">
        <f t="shared" si="15"/>
        <v>7.160910431332325</v>
      </c>
      <c r="M68" s="1">
        <f t="shared" si="12"/>
        <v>20.35987069486043</v>
      </c>
      <c r="N68" s="1">
        <f t="shared" si="12"/>
        <v>10.522144921451172</v>
      </c>
    </row>
    <row r="69" spans="1:14" ht="12.75">
      <c r="A69" s="9">
        <v>1987</v>
      </c>
      <c r="B69">
        <v>210</v>
      </c>
      <c r="C69">
        <v>274</v>
      </c>
      <c r="D69">
        <v>484</v>
      </c>
      <c r="F69" s="9">
        <f t="shared" si="13"/>
        <v>1987</v>
      </c>
      <c r="G69" s="1">
        <f t="shared" si="13"/>
        <v>2948778</v>
      </c>
      <c r="H69" s="1">
        <f t="shared" si="13"/>
        <v>1008174</v>
      </c>
      <c r="I69" s="1">
        <f t="shared" si="13"/>
        <v>3956952</v>
      </c>
      <c r="K69" s="9">
        <f t="shared" si="14"/>
        <v>1987</v>
      </c>
      <c r="L69" s="1">
        <f t="shared" si="15"/>
        <v>7.121594097622812</v>
      </c>
      <c r="M69" s="1">
        <f t="shared" si="12"/>
        <v>27.177848268255282</v>
      </c>
      <c r="N69" s="1">
        <f t="shared" si="12"/>
        <v>12.23163687606016</v>
      </c>
    </row>
    <row r="70" spans="1:14" ht="12.75">
      <c r="A70" s="9">
        <v>1988</v>
      </c>
      <c r="B70">
        <v>285</v>
      </c>
      <c r="C70">
        <v>342</v>
      </c>
      <c r="D70">
        <v>627</v>
      </c>
      <c r="F70" s="9">
        <f t="shared" si="13"/>
        <v>1988</v>
      </c>
      <c r="G70" s="1">
        <f t="shared" si="13"/>
        <v>2952838</v>
      </c>
      <c r="H70" s="1">
        <f t="shared" si="13"/>
        <v>1011315</v>
      </c>
      <c r="I70" s="1">
        <f t="shared" si="13"/>
        <v>3964153</v>
      </c>
      <c r="K70" s="9">
        <f t="shared" si="14"/>
        <v>1988</v>
      </c>
      <c r="L70" s="1">
        <f t="shared" si="15"/>
        <v>9.65173165612201</v>
      </c>
      <c r="M70" s="1">
        <f t="shared" si="12"/>
        <v>33.817356609958324</v>
      </c>
      <c r="N70" s="1">
        <f t="shared" si="12"/>
        <v>15.816745720964859</v>
      </c>
    </row>
    <row r="71" spans="1:14" ht="12.75">
      <c r="A71" s="9">
        <v>1989</v>
      </c>
      <c r="B71">
        <v>314</v>
      </c>
      <c r="C71">
        <v>536</v>
      </c>
      <c r="D71">
        <v>850</v>
      </c>
      <c r="F71" s="9">
        <f t="shared" si="13"/>
        <v>1989</v>
      </c>
      <c r="G71" s="1">
        <f t="shared" si="13"/>
        <v>2954848</v>
      </c>
      <c r="H71" s="1">
        <f t="shared" si="13"/>
        <v>1014334</v>
      </c>
      <c r="I71" s="1">
        <f t="shared" si="13"/>
        <v>3969182</v>
      </c>
      <c r="K71" s="9">
        <f t="shared" si="14"/>
        <v>1989</v>
      </c>
      <c r="L71" s="1">
        <f t="shared" si="15"/>
        <v>10.62660414342802</v>
      </c>
      <c r="M71" s="1">
        <f t="shared" si="12"/>
        <v>52.84255481922128</v>
      </c>
      <c r="N71" s="1">
        <f t="shared" si="12"/>
        <v>21.414991804356667</v>
      </c>
    </row>
    <row r="72" spans="1:14" ht="12.75">
      <c r="A72" s="9">
        <v>1990</v>
      </c>
      <c r="B72">
        <v>346</v>
      </c>
      <c r="C72">
        <v>745</v>
      </c>
      <c r="D72">
        <v>1091</v>
      </c>
      <c r="F72" s="9">
        <f t="shared" si="13"/>
        <v>1990</v>
      </c>
      <c r="G72" s="1">
        <f t="shared" si="13"/>
        <v>2966064</v>
      </c>
      <c r="H72" s="1">
        <f t="shared" si="13"/>
        <v>1019884</v>
      </c>
      <c r="I72" s="1">
        <f t="shared" si="13"/>
        <v>3985948</v>
      </c>
      <c r="K72" s="9">
        <f t="shared" si="14"/>
        <v>1990</v>
      </c>
      <c r="L72" s="1">
        <f t="shared" si="15"/>
        <v>11.665291106328116</v>
      </c>
      <c r="M72" s="1">
        <f t="shared" si="12"/>
        <v>73.04752305164116</v>
      </c>
      <c r="N72" s="1">
        <f t="shared" si="12"/>
        <v>27.371154867047938</v>
      </c>
    </row>
    <row r="73" spans="1:14" ht="12.75">
      <c r="A73" s="9">
        <v>1991</v>
      </c>
      <c r="B73">
        <v>292</v>
      </c>
      <c r="C73">
        <v>809</v>
      </c>
      <c r="D73">
        <v>1101</v>
      </c>
      <c r="F73" s="9">
        <f t="shared" si="13"/>
        <v>1991</v>
      </c>
      <c r="G73" s="1">
        <f t="shared" si="13"/>
        <v>2993899</v>
      </c>
      <c r="H73" s="1">
        <f t="shared" si="13"/>
        <v>1033240</v>
      </c>
      <c r="I73" s="1">
        <f t="shared" si="13"/>
        <v>4027139</v>
      </c>
      <c r="K73" s="9">
        <f t="shared" si="14"/>
        <v>1991</v>
      </c>
      <c r="L73" s="1">
        <f t="shared" si="15"/>
        <v>9.753168026042294</v>
      </c>
      <c r="M73" s="1">
        <f t="shared" si="12"/>
        <v>78.29739460338354</v>
      </c>
      <c r="N73" s="1">
        <f t="shared" si="12"/>
        <v>27.33950827125659</v>
      </c>
    </row>
    <row r="74" spans="1:14" ht="12.75">
      <c r="A74" s="9">
        <v>1992</v>
      </c>
      <c r="B74">
        <v>309</v>
      </c>
      <c r="C74">
        <v>876</v>
      </c>
      <c r="D74">
        <v>1185</v>
      </c>
      <c r="F74" s="9">
        <f t="shared" si="13"/>
        <v>1992</v>
      </c>
      <c r="G74" s="1">
        <f t="shared" si="13"/>
        <v>3023386</v>
      </c>
      <c r="H74" s="1">
        <f t="shared" si="13"/>
        <v>1050520</v>
      </c>
      <c r="I74" s="1">
        <f t="shared" si="13"/>
        <v>4073906</v>
      </c>
      <c r="K74" s="9">
        <f t="shared" si="14"/>
        <v>1992</v>
      </c>
      <c r="L74" s="1">
        <f t="shared" si="15"/>
        <v>10.22032912767341</v>
      </c>
      <c r="M74" s="1">
        <f t="shared" si="12"/>
        <v>83.38727487339602</v>
      </c>
      <c r="N74" s="1">
        <f t="shared" si="12"/>
        <v>29.0875636305796</v>
      </c>
    </row>
    <row r="75" spans="1:14" ht="12.75">
      <c r="A75" s="9">
        <v>1993</v>
      </c>
      <c r="B75">
        <v>304</v>
      </c>
      <c r="C75">
        <v>984</v>
      </c>
      <c r="D75">
        <v>1288</v>
      </c>
      <c r="F75" s="9">
        <f t="shared" si="13"/>
        <v>1993</v>
      </c>
      <c r="G75" s="1">
        <f t="shared" si="13"/>
        <v>3056573</v>
      </c>
      <c r="H75" s="1">
        <f t="shared" si="13"/>
        <v>1068400</v>
      </c>
      <c r="I75" s="1">
        <f t="shared" si="13"/>
        <v>4124973</v>
      </c>
      <c r="K75" s="9">
        <f t="shared" si="14"/>
        <v>1993</v>
      </c>
      <c r="L75" s="1">
        <f t="shared" si="15"/>
        <v>9.945779145467817</v>
      </c>
      <c r="M75" s="1">
        <f t="shared" si="12"/>
        <v>92.10033695245227</v>
      </c>
      <c r="N75" s="1">
        <f t="shared" si="12"/>
        <v>31.22444680243968</v>
      </c>
    </row>
    <row r="76" spans="1:14" ht="12.75">
      <c r="A76" s="9">
        <v>1994</v>
      </c>
      <c r="B76">
        <v>315</v>
      </c>
      <c r="C76">
        <v>896</v>
      </c>
      <c r="D76">
        <v>1211</v>
      </c>
      <c r="F76" s="9">
        <f t="shared" si="13"/>
        <v>1994</v>
      </c>
      <c r="G76" s="1">
        <f t="shared" si="13"/>
        <v>3078356</v>
      </c>
      <c r="H76" s="1">
        <f t="shared" si="13"/>
        <v>1083627</v>
      </c>
      <c r="I76" s="1">
        <f t="shared" si="13"/>
        <v>4161983</v>
      </c>
      <c r="K76" s="9">
        <f t="shared" si="14"/>
        <v>1994</v>
      </c>
      <c r="L76" s="1">
        <f t="shared" si="15"/>
        <v>10.232734615489566</v>
      </c>
      <c r="M76" s="1">
        <f t="shared" si="12"/>
        <v>82.68527823688409</v>
      </c>
      <c r="N76" s="1">
        <f t="shared" si="12"/>
        <v>29.096707026434274</v>
      </c>
    </row>
    <row r="77" spans="1:14" ht="12.75">
      <c r="A77" s="9">
        <v>1995</v>
      </c>
      <c r="B77">
        <v>339</v>
      </c>
      <c r="C77">
        <v>1100</v>
      </c>
      <c r="D77">
        <v>1439</v>
      </c>
      <c r="F77" s="9">
        <f t="shared" si="13"/>
        <v>1995</v>
      </c>
      <c r="G77" s="1">
        <f t="shared" si="13"/>
        <v>3093363</v>
      </c>
      <c r="H77" s="1">
        <f t="shared" si="13"/>
        <v>1095251</v>
      </c>
      <c r="I77" s="1">
        <f t="shared" si="13"/>
        <v>4188614</v>
      </c>
      <c r="K77" s="9">
        <f t="shared" si="14"/>
        <v>1995</v>
      </c>
      <c r="L77" s="1">
        <f t="shared" si="15"/>
        <v>10.958946622171403</v>
      </c>
      <c r="M77" s="1">
        <f t="shared" si="12"/>
        <v>100.43359923889592</v>
      </c>
      <c r="N77" s="1">
        <f t="shared" si="12"/>
        <v>34.35503963841022</v>
      </c>
    </row>
    <row r="78" spans="1:14" ht="12.75">
      <c r="A78" s="9">
        <v>1996</v>
      </c>
      <c r="B78">
        <v>380</v>
      </c>
      <c r="C78">
        <v>1130</v>
      </c>
      <c r="D78">
        <v>1510</v>
      </c>
      <c r="F78" s="9">
        <f t="shared" si="13"/>
        <v>1996</v>
      </c>
      <c r="G78" s="1">
        <f t="shared" si="13"/>
        <v>3109442</v>
      </c>
      <c r="H78" s="1">
        <f t="shared" si="13"/>
        <v>1103666</v>
      </c>
      <c r="I78" s="1">
        <f t="shared" si="13"/>
        <v>4213108</v>
      </c>
      <c r="K78" s="9">
        <f t="shared" si="14"/>
        <v>1996</v>
      </c>
      <c r="L78" s="1">
        <f t="shared" si="15"/>
        <v>12.220842196123934</v>
      </c>
      <c r="M78" s="1">
        <f t="shared" si="12"/>
        <v>102.38604795291329</v>
      </c>
      <c r="N78" s="1">
        <f t="shared" si="12"/>
        <v>35.84052438247489</v>
      </c>
    </row>
    <row r="79" spans="1:14" ht="12.75">
      <c r="A79" s="9">
        <v>1997</v>
      </c>
      <c r="B79">
        <v>395</v>
      </c>
      <c r="C79">
        <v>1121</v>
      </c>
      <c r="D79">
        <v>1516</v>
      </c>
      <c r="F79" s="9">
        <f t="shared" si="13"/>
        <v>1997</v>
      </c>
      <c r="G79" s="1">
        <f t="shared" si="13"/>
        <v>3123138</v>
      </c>
      <c r="H79" s="1">
        <f t="shared" si="13"/>
        <v>1116323</v>
      </c>
      <c r="I79" s="1">
        <f t="shared" si="13"/>
        <v>4239461</v>
      </c>
      <c r="K79" s="9">
        <f t="shared" si="14"/>
        <v>1997</v>
      </c>
      <c r="L79" s="1">
        <f t="shared" si="15"/>
        <v>12.6475359077953</v>
      </c>
      <c r="M79" s="1">
        <f t="shared" si="12"/>
        <v>100.41896476199092</v>
      </c>
      <c r="N79" s="1">
        <f t="shared" si="12"/>
        <v>35.75926279307676</v>
      </c>
    </row>
    <row r="80" spans="1:14" ht="12.75">
      <c r="A80" s="9">
        <v>1998</v>
      </c>
      <c r="B80">
        <v>477</v>
      </c>
      <c r="C80">
        <v>1331</v>
      </c>
      <c r="D80">
        <v>1808</v>
      </c>
      <c r="F80" s="9">
        <f t="shared" si="13"/>
        <v>1998</v>
      </c>
      <c r="G80" s="1">
        <f t="shared" si="13"/>
        <v>3141015</v>
      </c>
      <c r="H80" s="1">
        <f t="shared" si="13"/>
        <v>1126299</v>
      </c>
      <c r="I80" s="1">
        <f t="shared" si="13"/>
        <v>4267314</v>
      </c>
      <c r="K80" s="9">
        <f t="shared" si="14"/>
        <v>1998</v>
      </c>
      <c r="L80" s="1">
        <f t="shared" si="15"/>
        <v>15.186173896017689</v>
      </c>
      <c r="M80" s="1">
        <f t="shared" si="12"/>
        <v>118.17465877178262</v>
      </c>
      <c r="N80" s="1">
        <f t="shared" si="12"/>
        <v>42.368571893233074</v>
      </c>
    </row>
    <row r="81" spans="1:14" ht="12.75">
      <c r="A81" s="9">
        <v>1999</v>
      </c>
      <c r="B81">
        <v>462</v>
      </c>
      <c r="C81">
        <v>1245</v>
      </c>
      <c r="D81">
        <v>1707</v>
      </c>
      <c r="F81" s="9">
        <f t="shared" si="13"/>
        <v>1999</v>
      </c>
      <c r="G81" s="1">
        <f t="shared" si="13"/>
        <v>3149149</v>
      </c>
      <c r="H81" s="1">
        <f t="shared" si="13"/>
        <v>1134151</v>
      </c>
      <c r="I81" s="1">
        <f t="shared" si="13"/>
        <v>4283300</v>
      </c>
      <c r="K81" s="9">
        <f t="shared" si="14"/>
        <v>1999</v>
      </c>
      <c r="L81" s="1">
        <f t="shared" si="15"/>
        <v>14.670630065455779</v>
      </c>
      <c r="M81" s="1">
        <f t="shared" si="12"/>
        <v>109.77374264978825</v>
      </c>
      <c r="N81" s="1">
        <f t="shared" si="12"/>
        <v>39.852450213620344</v>
      </c>
    </row>
    <row r="83" spans="1:14" ht="27" customHeight="1">
      <c r="A83" s="30" t="str">
        <f>CONCATENATE("New Admissions for Other / Unknown Offenses, BW Only: ",$A$1)</f>
        <v>New Admissions for Other / Unknown Offenses, BW Only: ALABAMA</v>
      </c>
      <c r="B83" s="30"/>
      <c r="C83" s="30"/>
      <c r="D83" s="30"/>
      <c r="F83" s="30" t="str">
        <f>CONCATENATE("Total Population, BW Only: ",$A$1)</f>
        <v>Total Population, BW Only: ALABAMA</v>
      </c>
      <c r="G83" s="30"/>
      <c r="H83" s="30"/>
      <c r="I83" s="30"/>
      <c r="K83" s="30" t="str">
        <f>CONCATENATE("New Admissions for Other &amp; Unknown Offenses, BW Only, Per 100,000: ",$A$1)</f>
        <v>New Admissions for Other &amp; Unknown Offenses, BW Only, Per 100,000: ALABAMA</v>
      </c>
      <c r="L83" s="30"/>
      <c r="M83" s="30"/>
      <c r="N83" s="30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128</v>
      </c>
      <c r="C85">
        <v>175</v>
      </c>
      <c r="D85">
        <v>303</v>
      </c>
      <c r="F85" s="9">
        <f aca="true" t="shared" si="16" ref="F85:I100">F4</f>
        <v>1983</v>
      </c>
      <c r="G85" s="1">
        <f t="shared" si="16"/>
        <v>2887773</v>
      </c>
      <c r="H85" s="1">
        <f t="shared" si="16"/>
        <v>993030</v>
      </c>
      <c r="I85" s="1">
        <f t="shared" si="16"/>
        <v>3880803</v>
      </c>
      <c r="K85" s="9">
        <f>F85</f>
        <v>1983</v>
      </c>
      <c r="L85" s="1">
        <f>(B85/G85)*100000</f>
        <v>4.432481361935305</v>
      </c>
      <c r="M85" s="1">
        <f aca="true" t="shared" si="17" ref="M85:N101">(C85/H85)*100000</f>
        <v>17.62283113299699</v>
      </c>
      <c r="N85" s="1">
        <f t="shared" si="17"/>
        <v>7.807662486346253</v>
      </c>
    </row>
    <row r="86" spans="1:14" ht="12.75">
      <c r="A86" s="9">
        <v>1984</v>
      </c>
      <c r="B86">
        <v>153</v>
      </c>
      <c r="C86">
        <v>165</v>
      </c>
      <c r="D86">
        <v>318</v>
      </c>
      <c r="F86" s="9">
        <f t="shared" si="16"/>
        <v>1984</v>
      </c>
      <c r="G86" s="1">
        <f t="shared" si="16"/>
        <v>2901939</v>
      </c>
      <c r="H86" s="1">
        <f t="shared" si="16"/>
        <v>995488</v>
      </c>
      <c r="I86" s="1">
        <f t="shared" si="16"/>
        <v>3897427</v>
      </c>
      <c r="K86" s="9">
        <f aca="true" t="shared" si="18" ref="K86:K101">F86</f>
        <v>1984</v>
      </c>
      <c r="L86" s="1">
        <f aca="true" t="shared" si="19" ref="L86:L101">(B86/G86)*100000</f>
        <v>5.2723368754477615</v>
      </c>
      <c r="M86" s="1">
        <f t="shared" si="17"/>
        <v>16.57478543186859</v>
      </c>
      <c r="N86" s="1">
        <f t="shared" si="17"/>
        <v>8.15922915297708</v>
      </c>
    </row>
    <row r="87" spans="1:14" ht="12.75">
      <c r="A87" s="9">
        <v>1985</v>
      </c>
      <c r="B87">
        <v>175</v>
      </c>
      <c r="C87">
        <v>199</v>
      </c>
      <c r="D87">
        <v>374</v>
      </c>
      <c r="F87" s="9">
        <f t="shared" si="16"/>
        <v>1985</v>
      </c>
      <c r="G87" s="1">
        <f t="shared" si="16"/>
        <v>2918130</v>
      </c>
      <c r="H87" s="1">
        <f t="shared" si="16"/>
        <v>998705</v>
      </c>
      <c r="I87" s="1">
        <f t="shared" si="16"/>
        <v>3916835</v>
      </c>
      <c r="K87" s="9">
        <f t="shared" si="18"/>
        <v>1985</v>
      </c>
      <c r="L87" s="1">
        <f t="shared" si="19"/>
        <v>5.9969912238317</v>
      </c>
      <c r="M87" s="1">
        <f t="shared" si="17"/>
        <v>19.925803916071313</v>
      </c>
      <c r="N87" s="1">
        <f t="shared" si="17"/>
        <v>9.548525786764058</v>
      </c>
    </row>
    <row r="88" spans="1:14" ht="12.75">
      <c r="A88" s="9">
        <v>1986</v>
      </c>
      <c r="B88">
        <v>156</v>
      </c>
      <c r="C88">
        <v>191</v>
      </c>
      <c r="D88">
        <v>347</v>
      </c>
      <c r="F88" s="9">
        <f t="shared" si="16"/>
        <v>1986</v>
      </c>
      <c r="G88" s="1">
        <f t="shared" si="16"/>
        <v>2932588</v>
      </c>
      <c r="H88" s="1">
        <f t="shared" si="16"/>
        <v>1001971</v>
      </c>
      <c r="I88" s="1">
        <f t="shared" si="16"/>
        <v>3934559</v>
      </c>
      <c r="K88" s="9">
        <f t="shared" si="18"/>
        <v>1986</v>
      </c>
      <c r="L88" s="1">
        <f t="shared" si="19"/>
        <v>5.319533463275442</v>
      </c>
      <c r="M88" s="1">
        <f t="shared" si="17"/>
        <v>19.062427954501675</v>
      </c>
      <c r="N88" s="1">
        <f t="shared" si="17"/>
        <v>8.819285719187334</v>
      </c>
    </row>
    <row r="89" spans="1:14" ht="12.75">
      <c r="A89" s="9">
        <v>1987</v>
      </c>
      <c r="B89">
        <v>169</v>
      </c>
      <c r="C89">
        <v>173</v>
      </c>
      <c r="D89">
        <v>342</v>
      </c>
      <c r="F89" s="9">
        <f t="shared" si="16"/>
        <v>1987</v>
      </c>
      <c r="G89" s="1">
        <f t="shared" si="16"/>
        <v>2948778</v>
      </c>
      <c r="H89" s="1">
        <f t="shared" si="16"/>
        <v>1008174</v>
      </c>
      <c r="I89" s="1">
        <f t="shared" si="16"/>
        <v>3956952</v>
      </c>
      <c r="K89" s="9">
        <f t="shared" si="18"/>
        <v>1987</v>
      </c>
      <c r="L89" s="1">
        <f t="shared" si="19"/>
        <v>5.731187630944072</v>
      </c>
      <c r="M89" s="1">
        <f t="shared" si="17"/>
        <v>17.159736315358263</v>
      </c>
      <c r="N89" s="1">
        <f t="shared" si="17"/>
        <v>8.643016139695401</v>
      </c>
    </row>
    <row r="90" spans="1:14" ht="12.75">
      <c r="A90" s="9">
        <v>1988</v>
      </c>
      <c r="B90">
        <v>190</v>
      </c>
      <c r="C90">
        <v>228</v>
      </c>
      <c r="D90">
        <v>418</v>
      </c>
      <c r="F90" s="9">
        <f t="shared" si="16"/>
        <v>1988</v>
      </c>
      <c r="G90" s="1">
        <f t="shared" si="16"/>
        <v>2952838</v>
      </c>
      <c r="H90" s="1">
        <f t="shared" si="16"/>
        <v>1011315</v>
      </c>
      <c r="I90" s="1">
        <f t="shared" si="16"/>
        <v>3964153</v>
      </c>
      <c r="K90" s="9">
        <f t="shared" si="18"/>
        <v>1988</v>
      </c>
      <c r="L90" s="1">
        <f t="shared" si="19"/>
        <v>6.434487770748005</v>
      </c>
      <c r="M90" s="1">
        <f t="shared" si="17"/>
        <v>22.54490440663888</v>
      </c>
      <c r="N90" s="1">
        <f t="shared" si="17"/>
        <v>10.544497147309905</v>
      </c>
    </row>
    <row r="91" spans="1:14" ht="12.75">
      <c r="A91" s="9">
        <v>1989</v>
      </c>
      <c r="B91">
        <v>181</v>
      </c>
      <c r="C91">
        <v>247</v>
      </c>
      <c r="D91">
        <v>428</v>
      </c>
      <c r="F91" s="9">
        <f t="shared" si="16"/>
        <v>1989</v>
      </c>
      <c r="G91" s="1">
        <f t="shared" si="16"/>
        <v>2954848</v>
      </c>
      <c r="H91" s="1">
        <f t="shared" si="16"/>
        <v>1014334</v>
      </c>
      <c r="I91" s="1">
        <f t="shared" si="16"/>
        <v>3969182</v>
      </c>
      <c r="K91" s="9">
        <f t="shared" si="18"/>
        <v>1989</v>
      </c>
      <c r="L91" s="1">
        <f t="shared" si="19"/>
        <v>6.125526592230801</v>
      </c>
      <c r="M91" s="1">
        <f t="shared" si="17"/>
        <v>24.350953433484435</v>
      </c>
      <c r="N91" s="1">
        <f t="shared" si="17"/>
        <v>10.78307822619371</v>
      </c>
    </row>
    <row r="92" spans="1:14" ht="12.75">
      <c r="A92" s="9">
        <v>1990</v>
      </c>
      <c r="B92">
        <v>196</v>
      </c>
      <c r="C92">
        <v>238</v>
      </c>
      <c r="D92">
        <v>434</v>
      </c>
      <c r="F92" s="9">
        <f t="shared" si="16"/>
        <v>1990</v>
      </c>
      <c r="G92" s="1">
        <f t="shared" si="16"/>
        <v>2966064</v>
      </c>
      <c r="H92" s="1">
        <f t="shared" si="16"/>
        <v>1019884</v>
      </c>
      <c r="I92" s="1">
        <f t="shared" si="16"/>
        <v>3985948</v>
      </c>
      <c r="K92" s="9">
        <f t="shared" si="18"/>
        <v>1990</v>
      </c>
      <c r="L92" s="1">
        <f t="shared" si="19"/>
        <v>6.608083979307257</v>
      </c>
      <c r="M92" s="1">
        <f t="shared" si="17"/>
        <v>23.335987229920267</v>
      </c>
      <c r="N92" s="1">
        <f t="shared" si="17"/>
        <v>10.888250423738594</v>
      </c>
    </row>
    <row r="93" spans="1:14" ht="12.75">
      <c r="A93" s="9">
        <v>1991</v>
      </c>
      <c r="B93">
        <v>181</v>
      </c>
      <c r="C93">
        <v>295</v>
      </c>
      <c r="D93">
        <v>476</v>
      </c>
      <c r="F93" s="9">
        <f t="shared" si="16"/>
        <v>1991</v>
      </c>
      <c r="G93" s="1">
        <f t="shared" si="16"/>
        <v>2993899</v>
      </c>
      <c r="H93" s="1">
        <f t="shared" si="16"/>
        <v>1033240</v>
      </c>
      <c r="I93" s="1">
        <f t="shared" si="16"/>
        <v>4027139</v>
      </c>
      <c r="K93" s="9">
        <f t="shared" si="18"/>
        <v>1991</v>
      </c>
      <c r="L93" s="1">
        <f t="shared" si="19"/>
        <v>6.045628125731696</v>
      </c>
      <c r="M93" s="1">
        <f t="shared" si="17"/>
        <v>28.550965893693625</v>
      </c>
      <c r="N93" s="1">
        <f t="shared" si="17"/>
        <v>11.819805574130914</v>
      </c>
    </row>
    <row r="94" spans="1:14" ht="12.75">
      <c r="A94" s="9">
        <v>1992</v>
      </c>
      <c r="B94">
        <v>204</v>
      </c>
      <c r="C94">
        <v>318</v>
      </c>
      <c r="D94">
        <v>522</v>
      </c>
      <c r="F94" s="9">
        <f t="shared" si="16"/>
        <v>1992</v>
      </c>
      <c r="G94" s="1">
        <f t="shared" si="16"/>
        <v>3023386</v>
      </c>
      <c r="H94" s="1">
        <f t="shared" si="16"/>
        <v>1050520</v>
      </c>
      <c r="I94" s="1">
        <f t="shared" si="16"/>
        <v>4073906</v>
      </c>
      <c r="K94" s="9">
        <f t="shared" si="18"/>
        <v>1992</v>
      </c>
      <c r="L94" s="1">
        <f t="shared" si="19"/>
        <v>6.747401754192154</v>
      </c>
      <c r="M94" s="1">
        <f t="shared" si="17"/>
        <v>30.27072307047938</v>
      </c>
      <c r="N94" s="1">
        <f t="shared" si="17"/>
        <v>12.813255877774303</v>
      </c>
    </row>
    <row r="95" spans="1:14" ht="12.75">
      <c r="A95" s="9">
        <v>1993</v>
      </c>
      <c r="B95">
        <v>208</v>
      </c>
      <c r="C95">
        <v>373</v>
      </c>
      <c r="D95">
        <v>581</v>
      </c>
      <c r="F95" s="9">
        <f t="shared" si="16"/>
        <v>1993</v>
      </c>
      <c r="G95" s="1">
        <f t="shared" si="16"/>
        <v>3056573</v>
      </c>
      <c r="H95" s="1">
        <f t="shared" si="16"/>
        <v>1068400</v>
      </c>
      <c r="I95" s="1">
        <f t="shared" si="16"/>
        <v>4124973</v>
      </c>
      <c r="K95" s="9">
        <f t="shared" si="18"/>
        <v>1993</v>
      </c>
      <c r="L95" s="1">
        <f t="shared" si="19"/>
        <v>6.805006783741137</v>
      </c>
      <c r="M95" s="1">
        <f t="shared" si="17"/>
        <v>34.91201797079746</v>
      </c>
      <c r="N95" s="1">
        <f t="shared" si="17"/>
        <v>14.084940677187465</v>
      </c>
    </row>
    <row r="96" spans="1:14" ht="12.75">
      <c r="A96" s="9">
        <v>1994</v>
      </c>
      <c r="B96">
        <v>193</v>
      </c>
      <c r="C96">
        <v>371</v>
      </c>
      <c r="D96">
        <v>564</v>
      </c>
      <c r="F96" s="9">
        <f t="shared" si="16"/>
        <v>1994</v>
      </c>
      <c r="G96" s="1">
        <f t="shared" si="16"/>
        <v>3078356</v>
      </c>
      <c r="H96" s="1">
        <f t="shared" si="16"/>
        <v>1083627</v>
      </c>
      <c r="I96" s="1">
        <f t="shared" si="16"/>
        <v>4161983</v>
      </c>
      <c r="K96" s="9">
        <f t="shared" si="18"/>
        <v>1994</v>
      </c>
      <c r="L96" s="1">
        <f t="shared" si="19"/>
        <v>6.26958025647456</v>
      </c>
      <c r="M96" s="1">
        <f t="shared" si="17"/>
        <v>34.23687301995982</v>
      </c>
      <c r="N96" s="1">
        <f t="shared" si="17"/>
        <v>13.551232669619266</v>
      </c>
    </row>
    <row r="97" spans="1:14" ht="12.75">
      <c r="A97" s="9">
        <v>1995</v>
      </c>
      <c r="B97">
        <v>282</v>
      </c>
      <c r="C97">
        <v>383</v>
      </c>
      <c r="D97">
        <v>665</v>
      </c>
      <c r="F97" s="9">
        <f t="shared" si="16"/>
        <v>1995</v>
      </c>
      <c r="G97" s="1">
        <f t="shared" si="16"/>
        <v>3093363</v>
      </c>
      <c r="H97" s="1">
        <f t="shared" si="16"/>
        <v>1095251</v>
      </c>
      <c r="I97" s="1">
        <f t="shared" si="16"/>
        <v>4188614</v>
      </c>
      <c r="K97" s="9">
        <f t="shared" si="18"/>
        <v>1995</v>
      </c>
      <c r="L97" s="1">
        <f t="shared" si="19"/>
        <v>9.11629188039037</v>
      </c>
      <c r="M97" s="1">
        <f t="shared" si="17"/>
        <v>34.96915318954285</v>
      </c>
      <c r="N97" s="1">
        <f t="shared" si="17"/>
        <v>15.876373425672549</v>
      </c>
    </row>
    <row r="98" spans="1:14" ht="12.75">
      <c r="A98" s="9">
        <v>1996</v>
      </c>
      <c r="B98">
        <v>344</v>
      </c>
      <c r="C98">
        <v>422</v>
      </c>
      <c r="D98">
        <v>766</v>
      </c>
      <c r="F98" s="9">
        <f t="shared" si="16"/>
        <v>1996</v>
      </c>
      <c r="G98" s="1">
        <f t="shared" si="16"/>
        <v>3109442</v>
      </c>
      <c r="H98" s="1">
        <f t="shared" si="16"/>
        <v>1103666</v>
      </c>
      <c r="I98" s="1">
        <f t="shared" si="16"/>
        <v>4213108</v>
      </c>
      <c r="K98" s="9">
        <f t="shared" si="18"/>
        <v>1996</v>
      </c>
      <c r="L98" s="1">
        <f t="shared" si="19"/>
        <v>11.063078198596404</v>
      </c>
      <c r="M98" s="1">
        <f t="shared" si="17"/>
        <v>38.23620551869859</v>
      </c>
      <c r="N98" s="1">
        <f t="shared" si="17"/>
        <v>18.181352103957458</v>
      </c>
    </row>
    <row r="99" spans="1:14" ht="12.75">
      <c r="A99" s="9">
        <v>1997</v>
      </c>
      <c r="B99">
        <v>408</v>
      </c>
      <c r="C99">
        <v>451</v>
      </c>
      <c r="D99">
        <v>859</v>
      </c>
      <c r="F99" s="9">
        <f t="shared" si="16"/>
        <v>1997</v>
      </c>
      <c r="G99" s="1">
        <f t="shared" si="16"/>
        <v>3123138</v>
      </c>
      <c r="H99" s="1">
        <f t="shared" si="16"/>
        <v>1116323</v>
      </c>
      <c r="I99" s="1">
        <f t="shared" si="16"/>
        <v>4239461</v>
      </c>
      <c r="K99" s="9">
        <f t="shared" si="18"/>
        <v>1997</v>
      </c>
      <c r="L99" s="1">
        <f t="shared" si="19"/>
        <v>13.06378392501388</v>
      </c>
      <c r="M99" s="1">
        <f t="shared" si="17"/>
        <v>40.40049340558244</v>
      </c>
      <c r="N99" s="1">
        <f t="shared" si="17"/>
        <v>20.26200972246236</v>
      </c>
    </row>
    <row r="100" spans="1:14" ht="12.75">
      <c r="A100" s="9">
        <v>1998</v>
      </c>
      <c r="B100">
        <v>440</v>
      </c>
      <c r="C100">
        <v>508</v>
      </c>
      <c r="D100">
        <v>948</v>
      </c>
      <c r="F100" s="9">
        <f t="shared" si="16"/>
        <v>1998</v>
      </c>
      <c r="G100" s="1">
        <f t="shared" si="16"/>
        <v>3141015</v>
      </c>
      <c r="H100" s="1">
        <f t="shared" si="16"/>
        <v>1126299</v>
      </c>
      <c r="I100" s="1">
        <f t="shared" si="16"/>
        <v>4267314</v>
      </c>
      <c r="K100" s="9">
        <f t="shared" si="18"/>
        <v>1998</v>
      </c>
      <c r="L100" s="1">
        <f t="shared" si="19"/>
        <v>14.008210721693466</v>
      </c>
      <c r="M100" s="1">
        <f t="shared" si="17"/>
        <v>45.103476075180744</v>
      </c>
      <c r="N100" s="1">
        <f t="shared" si="17"/>
        <v>22.21537951038991</v>
      </c>
    </row>
    <row r="101" spans="1:14" ht="12.75">
      <c r="A101" s="9">
        <v>1999</v>
      </c>
      <c r="B101">
        <v>506</v>
      </c>
      <c r="C101">
        <v>486</v>
      </c>
      <c r="D101">
        <v>992</v>
      </c>
      <c r="F101" s="9">
        <f>F20</f>
        <v>1999</v>
      </c>
      <c r="G101" s="1">
        <f>G20</f>
        <v>3149149</v>
      </c>
      <c r="H101" s="1">
        <f>H20</f>
        <v>1134151</v>
      </c>
      <c r="I101" s="1">
        <f>I20</f>
        <v>4283300</v>
      </c>
      <c r="K101" s="9">
        <f t="shared" si="18"/>
        <v>1999</v>
      </c>
      <c r="L101" s="1">
        <f t="shared" si="19"/>
        <v>16.06783292883252</v>
      </c>
      <c r="M101" s="1">
        <f t="shared" si="17"/>
        <v>42.85143688979686</v>
      </c>
      <c r="N101" s="1">
        <f t="shared" si="17"/>
        <v>23.159713305161908</v>
      </c>
    </row>
    <row r="103" spans="1:14" ht="31.5" customHeight="1">
      <c r="A103" s="30" t="str">
        <f>CONCATENATE("New Admissions for All Offenses, BW Only: ",$A$1)</f>
        <v>New Admissions for All Offenses, BW Only: ALABAMA</v>
      </c>
      <c r="B103" s="30"/>
      <c r="C103" s="30"/>
      <c r="D103" s="30"/>
      <c r="F103" s="30" t="str">
        <f>CONCATENATE("Total Population, BW Only: ",$A$1)</f>
        <v>Total Population, BW Only: ALABAMA</v>
      </c>
      <c r="G103" s="30"/>
      <c r="H103" s="30"/>
      <c r="I103" s="30"/>
      <c r="K103" s="30" t="str">
        <f>CONCATENATE("New Admissions for All Offenses, BW Only, Per 100,000: ",$A$1)</f>
        <v>New Admissions for All Offenses, BW Only, Per 100,000: ALABAMA</v>
      </c>
      <c r="L103" s="30"/>
      <c r="M103" s="30"/>
      <c r="N103" s="30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1305</v>
      </c>
      <c r="C105">
        <v>1786</v>
      </c>
      <c r="D105">
        <v>3091</v>
      </c>
      <c r="F105" s="9">
        <f>F4</f>
        <v>1983</v>
      </c>
      <c r="G105" s="1">
        <f>G4</f>
        <v>2887773</v>
      </c>
      <c r="H105" s="1">
        <f>H4</f>
        <v>993030</v>
      </c>
      <c r="I105" s="1">
        <f>I4</f>
        <v>3880803</v>
      </c>
      <c r="K105" s="9">
        <f>F105</f>
        <v>1983</v>
      </c>
      <c r="L105" s="1">
        <f>(B105/G105)*100000</f>
        <v>45.190532635356035</v>
      </c>
      <c r="M105" s="1">
        <f aca="true" t="shared" si="20" ref="M105:N121">(C105/H105)*100000</f>
        <v>179.85357944875784</v>
      </c>
      <c r="N105" s="1">
        <f t="shared" si="20"/>
        <v>79.64846450592829</v>
      </c>
    </row>
    <row r="106" spans="1:14" ht="12.75">
      <c r="A106" s="9">
        <v>1984</v>
      </c>
      <c r="B106">
        <v>1267</v>
      </c>
      <c r="C106">
        <v>1600</v>
      </c>
      <c r="D106">
        <v>2867</v>
      </c>
      <c r="F106" s="9">
        <f aca="true" t="shared" si="21" ref="F106:I121">F5</f>
        <v>1984</v>
      </c>
      <c r="G106" s="1">
        <f t="shared" si="21"/>
        <v>2901939</v>
      </c>
      <c r="H106" s="1">
        <f t="shared" si="21"/>
        <v>995488</v>
      </c>
      <c r="I106" s="1">
        <f t="shared" si="21"/>
        <v>3897427</v>
      </c>
      <c r="K106" s="9">
        <f aca="true" t="shared" si="22" ref="K106:K121">F106</f>
        <v>1984</v>
      </c>
      <c r="L106" s="1">
        <f aca="true" t="shared" si="23" ref="L106:L121">(B106/G106)*100000</f>
        <v>43.66046288360989</v>
      </c>
      <c r="M106" s="1">
        <f t="shared" si="20"/>
        <v>160.72519206660454</v>
      </c>
      <c r="N106" s="1">
        <f t="shared" si="20"/>
        <v>73.56135214334995</v>
      </c>
    </row>
    <row r="107" spans="1:14" ht="12.75">
      <c r="A107" s="9">
        <v>1985</v>
      </c>
      <c r="B107">
        <v>1437</v>
      </c>
      <c r="C107">
        <v>1651</v>
      </c>
      <c r="D107">
        <v>3088</v>
      </c>
      <c r="F107" s="9">
        <f t="shared" si="21"/>
        <v>1985</v>
      </c>
      <c r="G107" s="1">
        <f t="shared" si="21"/>
        <v>2918130</v>
      </c>
      <c r="H107" s="1">
        <f t="shared" si="21"/>
        <v>998705</v>
      </c>
      <c r="I107" s="1">
        <f t="shared" si="21"/>
        <v>3916835</v>
      </c>
      <c r="K107" s="9">
        <f t="shared" si="22"/>
        <v>1985</v>
      </c>
      <c r="L107" s="1">
        <f t="shared" si="23"/>
        <v>49.24386507797802</v>
      </c>
      <c r="M107" s="1">
        <f t="shared" si="20"/>
        <v>165.31408173584794</v>
      </c>
      <c r="N107" s="1">
        <f t="shared" si="20"/>
        <v>78.83916478483265</v>
      </c>
    </row>
    <row r="108" spans="1:14" ht="12.75">
      <c r="A108" s="9">
        <v>1986</v>
      </c>
      <c r="B108">
        <v>1292</v>
      </c>
      <c r="C108">
        <v>1637</v>
      </c>
      <c r="D108">
        <v>2929</v>
      </c>
      <c r="F108" s="9">
        <f t="shared" si="21"/>
        <v>1986</v>
      </c>
      <c r="G108" s="1">
        <f t="shared" si="21"/>
        <v>2932588</v>
      </c>
      <c r="H108" s="1">
        <f t="shared" si="21"/>
        <v>1001971</v>
      </c>
      <c r="I108" s="1">
        <f t="shared" si="21"/>
        <v>3934559</v>
      </c>
      <c r="K108" s="9">
        <f t="shared" si="22"/>
        <v>1986</v>
      </c>
      <c r="L108" s="1">
        <f t="shared" si="23"/>
        <v>44.056648939435064</v>
      </c>
      <c r="M108" s="1">
        <f t="shared" si="20"/>
        <v>163.37798199748298</v>
      </c>
      <c r="N108" s="1">
        <f t="shared" si="20"/>
        <v>74.44290452881759</v>
      </c>
    </row>
    <row r="109" spans="1:14" ht="12.75">
      <c r="A109" s="9">
        <v>1987</v>
      </c>
      <c r="B109">
        <v>1204</v>
      </c>
      <c r="C109">
        <v>1602</v>
      </c>
      <c r="D109">
        <v>2806</v>
      </c>
      <c r="F109" s="9">
        <f t="shared" si="21"/>
        <v>1987</v>
      </c>
      <c r="G109" s="1">
        <f t="shared" si="21"/>
        <v>2948778</v>
      </c>
      <c r="H109" s="1">
        <f t="shared" si="21"/>
        <v>1008174</v>
      </c>
      <c r="I109" s="1">
        <f t="shared" si="21"/>
        <v>3956952</v>
      </c>
      <c r="K109" s="9">
        <f t="shared" si="22"/>
        <v>1987</v>
      </c>
      <c r="L109" s="1">
        <f t="shared" si="23"/>
        <v>40.83047282637079</v>
      </c>
      <c r="M109" s="1">
        <f t="shared" si="20"/>
        <v>158.90114206476264</v>
      </c>
      <c r="N109" s="1">
        <f t="shared" si="20"/>
        <v>70.91316750872895</v>
      </c>
    </row>
    <row r="110" spans="1:14" ht="12.75">
      <c r="A110" s="9">
        <v>1988</v>
      </c>
      <c r="B110">
        <v>1450</v>
      </c>
      <c r="C110">
        <v>1871</v>
      </c>
      <c r="D110">
        <v>3321</v>
      </c>
      <c r="F110" s="9">
        <f t="shared" si="21"/>
        <v>1988</v>
      </c>
      <c r="G110" s="1">
        <f t="shared" si="21"/>
        <v>2952838</v>
      </c>
      <c r="H110" s="1">
        <f t="shared" si="21"/>
        <v>1011315</v>
      </c>
      <c r="I110" s="1">
        <f t="shared" si="21"/>
        <v>3964153</v>
      </c>
      <c r="K110" s="9">
        <f t="shared" si="22"/>
        <v>1988</v>
      </c>
      <c r="L110" s="1">
        <f t="shared" si="23"/>
        <v>49.10530140834005</v>
      </c>
      <c r="M110" s="1">
        <f t="shared" si="20"/>
        <v>185.00664975798836</v>
      </c>
      <c r="N110" s="1">
        <f t="shared" si="20"/>
        <v>83.77577757467989</v>
      </c>
    </row>
    <row r="111" spans="1:14" ht="12.75">
      <c r="A111" s="9">
        <v>1989</v>
      </c>
      <c r="B111">
        <v>1456</v>
      </c>
      <c r="C111">
        <v>2287</v>
      </c>
      <c r="D111">
        <v>3743</v>
      </c>
      <c r="F111" s="9">
        <f t="shared" si="21"/>
        <v>1989</v>
      </c>
      <c r="G111" s="1">
        <f t="shared" si="21"/>
        <v>2954848</v>
      </c>
      <c r="H111" s="1">
        <f t="shared" si="21"/>
        <v>1014334</v>
      </c>
      <c r="I111" s="1">
        <f t="shared" si="21"/>
        <v>3969182</v>
      </c>
      <c r="K111" s="9">
        <f t="shared" si="22"/>
        <v>1989</v>
      </c>
      <c r="L111" s="1">
        <f t="shared" si="23"/>
        <v>49.27495424468534</v>
      </c>
      <c r="M111" s="1">
        <f t="shared" si="20"/>
        <v>225.46813968574455</v>
      </c>
      <c r="N111" s="1">
        <f t="shared" si="20"/>
        <v>94.3015462631847</v>
      </c>
    </row>
    <row r="112" spans="1:14" ht="12.75">
      <c r="A112" s="9">
        <v>1990</v>
      </c>
      <c r="B112">
        <v>1535</v>
      </c>
      <c r="C112">
        <v>2589</v>
      </c>
      <c r="D112">
        <v>4124</v>
      </c>
      <c r="F112" s="9">
        <f t="shared" si="21"/>
        <v>1990</v>
      </c>
      <c r="G112" s="1">
        <f t="shared" si="21"/>
        <v>2966064</v>
      </c>
      <c r="H112" s="1">
        <f t="shared" si="21"/>
        <v>1019884</v>
      </c>
      <c r="I112" s="1">
        <f t="shared" si="21"/>
        <v>3985948</v>
      </c>
      <c r="K112" s="9">
        <f t="shared" si="22"/>
        <v>1990</v>
      </c>
      <c r="L112" s="1">
        <f t="shared" si="23"/>
        <v>51.752086266513466</v>
      </c>
      <c r="M112" s="1">
        <f t="shared" si="20"/>
        <v>253.8523989002671</v>
      </c>
      <c r="N112" s="1">
        <f t="shared" si="20"/>
        <v>103.46346716013355</v>
      </c>
    </row>
    <row r="113" spans="1:14" ht="12.75">
      <c r="A113" s="9">
        <v>1991</v>
      </c>
      <c r="B113">
        <v>1539</v>
      </c>
      <c r="C113">
        <v>2747</v>
      </c>
      <c r="D113">
        <v>4286</v>
      </c>
      <c r="F113" s="9">
        <f t="shared" si="21"/>
        <v>1991</v>
      </c>
      <c r="G113" s="1">
        <f t="shared" si="21"/>
        <v>2993899</v>
      </c>
      <c r="H113" s="1">
        <f t="shared" si="21"/>
        <v>1033240</v>
      </c>
      <c r="I113" s="1">
        <f t="shared" si="21"/>
        <v>4027139</v>
      </c>
      <c r="K113" s="9">
        <f t="shared" si="22"/>
        <v>1991</v>
      </c>
      <c r="L113" s="1">
        <f t="shared" si="23"/>
        <v>51.404539698901</v>
      </c>
      <c r="M113" s="1">
        <f t="shared" si="20"/>
        <v>265.86272308466573</v>
      </c>
      <c r="N113" s="1">
        <f t="shared" si="20"/>
        <v>106.42791321580904</v>
      </c>
    </row>
    <row r="114" spans="1:14" ht="12.75">
      <c r="A114" s="9">
        <v>1992</v>
      </c>
      <c r="B114">
        <v>1671</v>
      </c>
      <c r="C114">
        <v>3128</v>
      </c>
      <c r="D114">
        <v>4799</v>
      </c>
      <c r="F114" s="9">
        <f t="shared" si="21"/>
        <v>1992</v>
      </c>
      <c r="G114" s="1">
        <f t="shared" si="21"/>
        <v>3023386</v>
      </c>
      <c r="H114" s="1">
        <f t="shared" si="21"/>
        <v>1050520</v>
      </c>
      <c r="I114" s="1">
        <f t="shared" si="21"/>
        <v>4073906</v>
      </c>
      <c r="K114" s="9">
        <f t="shared" si="22"/>
        <v>1992</v>
      </c>
      <c r="L114" s="1">
        <f t="shared" si="23"/>
        <v>55.269158486544555</v>
      </c>
      <c r="M114" s="1">
        <f t="shared" si="20"/>
        <v>297.7573011460991</v>
      </c>
      <c r="N114" s="1">
        <f t="shared" si="20"/>
        <v>117.79849608704767</v>
      </c>
    </row>
    <row r="115" spans="1:14" ht="12.75">
      <c r="A115" s="9">
        <v>1993</v>
      </c>
      <c r="B115">
        <v>1738</v>
      </c>
      <c r="C115">
        <v>3351</v>
      </c>
      <c r="D115">
        <v>5089</v>
      </c>
      <c r="F115" s="9">
        <f t="shared" si="21"/>
        <v>1993</v>
      </c>
      <c r="G115" s="1">
        <f t="shared" si="21"/>
        <v>3056573</v>
      </c>
      <c r="H115" s="1">
        <f t="shared" si="21"/>
        <v>1068400</v>
      </c>
      <c r="I115" s="1">
        <f t="shared" si="21"/>
        <v>4124973</v>
      </c>
      <c r="K115" s="9">
        <f t="shared" si="22"/>
        <v>1993</v>
      </c>
      <c r="L115" s="1">
        <f t="shared" si="23"/>
        <v>56.86106629876008</v>
      </c>
      <c r="M115" s="1">
        <f t="shared" si="20"/>
        <v>313.64657431673527</v>
      </c>
      <c r="N115" s="1">
        <f t="shared" si="20"/>
        <v>123.37050448572634</v>
      </c>
    </row>
    <row r="116" spans="1:14" ht="12.75">
      <c r="A116" s="9">
        <v>1994</v>
      </c>
      <c r="B116">
        <v>1608</v>
      </c>
      <c r="C116">
        <v>3062</v>
      </c>
      <c r="D116">
        <v>4670</v>
      </c>
      <c r="F116" s="9">
        <f t="shared" si="21"/>
        <v>1994</v>
      </c>
      <c r="G116" s="1">
        <f t="shared" si="21"/>
        <v>3078356</v>
      </c>
      <c r="H116" s="1">
        <f t="shared" si="21"/>
        <v>1083627</v>
      </c>
      <c r="I116" s="1">
        <f t="shared" si="21"/>
        <v>4161983</v>
      </c>
      <c r="K116" s="9">
        <f t="shared" si="22"/>
        <v>1994</v>
      </c>
      <c r="L116" s="1">
        <f t="shared" si="23"/>
        <v>52.2356738466896</v>
      </c>
      <c r="M116" s="1">
        <f t="shared" si="20"/>
        <v>282.5695557604231</v>
      </c>
      <c r="N116" s="1">
        <f t="shared" si="20"/>
        <v>112.20612866510989</v>
      </c>
    </row>
    <row r="117" spans="1:14" ht="12.75">
      <c r="A117" s="9">
        <v>1995</v>
      </c>
      <c r="B117">
        <v>1875</v>
      </c>
      <c r="C117">
        <v>3531</v>
      </c>
      <c r="D117">
        <v>5406</v>
      </c>
      <c r="F117" s="9">
        <f t="shared" si="21"/>
        <v>1995</v>
      </c>
      <c r="G117" s="1">
        <f t="shared" si="21"/>
        <v>3093363</v>
      </c>
      <c r="H117" s="1">
        <f t="shared" si="21"/>
        <v>1095251</v>
      </c>
      <c r="I117" s="1">
        <f t="shared" si="21"/>
        <v>4188614</v>
      </c>
      <c r="K117" s="9">
        <f t="shared" si="22"/>
        <v>1995</v>
      </c>
      <c r="L117" s="1">
        <f t="shared" si="23"/>
        <v>60.613642821744484</v>
      </c>
      <c r="M117" s="1">
        <f t="shared" si="20"/>
        <v>322.39185355685595</v>
      </c>
      <c r="N117" s="1">
        <f t="shared" si="20"/>
        <v>129.06417254012902</v>
      </c>
    </row>
    <row r="118" spans="1:14" ht="12.75">
      <c r="A118" s="9">
        <v>1996</v>
      </c>
      <c r="B118">
        <v>1970</v>
      </c>
      <c r="C118">
        <v>3603</v>
      </c>
      <c r="D118">
        <v>5573</v>
      </c>
      <c r="F118" s="9">
        <f t="shared" si="21"/>
        <v>1996</v>
      </c>
      <c r="G118" s="1">
        <f t="shared" si="21"/>
        <v>3109442</v>
      </c>
      <c r="H118" s="1">
        <f t="shared" si="21"/>
        <v>1103666</v>
      </c>
      <c r="I118" s="1">
        <f t="shared" si="21"/>
        <v>4213108</v>
      </c>
      <c r="K118" s="9">
        <f t="shared" si="22"/>
        <v>1996</v>
      </c>
      <c r="L118" s="1">
        <f t="shared" si="23"/>
        <v>63.35541875358987</v>
      </c>
      <c r="M118" s="1">
        <f t="shared" si="20"/>
        <v>326.45746086225364</v>
      </c>
      <c r="N118" s="1">
        <f t="shared" si="20"/>
        <v>132.27764396260434</v>
      </c>
    </row>
    <row r="119" spans="1:14" ht="12.75">
      <c r="A119" s="9">
        <v>1997</v>
      </c>
      <c r="B119">
        <v>2072</v>
      </c>
      <c r="C119">
        <v>3675</v>
      </c>
      <c r="D119">
        <v>5747</v>
      </c>
      <c r="F119" s="9">
        <f t="shared" si="21"/>
        <v>1997</v>
      </c>
      <c r="G119" s="1">
        <f t="shared" si="21"/>
        <v>3123138</v>
      </c>
      <c r="H119" s="1">
        <f t="shared" si="21"/>
        <v>1116323</v>
      </c>
      <c r="I119" s="1">
        <f t="shared" si="21"/>
        <v>4239461</v>
      </c>
      <c r="K119" s="9">
        <f t="shared" si="22"/>
        <v>1997</v>
      </c>
      <c r="L119" s="1">
        <f t="shared" si="23"/>
        <v>66.34353012899206</v>
      </c>
      <c r="M119" s="1">
        <f t="shared" si="20"/>
        <v>329.20579438030035</v>
      </c>
      <c r="N119" s="1">
        <f t="shared" si="20"/>
        <v>135.55968553549616</v>
      </c>
    </row>
    <row r="120" spans="1:14" ht="12.75">
      <c r="A120" s="9">
        <v>1998</v>
      </c>
      <c r="B120">
        <v>2419</v>
      </c>
      <c r="C120">
        <v>4235</v>
      </c>
      <c r="D120">
        <v>6654</v>
      </c>
      <c r="F120" s="9">
        <f t="shared" si="21"/>
        <v>1998</v>
      </c>
      <c r="G120" s="1">
        <f t="shared" si="21"/>
        <v>3141015</v>
      </c>
      <c r="H120" s="1">
        <f t="shared" si="21"/>
        <v>1126299</v>
      </c>
      <c r="I120" s="1">
        <f t="shared" si="21"/>
        <v>4267314</v>
      </c>
      <c r="K120" s="9">
        <f t="shared" si="22"/>
        <v>1998</v>
      </c>
      <c r="L120" s="1">
        <f t="shared" si="23"/>
        <v>77.01332212676475</v>
      </c>
      <c r="M120" s="1">
        <f t="shared" si="20"/>
        <v>376.01027791021744</v>
      </c>
      <c r="N120" s="1">
        <f t="shared" si="20"/>
        <v>155.9294675760912</v>
      </c>
    </row>
    <row r="121" spans="1:14" ht="12.75">
      <c r="A121" s="9">
        <v>1999</v>
      </c>
      <c r="B121">
        <v>2360</v>
      </c>
      <c r="C121">
        <v>3861</v>
      </c>
      <c r="D121">
        <v>6221</v>
      </c>
      <c r="F121" s="9">
        <f t="shared" si="21"/>
        <v>1999</v>
      </c>
      <c r="G121" s="1">
        <f t="shared" si="21"/>
        <v>3149149</v>
      </c>
      <c r="H121" s="1">
        <f t="shared" si="21"/>
        <v>1134151</v>
      </c>
      <c r="I121" s="1">
        <f t="shared" si="21"/>
        <v>4283300</v>
      </c>
      <c r="K121" s="9">
        <f t="shared" si="22"/>
        <v>1999</v>
      </c>
      <c r="L121" s="1">
        <f t="shared" si="23"/>
        <v>74.94088085384337</v>
      </c>
      <c r="M121" s="1">
        <f t="shared" si="20"/>
        <v>340.4308597356084</v>
      </c>
      <c r="N121" s="1">
        <f t="shared" si="20"/>
        <v>145.23848434618168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0"/>
  <sheetViews>
    <sheetView workbookViewId="0" topLeftCell="AF79">
      <selection activeCell="AH25" sqref="AH25:AL41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8" customWidth="1"/>
    <col min="9" max="9" width="19.421875" style="0" bestFit="1" customWidth="1"/>
    <col min="10" max="15" width="10.57421875" style="0" customWidth="1"/>
    <col min="16" max="16" width="6.00390625" style="28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8" customWidth="1"/>
    <col min="25" max="25" width="19.421875" style="0" bestFit="1" customWidth="1"/>
    <col min="26" max="31" width="10.57421875" style="0" customWidth="1"/>
    <col min="32" max="32" width="9.140625" style="28" customWidth="1"/>
    <col min="33" max="33" width="19.421875" style="0" bestFit="1" customWidth="1"/>
    <col min="34" max="39" width="10.57421875" style="0" customWidth="1"/>
    <col min="40" max="40" width="9.140625" style="28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38</v>
      </c>
      <c r="B1" s="29" t="s">
        <v>4</v>
      </c>
      <c r="C1" s="29"/>
      <c r="D1" s="29"/>
      <c r="E1" s="29"/>
      <c r="F1" s="29"/>
      <c r="G1" s="29"/>
      <c r="J1" s="29" t="s">
        <v>4</v>
      </c>
      <c r="K1" s="29"/>
      <c r="L1" s="29"/>
      <c r="M1" s="29"/>
      <c r="N1" s="29"/>
      <c r="O1" s="29"/>
      <c r="R1" s="29" t="s">
        <v>4</v>
      </c>
      <c r="S1" s="29"/>
      <c r="T1" s="29"/>
      <c r="U1" s="29"/>
      <c r="V1" s="29"/>
      <c r="W1" s="29"/>
      <c r="Z1" s="29" t="s">
        <v>4</v>
      </c>
      <c r="AA1" s="29"/>
      <c r="AB1" s="29"/>
      <c r="AC1" s="29"/>
      <c r="AD1" s="29"/>
      <c r="AE1" s="29"/>
      <c r="AH1" s="29" t="s">
        <v>4</v>
      </c>
      <c r="AI1" s="29"/>
      <c r="AJ1" s="29"/>
      <c r="AK1" s="29"/>
      <c r="AL1" s="29"/>
      <c r="AM1" s="29"/>
      <c r="AP1" s="29" t="s">
        <v>4</v>
      </c>
      <c r="AQ1" s="29"/>
      <c r="AR1" s="29"/>
      <c r="AS1" s="29"/>
      <c r="AT1" s="29"/>
      <c r="AU1" s="29"/>
    </row>
    <row r="2" spans="2:47" ht="12.75">
      <c r="B2" s="29" t="str">
        <f>CONCATENATE("White, Non-Hispanics:  ",$A$1)</f>
        <v>White, Non-Hispanics:  ALABAMA</v>
      </c>
      <c r="C2" s="29"/>
      <c r="D2" s="29"/>
      <c r="E2" s="29"/>
      <c r="F2" s="29"/>
      <c r="G2" s="29"/>
      <c r="J2" s="29" t="str">
        <f>CONCATENATE("Black, Non-Hispanics:  ",$A$1)</f>
        <v>Black, Non-Hispanics:  ALABAMA</v>
      </c>
      <c r="K2" s="29"/>
      <c r="L2" s="29"/>
      <c r="M2" s="29"/>
      <c r="N2" s="29"/>
      <c r="O2" s="29"/>
      <c r="R2" s="29" t="str">
        <f>CONCATENATE("American Indian, Non-Hispanics:  ",$A$1)</f>
        <v>American Indian, Non-Hispanics:  ALABAMA</v>
      </c>
      <c r="S2" s="29"/>
      <c r="T2" s="29"/>
      <c r="U2" s="29"/>
      <c r="V2" s="29"/>
      <c r="W2" s="29"/>
      <c r="Z2" s="29" t="str">
        <f>CONCATENATE("Asian / Pacific Islanders, Non-Hispanics:  ",$A$1)</f>
        <v>Asian / Pacific Islanders, Non-Hispanics:  ALABAMA</v>
      </c>
      <c r="AA2" s="29"/>
      <c r="AB2" s="29"/>
      <c r="AC2" s="29"/>
      <c r="AD2" s="29"/>
      <c r="AE2" s="29"/>
      <c r="AH2" s="29" t="str">
        <f>CONCATENATE("Hispanics:  ",$A$1)</f>
        <v>Hispanics:  ALABAMA</v>
      </c>
      <c r="AI2" s="29"/>
      <c r="AJ2" s="29"/>
      <c r="AK2" s="29"/>
      <c r="AL2" s="29"/>
      <c r="AM2" s="29"/>
      <c r="AP2" s="29" t="str">
        <f>CONCATENATE("Other Race / Not Known:  ",$A$1)</f>
        <v>Other Race / Not Known:  ALABAMA</v>
      </c>
      <c r="AQ2" s="29"/>
      <c r="AR2" s="29"/>
      <c r="AS2" s="29"/>
      <c r="AT2" s="29"/>
      <c r="AU2" s="29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7" ht="12.75">
      <c r="A4" s="4">
        <v>1983</v>
      </c>
      <c r="B4">
        <v>195</v>
      </c>
      <c r="C4">
        <v>412</v>
      </c>
      <c r="D4">
        <v>389</v>
      </c>
      <c r="E4">
        <v>181</v>
      </c>
      <c r="F4">
        <v>128</v>
      </c>
      <c r="G4">
        <f aca="true" t="shared" si="0" ref="G4:G21">SUM(B4:F4)</f>
        <v>1305</v>
      </c>
      <c r="I4" s="4">
        <v>1983</v>
      </c>
      <c r="J4">
        <v>314</v>
      </c>
      <c r="K4">
        <v>661</v>
      </c>
      <c r="L4">
        <v>478</v>
      </c>
      <c r="M4">
        <v>158</v>
      </c>
      <c r="N4">
        <v>175</v>
      </c>
      <c r="O4">
        <f aca="true" t="shared" si="1" ref="O4:O21">SUM(J4:N4)</f>
        <v>1786</v>
      </c>
      <c r="Q4" s="4">
        <v>1983</v>
      </c>
      <c r="W4">
        <f aca="true" t="shared" si="2" ref="W4:W21">SUM(R4:V4)</f>
        <v>0</v>
      </c>
      <c r="Y4" s="4">
        <v>1983</v>
      </c>
      <c r="AE4">
        <f aca="true" t="shared" si="3" ref="AE4:AE21">SUM(Z4:AD4)</f>
        <v>0</v>
      </c>
      <c r="AG4" s="4">
        <v>1983</v>
      </c>
      <c r="AM4">
        <f aca="true" t="shared" si="4" ref="AM4:AM21">SUM(AH4:AL4)</f>
        <v>0</v>
      </c>
      <c r="AO4" s="4">
        <v>1983</v>
      </c>
      <c r="AP4">
        <v>1</v>
      </c>
      <c r="AQ4">
        <v>2</v>
      </c>
      <c r="AU4">
        <f aca="true" t="shared" si="5" ref="AU4:AU21">SUM(AP4:AT4)</f>
        <v>3</v>
      </c>
    </row>
    <row r="5" spans="1:47" ht="12.75">
      <c r="A5" s="4">
        <v>1984</v>
      </c>
      <c r="B5">
        <v>209</v>
      </c>
      <c r="C5">
        <v>312</v>
      </c>
      <c r="D5">
        <v>369</v>
      </c>
      <c r="E5">
        <v>224</v>
      </c>
      <c r="F5">
        <v>153</v>
      </c>
      <c r="G5">
        <f t="shared" si="0"/>
        <v>1267</v>
      </c>
      <c r="I5" s="4">
        <v>1984</v>
      </c>
      <c r="J5">
        <v>286</v>
      </c>
      <c r="K5">
        <v>523</v>
      </c>
      <c r="L5">
        <v>450</v>
      </c>
      <c r="M5">
        <v>176</v>
      </c>
      <c r="N5">
        <v>165</v>
      </c>
      <c r="O5">
        <f t="shared" si="1"/>
        <v>1600</v>
      </c>
      <c r="Q5" s="4">
        <v>1984</v>
      </c>
      <c r="V5">
        <v>1</v>
      </c>
      <c r="W5">
        <f t="shared" si="2"/>
        <v>1</v>
      </c>
      <c r="Y5" s="4">
        <v>1984</v>
      </c>
      <c r="AA5">
        <v>1</v>
      </c>
      <c r="AE5">
        <f t="shared" si="3"/>
        <v>1</v>
      </c>
      <c r="AG5" s="4">
        <v>1984</v>
      </c>
      <c r="AM5">
        <f t="shared" si="4"/>
        <v>0</v>
      </c>
      <c r="AO5" s="4">
        <v>1984</v>
      </c>
      <c r="AP5">
        <v>2</v>
      </c>
      <c r="AS5">
        <v>1</v>
      </c>
      <c r="AU5">
        <f t="shared" si="5"/>
        <v>3</v>
      </c>
    </row>
    <row r="6" spans="1:47" ht="12.75">
      <c r="A6" s="4">
        <v>1985</v>
      </c>
      <c r="B6">
        <v>225</v>
      </c>
      <c r="C6">
        <v>358</v>
      </c>
      <c r="D6">
        <v>418</v>
      </c>
      <c r="E6">
        <v>261</v>
      </c>
      <c r="F6">
        <v>175</v>
      </c>
      <c r="G6">
        <f t="shared" si="0"/>
        <v>1437</v>
      </c>
      <c r="I6" s="4">
        <v>1985</v>
      </c>
      <c r="J6">
        <v>273</v>
      </c>
      <c r="K6">
        <v>477</v>
      </c>
      <c r="L6">
        <v>487</v>
      </c>
      <c r="M6">
        <v>215</v>
      </c>
      <c r="N6">
        <v>199</v>
      </c>
      <c r="O6">
        <f t="shared" si="1"/>
        <v>1651</v>
      </c>
      <c r="Q6" s="4">
        <v>1985</v>
      </c>
      <c r="R6">
        <v>1</v>
      </c>
      <c r="W6">
        <f t="shared" si="2"/>
        <v>1</v>
      </c>
      <c r="Y6" s="4">
        <v>1985</v>
      </c>
      <c r="AE6">
        <f t="shared" si="3"/>
        <v>0</v>
      </c>
      <c r="AG6" s="4">
        <v>1985</v>
      </c>
      <c r="AM6">
        <f t="shared" si="4"/>
        <v>0</v>
      </c>
      <c r="AO6" s="4">
        <v>1985</v>
      </c>
      <c r="AQ6">
        <v>4</v>
      </c>
      <c r="AR6">
        <v>1</v>
      </c>
      <c r="AU6">
        <f t="shared" si="5"/>
        <v>5</v>
      </c>
    </row>
    <row r="7" spans="1:47" ht="12.75">
      <c r="A7" s="4">
        <v>1986</v>
      </c>
      <c r="B7">
        <v>227</v>
      </c>
      <c r="C7">
        <v>313</v>
      </c>
      <c r="D7">
        <v>386</v>
      </c>
      <c r="E7">
        <v>210</v>
      </c>
      <c r="F7">
        <v>156</v>
      </c>
      <c r="G7">
        <f t="shared" si="0"/>
        <v>1292</v>
      </c>
      <c r="I7" s="4">
        <v>1986</v>
      </c>
      <c r="J7">
        <v>305</v>
      </c>
      <c r="K7">
        <v>460</v>
      </c>
      <c r="L7">
        <v>477</v>
      </c>
      <c r="M7">
        <v>204</v>
      </c>
      <c r="N7">
        <v>191</v>
      </c>
      <c r="O7">
        <f t="shared" si="1"/>
        <v>1637</v>
      </c>
      <c r="Q7" s="4">
        <v>1986</v>
      </c>
      <c r="U7">
        <v>1</v>
      </c>
      <c r="W7">
        <f t="shared" si="2"/>
        <v>1</v>
      </c>
      <c r="Y7" s="4">
        <v>1986</v>
      </c>
      <c r="AE7">
        <f t="shared" si="3"/>
        <v>0</v>
      </c>
      <c r="AG7" s="4">
        <v>1986</v>
      </c>
      <c r="AH7">
        <v>1</v>
      </c>
      <c r="AK7">
        <v>4</v>
      </c>
      <c r="AM7">
        <f t="shared" si="4"/>
        <v>5</v>
      </c>
      <c r="AO7" s="4">
        <v>1986</v>
      </c>
      <c r="AS7">
        <v>4</v>
      </c>
      <c r="AU7">
        <f t="shared" si="5"/>
        <v>4</v>
      </c>
    </row>
    <row r="8" spans="1:47" ht="12.75">
      <c r="A8" s="4">
        <v>1987</v>
      </c>
      <c r="B8">
        <v>209</v>
      </c>
      <c r="C8">
        <v>267</v>
      </c>
      <c r="D8">
        <v>349</v>
      </c>
      <c r="E8">
        <v>210</v>
      </c>
      <c r="F8">
        <v>169</v>
      </c>
      <c r="G8">
        <f t="shared" si="0"/>
        <v>1204</v>
      </c>
      <c r="I8" s="4">
        <v>1987</v>
      </c>
      <c r="J8">
        <v>265</v>
      </c>
      <c r="K8">
        <v>418</v>
      </c>
      <c r="L8">
        <v>472</v>
      </c>
      <c r="M8">
        <v>274</v>
      </c>
      <c r="N8">
        <v>173</v>
      </c>
      <c r="O8">
        <f t="shared" si="1"/>
        <v>1602</v>
      </c>
      <c r="Q8" s="4">
        <v>1987</v>
      </c>
      <c r="T8">
        <v>1</v>
      </c>
      <c r="W8">
        <f t="shared" si="2"/>
        <v>1</v>
      </c>
      <c r="Y8" s="4">
        <v>1987</v>
      </c>
      <c r="AE8">
        <f t="shared" si="3"/>
        <v>0</v>
      </c>
      <c r="AG8" s="4">
        <v>1987</v>
      </c>
      <c r="AM8">
        <f t="shared" si="4"/>
        <v>0</v>
      </c>
      <c r="AO8" s="4">
        <v>1987</v>
      </c>
      <c r="AQ8">
        <v>1</v>
      </c>
      <c r="AS8">
        <v>3</v>
      </c>
      <c r="AU8">
        <f t="shared" si="5"/>
        <v>4</v>
      </c>
    </row>
    <row r="9" spans="1:47" ht="12.75">
      <c r="A9" s="4">
        <v>1988</v>
      </c>
      <c r="B9">
        <v>227</v>
      </c>
      <c r="C9">
        <v>307</v>
      </c>
      <c r="D9">
        <v>441</v>
      </c>
      <c r="E9">
        <v>285</v>
      </c>
      <c r="F9">
        <v>190</v>
      </c>
      <c r="G9">
        <f t="shared" si="0"/>
        <v>1450</v>
      </c>
      <c r="I9" s="4">
        <v>1988</v>
      </c>
      <c r="J9">
        <v>263</v>
      </c>
      <c r="K9">
        <v>482</v>
      </c>
      <c r="L9">
        <v>556</v>
      </c>
      <c r="M9">
        <v>342</v>
      </c>
      <c r="N9">
        <v>228</v>
      </c>
      <c r="O9">
        <f t="shared" si="1"/>
        <v>1871</v>
      </c>
      <c r="Q9" s="4">
        <v>1988</v>
      </c>
      <c r="W9">
        <f t="shared" si="2"/>
        <v>0</v>
      </c>
      <c r="Y9" s="4">
        <v>1988</v>
      </c>
      <c r="AE9">
        <f t="shared" si="3"/>
        <v>0</v>
      </c>
      <c r="AG9" s="4">
        <v>1988</v>
      </c>
      <c r="AM9">
        <f t="shared" si="4"/>
        <v>0</v>
      </c>
      <c r="AO9" s="4">
        <v>1988</v>
      </c>
      <c r="AP9">
        <v>4</v>
      </c>
      <c r="AR9">
        <v>1</v>
      </c>
      <c r="AS9">
        <v>2</v>
      </c>
      <c r="AT9">
        <v>1</v>
      </c>
      <c r="AU9">
        <f t="shared" si="5"/>
        <v>8</v>
      </c>
    </row>
    <row r="10" spans="1:47" ht="12.75">
      <c r="A10" s="4">
        <v>1989</v>
      </c>
      <c r="B10">
        <v>223</v>
      </c>
      <c r="C10">
        <v>284</v>
      </c>
      <c r="D10">
        <v>454</v>
      </c>
      <c r="E10">
        <v>314</v>
      </c>
      <c r="F10">
        <v>181</v>
      </c>
      <c r="G10">
        <f t="shared" si="0"/>
        <v>1456</v>
      </c>
      <c r="I10" s="4">
        <v>1989</v>
      </c>
      <c r="J10">
        <v>314</v>
      </c>
      <c r="K10">
        <v>491</v>
      </c>
      <c r="L10">
        <v>699</v>
      </c>
      <c r="M10">
        <v>536</v>
      </c>
      <c r="N10">
        <v>247</v>
      </c>
      <c r="O10">
        <f t="shared" si="1"/>
        <v>2287</v>
      </c>
      <c r="Q10" s="4">
        <v>1989</v>
      </c>
      <c r="W10">
        <f t="shared" si="2"/>
        <v>0</v>
      </c>
      <c r="Y10" s="4">
        <v>1989</v>
      </c>
      <c r="AE10">
        <f t="shared" si="3"/>
        <v>0</v>
      </c>
      <c r="AG10" s="4">
        <v>1989</v>
      </c>
      <c r="AM10">
        <f t="shared" si="4"/>
        <v>0</v>
      </c>
      <c r="AO10" s="4">
        <v>1989</v>
      </c>
      <c r="AR10">
        <v>1</v>
      </c>
      <c r="AS10">
        <v>3</v>
      </c>
      <c r="AT10">
        <v>2</v>
      </c>
      <c r="AU10">
        <f t="shared" si="5"/>
        <v>6</v>
      </c>
    </row>
    <row r="11" spans="1:47" ht="12.75">
      <c r="A11" s="4">
        <v>1990</v>
      </c>
      <c r="B11">
        <v>234</v>
      </c>
      <c r="C11">
        <v>285</v>
      </c>
      <c r="D11">
        <v>474</v>
      </c>
      <c r="E11">
        <v>346</v>
      </c>
      <c r="F11">
        <v>196</v>
      </c>
      <c r="G11">
        <f t="shared" si="0"/>
        <v>1535</v>
      </c>
      <c r="I11" s="4">
        <v>1990</v>
      </c>
      <c r="J11">
        <v>338</v>
      </c>
      <c r="K11">
        <v>546</v>
      </c>
      <c r="L11">
        <v>722</v>
      </c>
      <c r="M11">
        <v>745</v>
      </c>
      <c r="N11">
        <v>238</v>
      </c>
      <c r="O11">
        <f t="shared" si="1"/>
        <v>2589</v>
      </c>
      <c r="Q11" s="4">
        <v>1990</v>
      </c>
      <c r="W11">
        <f t="shared" si="2"/>
        <v>0</v>
      </c>
      <c r="Y11" s="4">
        <v>1990</v>
      </c>
      <c r="AC11">
        <v>2</v>
      </c>
      <c r="AE11">
        <f t="shared" si="3"/>
        <v>2</v>
      </c>
      <c r="AG11" s="4">
        <v>1990</v>
      </c>
      <c r="AM11">
        <f t="shared" si="4"/>
        <v>0</v>
      </c>
      <c r="AO11" s="4">
        <v>1990</v>
      </c>
      <c r="AS11">
        <v>3</v>
      </c>
      <c r="AT11">
        <v>1</v>
      </c>
      <c r="AU11">
        <f t="shared" si="5"/>
        <v>4</v>
      </c>
    </row>
    <row r="12" spans="1:47" ht="12.75">
      <c r="A12" s="4">
        <v>1991</v>
      </c>
      <c r="B12">
        <v>236</v>
      </c>
      <c r="C12">
        <v>282</v>
      </c>
      <c r="D12">
        <v>548</v>
      </c>
      <c r="E12">
        <v>292</v>
      </c>
      <c r="F12">
        <v>181</v>
      </c>
      <c r="G12">
        <f t="shared" si="0"/>
        <v>1539</v>
      </c>
      <c r="I12" s="4">
        <v>1991</v>
      </c>
      <c r="J12">
        <v>324</v>
      </c>
      <c r="K12">
        <v>535</v>
      </c>
      <c r="L12">
        <v>784</v>
      </c>
      <c r="M12">
        <v>809</v>
      </c>
      <c r="N12">
        <v>295</v>
      </c>
      <c r="O12">
        <f t="shared" si="1"/>
        <v>2747</v>
      </c>
      <c r="Q12" s="4">
        <v>1991</v>
      </c>
      <c r="W12">
        <f t="shared" si="2"/>
        <v>0</v>
      </c>
      <c r="Y12" s="4">
        <v>1991</v>
      </c>
      <c r="AE12">
        <f t="shared" si="3"/>
        <v>0</v>
      </c>
      <c r="AG12" s="4">
        <v>1991</v>
      </c>
      <c r="AM12">
        <f t="shared" si="4"/>
        <v>0</v>
      </c>
      <c r="AO12" s="4">
        <v>1991</v>
      </c>
      <c r="AQ12">
        <v>1</v>
      </c>
      <c r="AS12">
        <v>4</v>
      </c>
      <c r="AU12">
        <f t="shared" si="5"/>
        <v>5</v>
      </c>
    </row>
    <row r="13" spans="1:47" ht="12.75">
      <c r="A13" s="4">
        <v>1992</v>
      </c>
      <c r="B13">
        <v>296</v>
      </c>
      <c r="C13">
        <v>309</v>
      </c>
      <c r="D13">
        <v>553</v>
      </c>
      <c r="E13">
        <v>309</v>
      </c>
      <c r="F13">
        <v>204</v>
      </c>
      <c r="G13">
        <f t="shared" si="0"/>
        <v>1671</v>
      </c>
      <c r="I13" s="4">
        <v>1992</v>
      </c>
      <c r="J13">
        <v>433</v>
      </c>
      <c r="K13">
        <v>630</v>
      </c>
      <c r="L13">
        <v>871</v>
      </c>
      <c r="M13">
        <v>876</v>
      </c>
      <c r="N13">
        <v>318</v>
      </c>
      <c r="O13">
        <f t="shared" si="1"/>
        <v>3128</v>
      </c>
      <c r="Q13" s="4">
        <v>1992</v>
      </c>
      <c r="T13">
        <v>1</v>
      </c>
      <c r="W13">
        <f t="shared" si="2"/>
        <v>1</v>
      </c>
      <c r="Y13" s="4">
        <v>1992</v>
      </c>
      <c r="AE13">
        <f t="shared" si="3"/>
        <v>0</v>
      </c>
      <c r="AG13" s="4">
        <v>1992</v>
      </c>
      <c r="AM13">
        <f t="shared" si="4"/>
        <v>0</v>
      </c>
      <c r="AO13" s="4">
        <v>1992</v>
      </c>
      <c r="AP13">
        <v>1</v>
      </c>
      <c r="AQ13">
        <v>1</v>
      </c>
      <c r="AR13">
        <v>5</v>
      </c>
      <c r="AS13">
        <v>3</v>
      </c>
      <c r="AU13">
        <f t="shared" si="5"/>
        <v>10</v>
      </c>
    </row>
    <row r="14" spans="1:47" ht="12.75">
      <c r="A14" s="4">
        <v>1993</v>
      </c>
      <c r="B14">
        <v>324</v>
      </c>
      <c r="C14">
        <v>334</v>
      </c>
      <c r="D14">
        <v>568</v>
      </c>
      <c r="E14">
        <v>304</v>
      </c>
      <c r="F14">
        <v>208</v>
      </c>
      <c r="G14">
        <f t="shared" si="0"/>
        <v>1738</v>
      </c>
      <c r="I14" s="4">
        <v>1993</v>
      </c>
      <c r="J14">
        <v>465</v>
      </c>
      <c r="K14">
        <v>701</v>
      </c>
      <c r="L14">
        <v>828</v>
      </c>
      <c r="M14">
        <v>984</v>
      </c>
      <c r="N14">
        <v>373</v>
      </c>
      <c r="O14">
        <f t="shared" si="1"/>
        <v>3351</v>
      </c>
      <c r="Q14" s="4">
        <v>1993</v>
      </c>
      <c r="W14">
        <f t="shared" si="2"/>
        <v>0</v>
      </c>
      <c r="Y14" s="4">
        <v>1993</v>
      </c>
      <c r="AE14">
        <f t="shared" si="3"/>
        <v>0</v>
      </c>
      <c r="AG14" s="4">
        <v>1993</v>
      </c>
      <c r="AM14">
        <f t="shared" si="4"/>
        <v>0</v>
      </c>
      <c r="AO14" s="4">
        <v>1993</v>
      </c>
      <c r="AP14">
        <v>1</v>
      </c>
      <c r="AS14">
        <v>3</v>
      </c>
      <c r="AU14">
        <f t="shared" si="5"/>
        <v>4</v>
      </c>
    </row>
    <row r="15" spans="1:47" ht="12.75">
      <c r="A15" s="4">
        <v>1994</v>
      </c>
      <c r="B15">
        <v>259</v>
      </c>
      <c r="C15">
        <v>280</v>
      </c>
      <c r="D15">
        <v>561</v>
      </c>
      <c r="E15">
        <v>315</v>
      </c>
      <c r="F15">
        <v>193</v>
      </c>
      <c r="G15">
        <f t="shared" si="0"/>
        <v>1608</v>
      </c>
      <c r="I15" s="4">
        <v>1994</v>
      </c>
      <c r="J15">
        <v>409</v>
      </c>
      <c r="K15">
        <v>588</v>
      </c>
      <c r="L15">
        <v>798</v>
      </c>
      <c r="M15">
        <v>896</v>
      </c>
      <c r="N15">
        <v>371</v>
      </c>
      <c r="O15">
        <f t="shared" si="1"/>
        <v>3062</v>
      </c>
      <c r="Q15" s="4">
        <v>1994</v>
      </c>
      <c r="W15">
        <f t="shared" si="2"/>
        <v>0</v>
      </c>
      <c r="Y15" s="4">
        <v>1994</v>
      </c>
      <c r="AE15">
        <f t="shared" si="3"/>
        <v>0</v>
      </c>
      <c r="AG15" s="4">
        <v>1994</v>
      </c>
      <c r="AM15">
        <f t="shared" si="4"/>
        <v>0</v>
      </c>
      <c r="AO15" s="4">
        <v>1994</v>
      </c>
      <c r="AP15">
        <v>4</v>
      </c>
      <c r="AQ15">
        <v>3</v>
      </c>
      <c r="AR15">
        <v>2</v>
      </c>
      <c r="AS15">
        <v>4</v>
      </c>
      <c r="AT15">
        <v>2</v>
      </c>
      <c r="AU15">
        <f t="shared" si="5"/>
        <v>15</v>
      </c>
    </row>
    <row r="16" spans="1:47" ht="12.75">
      <c r="A16" s="4">
        <v>1995</v>
      </c>
      <c r="B16">
        <v>347</v>
      </c>
      <c r="C16">
        <v>301</v>
      </c>
      <c r="D16">
        <v>606</v>
      </c>
      <c r="E16">
        <v>339</v>
      </c>
      <c r="F16">
        <v>282</v>
      </c>
      <c r="G16">
        <f t="shared" si="0"/>
        <v>1875</v>
      </c>
      <c r="I16" s="4">
        <v>1995</v>
      </c>
      <c r="J16">
        <v>512</v>
      </c>
      <c r="K16">
        <v>711</v>
      </c>
      <c r="L16">
        <v>825</v>
      </c>
      <c r="M16" s="2">
        <v>1100</v>
      </c>
      <c r="N16">
        <v>383</v>
      </c>
      <c r="O16">
        <f t="shared" si="1"/>
        <v>3531</v>
      </c>
      <c r="Q16" s="4">
        <v>1995</v>
      </c>
      <c r="W16">
        <f t="shared" si="2"/>
        <v>0</v>
      </c>
      <c r="Y16" s="4">
        <v>1995</v>
      </c>
      <c r="AE16">
        <f t="shared" si="3"/>
        <v>0</v>
      </c>
      <c r="AG16" s="4">
        <v>1995</v>
      </c>
      <c r="AM16">
        <f t="shared" si="4"/>
        <v>0</v>
      </c>
      <c r="AO16" s="4">
        <v>1995</v>
      </c>
      <c r="AP16">
        <v>5</v>
      </c>
      <c r="AQ16">
        <v>4</v>
      </c>
      <c r="AR16">
        <v>3</v>
      </c>
      <c r="AS16">
        <v>5</v>
      </c>
      <c r="AU16">
        <f t="shared" si="5"/>
        <v>17</v>
      </c>
    </row>
    <row r="17" spans="1:47" ht="12.75">
      <c r="A17" s="4">
        <v>1996</v>
      </c>
      <c r="B17">
        <v>302</v>
      </c>
      <c r="C17">
        <v>331</v>
      </c>
      <c r="D17">
        <v>613</v>
      </c>
      <c r="E17">
        <v>380</v>
      </c>
      <c r="F17">
        <v>344</v>
      </c>
      <c r="G17">
        <f t="shared" si="0"/>
        <v>1970</v>
      </c>
      <c r="I17" s="4">
        <v>1996</v>
      </c>
      <c r="J17">
        <v>438</v>
      </c>
      <c r="K17">
        <v>786</v>
      </c>
      <c r="L17">
        <v>827</v>
      </c>
      <c r="M17" s="2">
        <v>1130</v>
      </c>
      <c r="N17">
        <v>422</v>
      </c>
      <c r="O17">
        <f t="shared" si="1"/>
        <v>3603</v>
      </c>
      <c r="Q17" s="4">
        <v>1996</v>
      </c>
      <c r="W17">
        <f t="shared" si="2"/>
        <v>0</v>
      </c>
      <c r="Y17" s="4">
        <v>1996</v>
      </c>
      <c r="AE17">
        <f t="shared" si="3"/>
        <v>0</v>
      </c>
      <c r="AG17" s="4">
        <v>1996</v>
      </c>
      <c r="AM17">
        <f t="shared" si="4"/>
        <v>0</v>
      </c>
      <c r="AO17" s="4">
        <v>1996</v>
      </c>
      <c r="AP17">
        <v>5</v>
      </c>
      <c r="AQ17">
        <v>1</v>
      </c>
      <c r="AR17">
        <v>4</v>
      </c>
      <c r="AS17">
        <v>6</v>
      </c>
      <c r="AT17">
        <v>2</v>
      </c>
      <c r="AU17">
        <f t="shared" si="5"/>
        <v>18</v>
      </c>
    </row>
    <row r="18" spans="1:47" ht="12.75">
      <c r="A18" s="4">
        <v>1997</v>
      </c>
      <c r="B18">
        <v>273</v>
      </c>
      <c r="C18">
        <v>328</v>
      </c>
      <c r="D18">
        <v>668</v>
      </c>
      <c r="E18">
        <v>395</v>
      </c>
      <c r="F18">
        <v>408</v>
      </c>
      <c r="G18">
        <f t="shared" si="0"/>
        <v>2072</v>
      </c>
      <c r="I18" s="4">
        <v>1997</v>
      </c>
      <c r="J18">
        <v>497</v>
      </c>
      <c r="K18">
        <v>721</v>
      </c>
      <c r="L18">
        <v>885</v>
      </c>
      <c r="M18" s="2">
        <v>1121</v>
      </c>
      <c r="N18">
        <v>451</v>
      </c>
      <c r="O18">
        <f t="shared" si="1"/>
        <v>3675</v>
      </c>
      <c r="Q18" s="4">
        <v>1997</v>
      </c>
      <c r="W18">
        <f t="shared" si="2"/>
        <v>0</v>
      </c>
      <c r="Y18" s="4">
        <v>1997</v>
      </c>
      <c r="AE18">
        <f t="shared" si="3"/>
        <v>0</v>
      </c>
      <c r="AG18" s="4">
        <v>1997</v>
      </c>
      <c r="AM18">
        <f t="shared" si="4"/>
        <v>0</v>
      </c>
      <c r="AO18" s="4">
        <v>1997</v>
      </c>
      <c r="AP18">
        <v>3</v>
      </c>
      <c r="AQ18">
        <v>1</v>
      </c>
      <c r="AR18">
        <v>5</v>
      </c>
      <c r="AS18">
        <v>15</v>
      </c>
      <c r="AT18">
        <v>6</v>
      </c>
      <c r="AU18">
        <f t="shared" si="5"/>
        <v>30</v>
      </c>
    </row>
    <row r="19" spans="1:47" ht="12.75">
      <c r="A19" s="4">
        <v>1998</v>
      </c>
      <c r="B19">
        <v>331</v>
      </c>
      <c r="C19">
        <v>375</v>
      </c>
      <c r="D19">
        <v>796</v>
      </c>
      <c r="E19">
        <v>477</v>
      </c>
      <c r="F19">
        <v>440</v>
      </c>
      <c r="G19">
        <f t="shared" si="0"/>
        <v>2419</v>
      </c>
      <c r="I19" s="4">
        <v>1998</v>
      </c>
      <c r="J19">
        <v>576</v>
      </c>
      <c r="K19">
        <v>870</v>
      </c>
      <c r="L19">
        <v>950</v>
      </c>
      <c r="M19" s="2">
        <v>1331</v>
      </c>
      <c r="N19">
        <v>508</v>
      </c>
      <c r="O19">
        <f t="shared" si="1"/>
        <v>4235</v>
      </c>
      <c r="Q19" s="4">
        <v>1998</v>
      </c>
      <c r="W19">
        <f t="shared" si="2"/>
        <v>0</v>
      </c>
      <c r="Y19" s="4">
        <v>1998</v>
      </c>
      <c r="AD19">
        <v>1</v>
      </c>
      <c r="AE19">
        <f t="shared" si="3"/>
        <v>1</v>
      </c>
      <c r="AG19" s="4">
        <v>1998</v>
      </c>
      <c r="AH19">
        <v>1</v>
      </c>
      <c r="AJ19">
        <v>1</v>
      </c>
      <c r="AK19">
        <v>1</v>
      </c>
      <c r="AL19">
        <v>1</v>
      </c>
      <c r="AM19">
        <f t="shared" si="4"/>
        <v>4</v>
      </c>
      <c r="AO19" s="4">
        <v>1998</v>
      </c>
      <c r="AP19">
        <v>4</v>
      </c>
      <c r="AQ19">
        <v>3</v>
      </c>
      <c r="AR19">
        <v>4</v>
      </c>
      <c r="AS19">
        <v>5</v>
      </c>
      <c r="AT19">
        <v>6</v>
      </c>
      <c r="AU19">
        <f t="shared" si="5"/>
        <v>22</v>
      </c>
    </row>
    <row r="20" spans="1:47" ht="12.75">
      <c r="A20" s="4">
        <v>1999</v>
      </c>
      <c r="B20">
        <v>335</v>
      </c>
      <c r="C20">
        <v>349</v>
      </c>
      <c r="D20">
        <v>708</v>
      </c>
      <c r="E20">
        <v>462</v>
      </c>
      <c r="F20">
        <v>506</v>
      </c>
      <c r="G20">
        <f t="shared" si="0"/>
        <v>2360</v>
      </c>
      <c r="I20" s="4">
        <v>1999</v>
      </c>
      <c r="J20">
        <v>481</v>
      </c>
      <c r="K20">
        <v>786</v>
      </c>
      <c r="L20">
        <v>863</v>
      </c>
      <c r="M20" s="2">
        <v>1245</v>
      </c>
      <c r="N20">
        <v>486</v>
      </c>
      <c r="O20">
        <f t="shared" si="1"/>
        <v>3861</v>
      </c>
      <c r="Q20" s="4">
        <v>1999</v>
      </c>
      <c r="W20">
        <f t="shared" si="2"/>
        <v>0</v>
      </c>
      <c r="Y20" s="4">
        <v>1999</v>
      </c>
      <c r="AE20">
        <f t="shared" si="3"/>
        <v>0</v>
      </c>
      <c r="AG20" s="4">
        <v>1999</v>
      </c>
      <c r="AK20">
        <v>2</v>
      </c>
      <c r="AM20">
        <f t="shared" si="4"/>
        <v>2</v>
      </c>
      <c r="AO20" s="4">
        <v>1999</v>
      </c>
      <c r="AP20">
        <v>2</v>
      </c>
      <c r="AQ20">
        <v>1</v>
      </c>
      <c r="AR20">
        <v>7</v>
      </c>
      <c r="AS20">
        <v>6</v>
      </c>
      <c r="AT20">
        <v>1</v>
      </c>
      <c r="AU20">
        <f t="shared" si="5"/>
        <v>17</v>
      </c>
    </row>
    <row r="21" spans="1:47" ht="12.75">
      <c r="A21" s="4" t="s">
        <v>14</v>
      </c>
      <c r="B21" s="2">
        <f>SUM(B4:B20)</f>
        <v>4452</v>
      </c>
      <c r="C21" s="2">
        <f>SUM(C4:C20)</f>
        <v>5427</v>
      </c>
      <c r="D21" s="2">
        <f>SUM(D4:D20)</f>
        <v>8901</v>
      </c>
      <c r="E21" s="2">
        <f>SUM(E4:E20)</f>
        <v>5304</v>
      </c>
      <c r="F21" s="2">
        <f>SUM(F4:F20)</f>
        <v>4114</v>
      </c>
      <c r="G21">
        <f t="shared" si="0"/>
        <v>28198</v>
      </c>
      <c r="I21" s="4" t="s">
        <v>14</v>
      </c>
      <c r="J21" s="2">
        <f>SUM(J4:J20)</f>
        <v>6493</v>
      </c>
      <c r="K21" s="2">
        <f>SUM(K4:K20)</f>
        <v>10386</v>
      </c>
      <c r="L21" s="2">
        <f>SUM(L4:L20)</f>
        <v>11972</v>
      </c>
      <c r="M21" s="2">
        <f>SUM(M4:M20)</f>
        <v>12142</v>
      </c>
      <c r="N21" s="2">
        <f>SUM(N4:N20)</f>
        <v>5223</v>
      </c>
      <c r="O21">
        <f t="shared" si="1"/>
        <v>46216</v>
      </c>
      <c r="Q21" s="4" t="s">
        <v>14</v>
      </c>
      <c r="R21" s="2">
        <f>SUM(R4:R20)</f>
        <v>1</v>
      </c>
      <c r="S21" s="2">
        <f>SUM(S4:S20)</f>
        <v>0</v>
      </c>
      <c r="T21" s="2">
        <f>SUM(T4:T20)</f>
        <v>2</v>
      </c>
      <c r="U21" s="2">
        <f>SUM(U4:U20)</f>
        <v>1</v>
      </c>
      <c r="V21" s="2">
        <f>SUM(V4:V20)</f>
        <v>1</v>
      </c>
      <c r="W21">
        <f t="shared" si="2"/>
        <v>5</v>
      </c>
      <c r="Y21" s="4" t="s">
        <v>14</v>
      </c>
      <c r="Z21" s="2">
        <f>SUM(Z4:Z20)</f>
        <v>0</v>
      </c>
      <c r="AA21" s="2">
        <f>SUM(AA4:AA20)</f>
        <v>1</v>
      </c>
      <c r="AB21" s="2">
        <f>SUM(AB4:AB20)</f>
        <v>0</v>
      </c>
      <c r="AC21" s="2">
        <f>SUM(AC4:AC20)</f>
        <v>2</v>
      </c>
      <c r="AD21" s="2">
        <f>SUM(AD4:AD20)</f>
        <v>1</v>
      </c>
      <c r="AE21">
        <f t="shared" si="3"/>
        <v>4</v>
      </c>
      <c r="AG21" s="4" t="s">
        <v>14</v>
      </c>
      <c r="AM21">
        <f t="shared" si="4"/>
        <v>0</v>
      </c>
      <c r="AO21" s="4" t="s">
        <v>14</v>
      </c>
      <c r="AP21" s="2">
        <f>SUM(AP4:AP20)</f>
        <v>32</v>
      </c>
      <c r="AQ21" s="2">
        <f>SUM(AQ4:AQ20)</f>
        <v>22</v>
      </c>
      <c r="AR21" s="2">
        <f>SUM(AR4:AR20)</f>
        <v>33</v>
      </c>
      <c r="AS21" s="2">
        <f>SUM(AS4:AS20)</f>
        <v>67</v>
      </c>
      <c r="AT21" s="2">
        <f>SUM(AT4:AT20)</f>
        <v>21</v>
      </c>
      <c r="AU21">
        <f t="shared" si="5"/>
        <v>175</v>
      </c>
    </row>
    <row r="22" spans="9:41" ht="12.75">
      <c r="I22" s="4"/>
      <c r="Q22" s="4"/>
      <c r="Y22" s="4"/>
      <c r="AG22" s="4"/>
      <c r="AH22">
        <v>2</v>
      </c>
      <c r="AJ22">
        <v>1</v>
      </c>
      <c r="AK22">
        <v>7</v>
      </c>
      <c r="AL22">
        <v>1</v>
      </c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7" ht="12.75">
      <c r="A25" s="4">
        <v>1983</v>
      </c>
      <c r="B25">
        <v>2</v>
      </c>
      <c r="C25">
        <v>5</v>
      </c>
      <c r="D25">
        <v>1</v>
      </c>
      <c r="G25">
        <f aca="true" t="shared" si="6" ref="G25:G42">SUM(B25:F25)</f>
        <v>8</v>
      </c>
      <c r="I25" s="4">
        <v>1983</v>
      </c>
      <c r="J25">
        <v>2</v>
      </c>
      <c r="K25">
        <v>5</v>
      </c>
      <c r="L25">
        <v>2</v>
      </c>
      <c r="O25">
        <f aca="true" t="shared" si="7" ref="O25:O42">SUM(J25:N25)</f>
        <v>9</v>
      </c>
      <c r="Q25" s="4">
        <v>1983</v>
      </c>
      <c r="W25">
        <f aca="true" t="shared" si="8" ref="W25:W42">SUM(R25:V25)</f>
        <v>0</v>
      </c>
      <c r="Y25" s="4">
        <v>1983</v>
      </c>
      <c r="AE25">
        <f aca="true" t="shared" si="9" ref="AE25:AE42">SUM(Z25:AD25)</f>
        <v>0</v>
      </c>
      <c r="AG25" s="4">
        <v>1983</v>
      </c>
      <c r="AM25">
        <f aca="true" t="shared" si="10" ref="AM25:AM42">SUM(AH25:AL25)</f>
        <v>0</v>
      </c>
      <c r="AO25" s="4">
        <v>1983</v>
      </c>
      <c r="AU25">
        <f aca="true" t="shared" si="11" ref="AU25:AU42">SUM(AP25:AT25)</f>
        <v>0</v>
      </c>
    </row>
    <row r="26" spans="1:47" ht="12.75">
      <c r="A26" s="4">
        <v>1984</v>
      </c>
      <c r="B26">
        <v>2</v>
      </c>
      <c r="C26">
        <v>2</v>
      </c>
      <c r="D26">
        <v>1</v>
      </c>
      <c r="G26">
        <f t="shared" si="6"/>
        <v>5</v>
      </c>
      <c r="I26" s="4">
        <v>1984</v>
      </c>
      <c r="K26">
        <v>2</v>
      </c>
      <c r="O26">
        <f t="shared" si="7"/>
        <v>2</v>
      </c>
      <c r="Q26" s="4">
        <v>1984</v>
      </c>
      <c r="W26">
        <f t="shared" si="8"/>
        <v>0</v>
      </c>
      <c r="Y26" s="4">
        <v>1984</v>
      </c>
      <c r="AE26">
        <f t="shared" si="9"/>
        <v>0</v>
      </c>
      <c r="AG26" s="4">
        <v>1984</v>
      </c>
      <c r="AM26">
        <f t="shared" si="10"/>
        <v>0</v>
      </c>
      <c r="AO26" s="4">
        <v>1984</v>
      </c>
      <c r="AU26">
        <f t="shared" si="11"/>
        <v>0</v>
      </c>
    </row>
    <row r="27" spans="1:47" ht="12.75">
      <c r="A27" s="4">
        <v>1985</v>
      </c>
      <c r="B27">
        <v>10</v>
      </c>
      <c r="C27">
        <v>51</v>
      </c>
      <c r="D27">
        <v>66</v>
      </c>
      <c r="E27">
        <v>16</v>
      </c>
      <c r="F27">
        <v>29</v>
      </c>
      <c r="G27">
        <f t="shared" si="6"/>
        <v>172</v>
      </c>
      <c r="I27" s="4">
        <v>1985</v>
      </c>
      <c r="J27">
        <v>26</v>
      </c>
      <c r="K27">
        <v>90</v>
      </c>
      <c r="L27">
        <v>77</v>
      </c>
      <c r="M27">
        <v>10</v>
      </c>
      <c r="N27">
        <v>39</v>
      </c>
      <c r="O27">
        <f t="shared" si="7"/>
        <v>242</v>
      </c>
      <c r="Q27" s="4">
        <v>1985</v>
      </c>
      <c r="W27">
        <f t="shared" si="8"/>
        <v>0</v>
      </c>
      <c r="Y27" s="4">
        <v>1985</v>
      </c>
      <c r="AE27">
        <f t="shared" si="9"/>
        <v>0</v>
      </c>
      <c r="AG27" s="4">
        <v>1985</v>
      </c>
      <c r="AM27">
        <f t="shared" si="10"/>
        <v>0</v>
      </c>
      <c r="AO27" s="4">
        <v>1985</v>
      </c>
      <c r="AU27">
        <f t="shared" si="11"/>
        <v>0</v>
      </c>
    </row>
    <row r="28" spans="1:47" ht="12.75">
      <c r="A28" s="4">
        <v>1986</v>
      </c>
      <c r="B28">
        <v>12</v>
      </c>
      <c r="C28">
        <v>60</v>
      </c>
      <c r="D28">
        <v>67</v>
      </c>
      <c r="E28">
        <v>20</v>
      </c>
      <c r="F28">
        <v>30</v>
      </c>
      <c r="G28">
        <f t="shared" si="6"/>
        <v>189</v>
      </c>
      <c r="I28" s="4">
        <v>1986</v>
      </c>
      <c r="J28">
        <v>24</v>
      </c>
      <c r="K28">
        <v>113</v>
      </c>
      <c r="L28">
        <v>92</v>
      </c>
      <c r="M28">
        <v>15</v>
      </c>
      <c r="N28">
        <v>34</v>
      </c>
      <c r="O28">
        <f t="shared" si="7"/>
        <v>278</v>
      </c>
      <c r="Q28" s="4">
        <v>1986</v>
      </c>
      <c r="U28">
        <v>1</v>
      </c>
      <c r="W28">
        <f t="shared" si="8"/>
        <v>1</v>
      </c>
      <c r="Y28" s="4">
        <v>1986</v>
      </c>
      <c r="AE28">
        <f t="shared" si="9"/>
        <v>0</v>
      </c>
      <c r="AG28" s="4">
        <v>1986</v>
      </c>
      <c r="AM28">
        <f t="shared" si="10"/>
        <v>0</v>
      </c>
      <c r="AO28" s="4">
        <v>1986</v>
      </c>
      <c r="AU28">
        <f t="shared" si="11"/>
        <v>0</v>
      </c>
    </row>
    <row r="29" spans="1:47" ht="12.75">
      <c r="A29" s="4">
        <v>1987</v>
      </c>
      <c r="B29">
        <v>15</v>
      </c>
      <c r="C29">
        <v>91</v>
      </c>
      <c r="D29">
        <v>87</v>
      </c>
      <c r="E29">
        <v>22</v>
      </c>
      <c r="F29">
        <v>26</v>
      </c>
      <c r="G29">
        <f t="shared" si="6"/>
        <v>241</v>
      </c>
      <c r="I29" s="4">
        <v>1987</v>
      </c>
      <c r="J29">
        <v>26</v>
      </c>
      <c r="K29">
        <v>128</v>
      </c>
      <c r="L29">
        <v>113</v>
      </c>
      <c r="M29">
        <v>20</v>
      </c>
      <c r="N29">
        <v>40</v>
      </c>
      <c r="O29">
        <f t="shared" si="7"/>
        <v>327</v>
      </c>
      <c r="Q29" s="4">
        <v>1987</v>
      </c>
      <c r="S29">
        <v>1</v>
      </c>
      <c r="W29">
        <f t="shared" si="8"/>
        <v>1</v>
      </c>
      <c r="Y29" s="4">
        <v>1987</v>
      </c>
      <c r="AE29">
        <f t="shared" si="9"/>
        <v>0</v>
      </c>
      <c r="AG29" s="4">
        <v>1987</v>
      </c>
      <c r="AM29">
        <f t="shared" si="10"/>
        <v>0</v>
      </c>
      <c r="AO29" s="4">
        <v>1987</v>
      </c>
      <c r="AQ29">
        <v>1</v>
      </c>
      <c r="AU29">
        <f t="shared" si="11"/>
        <v>1</v>
      </c>
    </row>
    <row r="30" spans="1:47" ht="12.75">
      <c r="A30" s="4">
        <v>1988</v>
      </c>
      <c r="B30">
        <v>10</v>
      </c>
      <c r="C30">
        <v>107</v>
      </c>
      <c r="D30">
        <v>109</v>
      </c>
      <c r="E30">
        <v>26</v>
      </c>
      <c r="F30">
        <v>49</v>
      </c>
      <c r="G30">
        <f t="shared" si="6"/>
        <v>301</v>
      </c>
      <c r="I30" s="4">
        <v>1988</v>
      </c>
      <c r="J30">
        <v>38</v>
      </c>
      <c r="K30">
        <v>187</v>
      </c>
      <c r="L30">
        <v>131</v>
      </c>
      <c r="M30">
        <v>43</v>
      </c>
      <c r="N30">
        <v>60</v>
      </c>
      <c r="O30">
        <f t="shared" si="7"/>
        <v>459</v>
      </c>
      <c r="Q30" s="4">
        <v>1988</v>
      </c>
      <c r="W30">
        <f t="shared" si="8"/>
        <v>0</v>
      </c>
      <c r="Y30" s="4">
        <v>1988</v>
      </c>
      <c r="AE30">
        <f t="shared" si="9"/>
        <v>0</v>
      </c>
      <c r="AG30" s="4">
        <v>1988</v>
      </c>
      <c r="AM30">
        <f t="shared" si="10"/>
        <v>0</v>
      </c>
      <c r="AO30" s="4">
        <v>1988</v>
      </c>
      <c r="AU30">
        <f t="shared" si="11"/>
        <v>0</v>
      </c>
    </row>
    <row r="31" spans="1:47" ht="12.75">
      <c r="A31" s="4">
        <v>1989</v>
      </c>
      <c r="B31">
        <v>20</v>
      </c>
      <c r="C31">
        <v>137</v>
      </c>
      <c r="D31">
        <v>150</v>
      </c>
      <c r="E31">
        <v>46</v>
      </c>
      <c r="F31">
        <v>73</v>
      </c>
      <c r="G31">
        <f t="shared" si="6"/>
        <v>426</v>
      </c>
      <c r="I31" s="4">
        <v>1989</v>
      </c>
      <c r="J31">
        <v>31</v>
      </c>
      <c r="K31">
        <v>236</v>
      </c>
      <c r="L31">
        <v>187</v>
      </c>
      <c r="M31">
        <v>51</v>
      </c>
      <c r="N31">
        <v>88</v>
      </c>
      <c r="O31">
        <f t="shared" si="7"/>
        <v>593</v>
      </c>
      <c r="Q31" s="4">
        <v>1989</v>
      </c>
      <c r="W31">
        <f t="shared" si="8"/>
        <v>0</v>
      </c>
      <c r="Y31" s="4">
        <v>1989</v>
      </c>
      <c r="AE31">
        <f t="shared" si="9"/>
        <v>0</v>
      </c>
      <c r="AG31" s="4">
        <v>1989</v>
      </c>
      <c r="AM31">
        <f t="shared" si="10"/>
        <v>0</v>
      </c>
      <c r="AO31" s="4">
        <v>1989</v>
      </c>
      <c r="AU31">
        <f t="shared" si="11"/>
        <v>0</v>
      </c>
    </row>
    <row r="32" spans="1:47" ht="12.75">
      <c r="A32" s="4">
        <v>1990</v>
      </c>
      <c r="B32">
        <v>29</v>
      </c>
      <c r="C32">
        <v>156</v>
      </c>
      <c r="D32">
        <v>165</v>
      </c>
      <c r="E32">
        <v>62</v>
      </c>
      <c r="F32">
        <v>102</v>
      </c>
      <c r="G32">
        <f t="shared" si="6"/>
        <v>514</v>
      </c>
      <c r="I32" s="4">
        <v>1990</v>
      </c>
      <c r="J32">
        <v>62</v>
      </c>
      <c r="K32">
        <v>329</v>
      </c>
      <c r="L32">
        <v>258</v>
      </c>
      <c r="M32">
        <v>84</v>
      </c>
      <c r="N32">
        <v>124</v>
      </c>
      <c r="O32">
        <f t="shared" si="7"/>
        <v>857</v>
      </c>
      <c r="Q32" s="4">
        <v>1990</v>
      </c>
      <c r="R32">
        <v>1</v>
      </c>
      <c r="W32">
        <f t="shared" si="8"/>
        <v>1</v>
      </c>
      <c r="Y32" s="4">
        <v>1990</v>
      </c>
      <c r="AE32">
        <f t="shared" si="9"/>
        <v>0</v>
      </c>
      <c r="AG32" s="4">
        <v>1990</v>
      </c>
      <c r="AM32">
        <f t="shared" si="10"/>
        <v>0</v>
      </c>
      <c r="AO32" s="4">
        <v>1990</v>
      </c>
      <c r="AQ32">
        <v>1</v>
      </c>
      <c r="AU32">
        <f t="shared" si="11"/>
        <v>1</v>
      </c>
    </row>
    <row r="33" spans="1:47" ht="12.75">
      <c r="A33" s="4">
        <v>1991</v>
      </c>
      <c r="B33">
        <v>24</v>
      </c>
      <c r="C33">
        <v>152</v>
      </c>
      <c r="D33">
        <v>146</v>
      </c>
      <c r="E33">
        <v>54</v>
      </c>
      <c r="F33">
        <v>89</v>
      </c>
      <c r="G33">
        <f t="shared" si="6"/>
        <v>465</v>
      </c>
      <c r="I33" s="4">
        <v>1991</v>
      </c>
      <c r="J33">
        <v>49</v>
      </c>
      <c r="K33">
        <v>269</v>
      </c>
      <c r="L33">
        <v>266</v>
      </c>
      <c r="M33">
        <v>78</v>
      </c>
      <c r="N33">
        <v>118</v>
      </c>
      <c r="O33">
        <f t="shared" si="7"/>
        <v>780</v>
      </c>
      <c r="Q33" s="4">
        <v>1991</v>
      </c>
      <c r="U33">
        <v>1</v>
      </c>
      <c r="W33">
        <f t="shared" si="8"/>
        <v>1</v>
      </c>
      <c r="Y33" s="4">
        <v>1991</v>
      </c>
      <c r="AE33">
        <f t="shared" si="9"/>
        <v>0</v>
      </c>
      <c r="AG33" s="4">
        <v>1991</v>
      </c>
      <c r="AK33">
        <v>1</v>
      </c>
      <c r="AM33">
        <f t="shared" si="10"/>
        <v>1</v>
      </c>
      <c r="AO33" s="4">
        <v>1991</v>
      </c>
      <c r="AQ33">
        <v>1</v>
      </c>
      <c r="AU33">
        <f t="shared" si="11"/>
        <v>1</v>
      </c>
    </row>
    <row r="34" spans="1:47" ht="12.75">
      <c r="A34" s="4">
        <v>1992</v>
      </c>
      <c r="B34">
        <v>34</v>
      </c>
      <c r="C34">
        <v>140</v>
      </c>
      <c r="D34">
        <v>147</v>
      </c>
      <c r="E34">
        <v>57</v>
      </c>
      <c r="F34">
        <v>83</v>
      </c>
      <c r="G34">
        <f t="shared" si="6"/>
        <v>461</v>
      </c>
      <c r="I34" s="4">
        <v>1992</v>
      </c>
      <c r="J34">
        <v>52</v>
      </c>
      <c r="K34">
        <v>256</v>
      </c>
      <c r="L34">
        <v>237</v>
      </c>
      <c r="M34">
        <v>131</v>
      </c>
      <c r="N34">
        <v>105</v>
      </c>
      <c r="O34">
        <f t="shared" si="7"/>
        <v>781</v>
      </c>
      <c r="Q34" s="4">
        <v>1992</v>
      </c>
      <c r="W34">
        <f t="shared" si="8"/>
        <v>0</v>
      </c>
      <c r="Y34" s="4">
        <v>1992</v>
      </c>
      <c r="AE34">
        <f t="shared" si="9"/>
        <v>0</v>
      </c>
      <c r="AG34" s="4">
        <v>1992</v>
      </c>
      <c r="AM34">
        <f t="shared" si="10"/>
        <v>0</v>
      </c>
      <c r="AO34" s="4">
        <v>1992</v>
      </c>
      <c r="AQ34">
        <v>1</v>
      </c>
      <c r="AU34">
        <f t="shared" si="11"/>
        <v>1</v>
      </c>
    </row>
    <row r="35" spans="1:47" ht="12.75">
      <c r="A35" s="4">
        <v>1993</v>
      </c>
      <c r="B35">
        <v>26</v>
      </c>
      <c r="C35">
        <v>144</v>
      </c>
      <c r="D35">
        <v>152</v>
      </c>
      <c r="E35">
        <v>61</v>
      </c>
      <c r="F35">
        <v>81</v>
      </c>
      <c r="G35">
        <f t="shared" si="6"/>
        <v>464</v>
      </c>
      <c r="I35" s="4">
        <v>1993</v>
      </c>
      <c r="J35">
        <v>67</v>
      </c>
      <c r="K35">
        <v>245</v>
      </c>
      <c r="L35">
        <v>210</v>
      </c>
      <c r="M35">
        <v>155</v>
      </c>
      <c r="N35">
        <v>84</v>
      </c>
      <c r="O35">
        <f t="shared" si="7"/>
        <v>761</v>
      </c>
      <c r="Q35" s="4">
        <v>1993</v>
      </c>
      <c r="W35">
        <f t="shared" si="8"/>
        <v>0</v>
      </c>
      <c r="Y35" s="4">
        <v>1993</v>
      </c>
      <c r="AE35">
        <f t="shared" si="9"/>
        <v>0</v>
      </c>
      <c r="AG35" s="4">
        <v>1993</v>
      </c>
      <c r="AK35">
        <v>1</v>
      </c>
      <c r="AM35">
        <f t="shared" si="10"/>
        <v>1</v>
      </c>
      <c r="AO35" s="4">
        <v>1993</v>
      </c>
      <c r="AQ35">
        <v>1</v>
      </c>
      <c r="AU35">
        <f t="shared" si="11"/>
        <v>1</v>
      </c>
    </row>
    <row r="36" spans="1:47" ht="12.75">
      <c r="A36" s="4">
        <v>1994</v>
      </c>
      <c r="B36">
        <v>34</v>
      </c>
      <c r="C36">
        <v>149</v>
      </c>
      <c r="D36">
        <v>149</v>
      </c>
      <c r="E36">
        <v>61</v>
      </c>
      <c r="F36">
        <v>75</v>
      </c>
      <c r="G36">
        <f t="shared" si="6"/>
        <v>468</v>
      </c>
      <c r="I36" s="4">
        <v>1994</v>
      </c>
      <c r="J36">
        <v>53</v>
      </c>
      <c r="K36">
        <v>286</v>
      </c>
      <c r="L36">
        <v>218</v>
      </c>
      <c r="M36">
        <v>164</v>
      </c>
      <c r="N36">
        <v>92</v>
      </c>
      <c r="O36">
        <f t="shared" si="7"/>
        <v>813</v>
      </c>
      <c r="Q36" s="4">
        <v>1994</v>
      </c>
      <c r="W36">
        <f t="shared" si="8"/>
        <v>0</v>
      </c>
      <c r="Y36" s="4">
        <v>1994</v>
      </c>
      <c r="AE36">
        <f t="shared" si="9"/>
        <v>0</v>
      </c>
      <c r="AG36" s="4">
        <v>1994</v>
      </c>
      <c r="AM36">
        <f t="shared" si="10"/>
        <v>0</v>
      </c>
      <c r="AO36" s="4">
        <v>1994</v>
      </c>
      <c r="AT36">
        <v>1</v>
      </c>
      <c r="AU36">
        <f t="shared" si="11"/>
        <v>1</v>
      </c>
    </row>
    <row r="37" spans="1:47" ht="12.75">
      <c r="A37" s="4">
        <v>1995</v>
      </c>
      <c r="B37">
        <v>37</v>
      </c>
      <c r="C37">
        <v>169</v>
      </c>
      <c r="D37">
        <v>138</v>
      </c>
      <c r="E37">
        <v>56</v>
      </c>
      <c r="F37">
        <v>100</v>
      </c>
      <c r="G37">
        <f t="shared" si="6"/>
        <v>500</v>
      </c>
      <c r="I37" s="4">
        <v>1995</v>
      </c>
      <c r="J37">
        <v>54</v>
      </c>
      <c r="K37">
        <v>226</v>
      </c>
      <c r="L37">
        <v>211</v>
      </c>
      <c r="M37">
        <v>180</v>
      </c>
      <c r="N37">
        <v>101</v>
      </c>
      <c r="O37">
        <f t="shared" si="7"/>
        <v>772</v>
      </c>
      <c r="Q37" s="4">
        <v>1995</v>
      </c>
      <c r="W37">
        <f t="shared" si="8"/>
        <v>0</v>
      </c>
      <c r="Y37" s="4">
        <v>1995</v>
      </c>
      <c r="AE37">
        <f t="shared" si="9"/>
        <v>0</v>
      </c>
      <c r="AG37" s="4">
        <v>1995</v>
      </c>
      <c r="AM37">
        <f t="shared" si="10"/>
        <v>0</v>
      </c>
      <c r="AO37" s="4">
        <v>1995</v>
      </c>
      <c r="AR37">
        <v>1</v>
      </c>
      <c r="AU37">
        <f t="shared" si="11"/>
        <v>1</v>
      </c>
    </row>
    <row r="38" spans="1:47" ht="12.75">
      <c r="A38" s="4">
        <v>1996</v>
      </c>
      <c r="B38">
        <v>28</v>
      </c>
      <c r="C38">
        <v>125</v>
      </c>
      <c r="D38">
        <v>131</v>
      </c>
      <c r="E38">
        <v>49</v>
      </c>
      <c r="F38">
        <v>76</v>
      </c>
      <c r="G38">
        <f t="shared" si="6"/>
        <v>409</v>
      </c>
      <c r="I38" s="4">
        <v>1996</v>
      </c>
      <c r="J38">
        <v>44</v>
      </c>
      <c r="K38">
        <v>204</v>
      </c>
      <c r="L38">
        <v>164</v>
      </c>
      <c r="M38">
        <v>162</v>
      </c>
      <c r="N38">
        <v>77</v>
      </c>
      <c r="O38">
        <f t="shared" si="7"/>
        <v>651</v>
      </c>
      <c r="Q38" s="4">
        <v>1996</v>
      </c>
      <c r="W38">
        <f t="shared" si="8"/>
        <v>0</v>
      </c>
      <c r="Y38" s="4">
        <v>1996</v>
      </c>
      <c r="AE38">
        <f t="shared" si="9"/>
        <v>0</v>
      </c>
      <c r="AG38" s="4">
        <v>1996</v>
      </c>
      <c r="AM38">
        <f t="shared" si="10"/>
        <v>0</v>
      </c>
      <c r="AO38" s="4">
        <v>1996</v>
      </c>
      <c r="AU38">
        <f t="shared" si="11"/>
        <v>0</v>
      </c>
    </row>
    <row r="39" spans="1:47" ht="12.75">
      <c r="A39" s="4">
        <v>1997</v>
      </c>
      <c r="B39">
        <v>13</v>
      </c>
      <c r="C39">
        <v>108</v>
      </c>
      <c r="D39">
        <v>94</v>
      </c>
      <c r="E39">
        <v>24</v>
      </c>
      <c r="F39">
        <v>54</v>
      </c>
      <c r="G39">
        <f t="shared" si="6"/>
        <v>293</v>
      </c>
      <c r="I39" s="4">
        <v>1997</v>
      </c>
      <c r="J39">
        <v>23</v>
      </c>
      <c r="K39">
        <v>174</v>
      </c>
      <c r="L39">
        <v>95</v>
      </c>
      <c r="M39">
        <v>78</v>
      </c>
      <c r="N39">
        <v>43</v>
      </c>
      <c r="O39">
        <f t="shared" si="7"/>
        <v>413</v>
      </c>
      <c r="Q39" s="4">
        <v>1997</v>
      </c>
      <c r="W39">
        <f t="shared" si="8"/>
        <v>0</v>
      </c>
      <c r="Y39" s="4">
        <v>1997</v>
      </c>
      <c r="AE39">
        <f t="shared" si="9"/>
        <v>0</v>
      </c>
      <c r="AG39" s="4">
        <v>1997</v>
      </c>
      <c r="AM39">
        <f t="shared" si="10"/>
        <v>0</v>
      </c>
      <c r="AO39" s="4">
        <v>1997</v>
      </c>
      <c r="AQ39">
        <v>1</v>
      </c>
      <c r="AU39">
        <f t="shared" si="11"/>
        <v>1</v>
      </c>
    </row>
    <row r="40" spans="1:47" ht="12.75">
      <c r="A40" s="4">
        <v>1998</v>
      </c>
      <c r="B40">
        <v>21</v>
      </c>
      <c r="C40">
        <v>78</v>
      </c>
      <c r="D40">
        <v>99</v>
      </c>
      <c r="E40">
        <v>30</v>
      </c>
      <c r="F40">
        <v>55</v>
      </c>
      <c r="G40">
        <f t="shared" si="6"/>
        <v>283</v>
      </c>
      <c r="I40" s="4">
        <v>1998</v>
      </c>
      <c r="J40">
        <v>28</v>
      </c>
      <c r="K40">
        <v>161</v>
      </c>
      <c r="L40">
        <v>112</v>
      </c>
      <c r="M40">
        <v>89</v>
      </c>
      <c r="N40">
        <v>55</v>
      </c>
      <c r="O40">
        <f t="shared" si="7"/>
        <v>445</v>
      </c>
      <c r="Q40" s="4">
        <v>1998</v>
      </c>
      <c r="W40">
        <f t="shared" si="8"/>
        <v>0</v>
      </c>
      <c r="Y40" s="4">
        <v>1998</v>
      </c>
      <c r="AE40">
        <f t="shared" si="9"/>
        <v>0</v>
      </c>
      <c r="AG40" s="4">
        <v>1998</v>
      </c>
      <c r="AM40">
        <f t="shared" si="10"/>
        <v>0</v>
      </c>
      <c r="AO40" s="4">
        <v>1998</v>
      </c>
      <c r="AQ40">
        <v>1</v>
      </c>
      <c r="AU40">
        <f t="shared" si="11"/>
        <v>1</v>
      </c>
    </row>
    <row r="41" spans="1:47" ht="12.75">
      <c r="A41" s="4">
        <v>1999</v>
      </c>
      <c r="B41">
        <v>30</v>
      </c>
      <c r="C41">
        <v>94</v>
      </c>
      <c r="D41">
        <v>90</v>
      </c>
      <c r="E41">
        <v>45</v>
      </c>
      <c r="F41">
        <v>49</v>
      </c>
      <c r="G41">
        <f t="shared" si="6"/>
        <v>308</v>
      </c>
      <c r="I41" s="4">
        <v>1999</v>
      </c>
      <c r="J41">
        <v>32</v>
      </c>
      <c r="K41">
        <v>188</v>
      </c>
      <c r="L41">
        <v>105</v>
      </c>
      <c r="M41">
        <v>84</v>
      </c>
      <c r="N41">
        <v>55</v>
      </c>
      <c r="O41">
        <f t="shared" si="7"/>
        <v>464</v>
      </c>
      <c r="Q41" s="4">
        <v>1999</v>
      </c>
      <c r="W41">
        <f t="shared" si="8"/>
        <v>0</v>
      </c>
      <c r="Y41" s="4">
        <v>1999</v>
      </c>
      <c r="AE41">
        <f t="shared" si="9"/>
        <v>0</v>
      </c>
      <c r="AG41" s="4">
        <v>1999</v>
      </c>
      <c r="AM41">
        <f t="shared" si="10"/>
        <v>0</v>
      </c>
      <c r="AO41" s="4">
        <v>1999</v>
      </c>
      <c r="AS41">
        <v>1</v>
      </c>
      <c r="AU41">
        <f t="shared" si="11"/>
        <v>1</v>
      </c>
    </row>
    <row r="42" spans="1:47" ht="12.75">
      <c r="A42" s="4" t="s">
        <v>14</v>
      </c>
      <c r="B42" s="2">
        <f>SUM(B25:B41)</f>
        <v>347</v>
      </c>
      <c r="C42" s="2">
        <f>SUM(C25:C41)</f>
        <v>1768</v>
      </c>
      <c r="D42" s="2">
        <f>SUM(D25:D41)</f>
        <v>1792</v>
      </c>
      <c r="E42" s="2">
        <f>SUM(E25:E41)</f>
        <v>629</v>
      </c>
      <c r="F42" s="2">
        <f>SUM(F25:F41)</f>
        <v>971</v>
      </c>
      <c r="G42">
        <f t="shared" si="6"/>
        <v>5507</v>
      </c>
      <c r="I42" s="4" t="s">
        <v>14</v>
      </c>
      <c r="J42" s="2">
        <f>SUM(J25:J41)</f>
        <v>611</v>
      </c>
      <c r="K42" s="2">
        <f>SUM(K25:K41)</f>
        <v>3099</v>
      </c>
      <c r="L42" s="2">
        <f>SUM(L25:L41)</f>
        <v>2478</v>
      </c>
      <c r="M42" s="2">
        <f>SUM(M25:M41)</f>
        <v>1344</v>
      </c>
      <c r="N42" s="2">
        <f>SUM(N25:N41)</f>
        <v>1115</v>
      </c>
      <c r="O42">
        <f t="shared" si="7"/>
        <v>8647</v>
      </c>
      <c r="Q42" s="4" t="s">
        <v>14</v>
      </c>
      <c r="R42" s="2">
        <f>SUM(R25:R41)</f>
        <v>1</v>
      </c>
      <c r="S42" s="2">
        <f>SUM(S25:S41)</f>
        <v>1</v>
      </c>
      <c r="T42" s="2">
        <f>SUM(T25:T41)</f>
        <v>0</v>
      </c>
      <c r="U42" s="2">
        <f>SUM(U25:U41)</f>
        <v>2</v>
      </c>
      <c r="V42" s="2">
        <f>SUM(V25:V41)</f>
        <v>0</v>
      </c>
      <c r="W42">
        <f t="shared" si="8"/>
        <v>4</v>
      </c>
      <c r="Y42" s="4" t="s">
        <v>14</v>
      </c>
      <c r="Z42" s="2">
        <f>SUM(Z25:Z41)</f>
        <v>0</v>
      </c>
      <c r="AA42" s="2">
        <f>SUM(AA25:AA41)</f>
        <v>0</v>
      </c>
      <c r="AB42" s="2">
        <f>SUM(AB25:AB41)</f>
        <v>0</v>
      </c>
      <c r="AC42" s="2">
        <f>SUM(AC25:AC41)</f>
        <v>0</v>
      </c>
      <c r="AD42" s="2">
        <f>SUM(AD25:AD41)</f>
        <v>0</v>
      </c>
      <c r="AE42">
        <f t="shared" si="9"/>
        <v>0</v>
      </c>
      <c r="AG42" s="4" t="s">
        <v>14</v>
      </c>
      <c r="AH42" s="2">
        <f>SUM(AH25:AH41)</f>
        <v>0</v>
      </c>
      <c r="AI42" s="2">
        <f>SUM(AI25:AI41)</f>
        <v>0</v>
      </c>
      <c r="AJ42" s="2">
        <f>SUM(AJ25:AJ41)</f>
        <v>0</v>
      </c>
      <c r="AK42" s="2">
        <f>SUM(AK25:AK41)</f>
        <v>2</v>
      </c>
      <c r="AL42" s="2">
        <f>SUM(AL25:AL41)</f>
        <v>0</v>
      </c>
      <c r="AM42">
        <f t="shared" si="10"/>
        <v>2</v>
      </c>
      <c r="AO42" s="4" t="s">
        <v>14</v>
      </c>
      <c r="AP42" s="2">
        <f>SUM(AP25:AP41)</f>
        <v>0</v>
      </c>
      <c r="AQ42" s="2">
        <f>SUM(AQ25:AQ41)</f>
        <v>7</v>
      </c>
      <c r="AR42" s="2">
        <f>SUM(AR25:AR41)</f>
        <v>1</v>
      </c>
      <c r="AS42" s="2">
        <f>SUM(AS25:AS41)</f>
        <v>1</v>
      </c>
      <c r="AT42" s="2">
        <f>SUM(AT25:AT41)</f>
        <v>1</v>
      </c>
      <c r="AU42">
        <f t="shared" si="11"/>
        <v>10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7" ht="12.75">
      <c r="A46" s="4">
        <v>1983</v>
      </c>
      <c r="G46">
        <f aca="true" t="shared" si="12" ref="G46:G63">SUM(B46:F46)</f>
        <v>0</v>
      </c>
      <c r="I46" s="4">
        <v>1983</v>
      </c>
      <c r="O46">
        <f aca="true" t="shared" si="13" ref="O46:O63">SUM(J46:N46)</f>
        <v>0</v>
      </c>
      <c r="Q46" s="4">
        <v>1983</v>
      </c>
      <c r="W46">
        <f aca="true" t="shared" si="14" ref="W46:W63">SUM(R46:V46)</f>
        <v>0</v>
      </c>
      <c r="Y46" s="4">
        <v>1983</v>
      </c>
      <c r="AE46">
        <f aca="true" t="shared" si="15" ref="AE46:AE63">SUM(Z46:AD46)</f>
        <v>0</v>
      </c>
      <c r="AG46" s="4">
        <v>1983</v>
      </c>
      <c r="AM46">
        <f aca="true" t="shared" si="16" ref="AM46:AM63">SUM(AH46:AL46)</f>
        <v>0</v>
      </c>
      <c r="AO46" s="4">
        <v>1983</v>
      </c>
      <c r="AU46">
        <f aca="true" t="shared" si="17" ref="AU46:AU63">SUM(AP46:AT46)</f>
        <v>0</v>
      </c>
    </row>
    <row r="47" spans="1:47" ht="12.75">
      <c r="A47" s="4">
        <v>1984</v>
      </c>
      <c r="G47">
        <f t="shared" si="12"/>
        <v>0</v>
      </c>
      <c r="I47" s="4">
        <v>1984</v>
      </c>
      <c r="O47">
        <f t="shared" si="13"/>
        <v>0</v>
      </c>
      <c r="Q47" s="4">
        <v>1984</v>
      </c>
      <c r="W47">
        <f t="shared" si="14"/>
        <v>0</v>
      </c>
      <c r="Y47" s="4">
        <v>1984</v>
      </c>
      <c r="AE47">
        <f t="shared" si="15"/>
        <v>0</v>
      </c>
      <c r="AG47" s="4">
        <v>1984</v>
      </c>
      <c r="AM47">
        <f t="shared" si="16"/>
        <v>0</v>
      </c>
      <c r="AO47" s="4">
        <v>1984</v>
      </c>
      <c r="AU47">
        <f t="shared" si="17"/>
        <v>0</v>
      </c>
    </row>
    <row r="48" spans="1:47" ht="12.75">
      <c r="A48" s="4">
        <v>1985</v>
      </c>
      <c r="G48">
        <f t="shared" si="12"/>
        <v>0</v>
      </c>
      <c r="I48" s="4">
        <v>1985</v>
      </c>
      <c r="O48">
        <f t="shared" si="13"/>
        <v>0</v>
      </c>
      <c r="Q48" s="4">
        <v>1985</v>
      </c>
      <c r="W48">
        <f t="shared" si="14"/>
        <v>0</v>
      </c>
      <c r="Y48" s="4">
        <v>1985</v>
      </c>
      <c r="AE48">
        <f t="shared" si="15"/>
        <v>0</v>
      </c>
      <c r="AG48" s="4">
        <v>1985</v>
      </c>
      <c r="AM48">
        <f t="shared" si="16"/>
        <v>0</v>
      </c>
      <c r="AO48" s="4">
        <v>1985</v>
      </c>
      <c r="AU48">
        <f t="shared" si="17"/>
        <v>0</v>
      </c>
    </row>
    <row r="49" spans="1:47" ht="12.75">
      <c r="A49" s="4">
        <v>1986</v>
      </c>
      <c r="G49">
        <f t="shared" si="12"/>
        <v>0</v>
      </c>
      <c r="I49" s="4">
        <v>1986</v>
      </c>
      <c r="O49">
        <f t="shared" si="13"/>
        <v>0</v>
      </c>
      <c r="Q49" s="4">
        <v>1986</v>
      </c>
      <c r="W49">
        <f t="shared" si="14"/>
        <v>0</v>
      </c>
      <c r="Y49" s="4">
        <v>1986</v>
      </c>
      <c r="AE49">
        <f t="shared" si="15"/>
        <v>0</v>
      </c>
      <c r="AG49" s="4">
        <v>1986</v>
      </c>
      <c r="AM49">
        <f t="shared" si="16"/>
        <v>0</v>
      </c>
      <c r="AO49" s="4">
        <v>1986</v>
      </c>
      <c r="AU49">
        <f t="shared" si="17"/>
        <v>0</v>
      </c>
    </row>
    <row r="50" spans="1:47" ht="12.75">
      <c r="A50" s="4">
        <v>1987</v>
      </c>
      <c r="G50">
        <f t="shared" si="12"/>
        <v>0</v>
      </c>
      <c r="I50" s="4">
        <v>1987</v>
      </c>
      <c r="O50">
        <f t="shared" si="13"/>
        <v>0</v>
      </c>
      <c r="Q50" s="4">
        <v>1987</v>
      </c>
      <c r="W50">
        <f t="shared" si="14"/>
        <v>0</v>
      </c>
      <c r="Y50" s="4">
        <v>1987</v>
      </c>
      <c r="AE50">
        <f t="shared" si="15"/>
        <v>0</v>
      </c>
      <c r="AG50" s="4">
        <v>1987</v>
      </c>
      <c r="AM50">
        <f t="shared" si="16"/>
        <v>0</v>
      </c>
      <c r="AO50" s="4">
        <v>1987</v>
      </c>
      <c r="AU50">
        <f t="shared" si="17"/>
        <v>0</v>
      </c>
    </row>
    <row r="51" spans="1:47" ht="12.75">
      <c r="A51" s="4">
        <v>1988</v>
      </c>
      <c r="E51" s="2"/>
      <c r="F51" s="2"/>
      <c r="G51">
        <f t="shared" si="12"/>
        <v>0</v>
      </c>
      <c r="I51" s="4">
        <v>1988</v>
      </c>
      <c r="M51" s="2"/>
      <c r="N51" s="2"/>
      <c r="O51">
        <f t="shared" si="13"/>
        <v>0</v>
      </c>
      <c r="Q51" s="4">
        <v>1988</v>
      </c>
      <c r="U51" s="2"/>
      <c r="V51" s="2"/>
      <c r="W51">
        <f t="shared" si="14"/>
        <v>0</v>
      </c>
      <c r="Y51" s="4">
        <v>1988</v>
      </c>
      <c r="AC51" s="2"/>
      <c r="AD51" s="2"/>
      <c r="AE51">
        <f t="shared" si="15"/>
        <v>0</v>
      </c>
      <c r="AG51" s="4">
        <v>1988</v>
      </c>
      <c r="AK51" s="2"/>
      <c r="AL51" s="2"/>
      <c r="AM51">
        <f t="shared" si="16"/>
        <v>0</v>
      </c>
      <c r="AO51" s="4">
        <v>1988</v>
      </c>
      <c r="AS51" s="2"/>
      <c r="AT51" s="2"/>
      <c r="AU51">
        <f t="shared" si="17"/>
        <v>0</v>
      </c>
    </row>
    <row r="52" spans="1:47" ht="12.75">
      <c r="A52" s="4">
        <v>1989</v>
      </c>
      <c r="E52" s="2"/>
      <c r="F52" s="2"/>
      <c r="G52">
        <f t="shared" si="12"/>
        <v>0</v>
      </c>
      <c r="I52" s="4">
        <v>1989</v>
      </c>
      <c r="M52" s="2"/>
      <c r="N52" s="2"/>
      <c r="O52">
        <f t="shared" si="13"/>
        <v>0</v>
      </c>
      <c r="Q52" s="4">
        <v>1989</v>
      </c>
      <c r="U52" s="2"/>
      <c r="V52" s="2"/>
      <c r="W52">
        <f t="shared" si="14"/>
        <v>0</v>
      </c>
      <c r="Y52" s="4">
        <v>1989</v>
      </c>
      <c r="AC52" s="2"/>
      <c r="AD52" s="2"/>
      <c r="AE52">
        <f t="shared" si="15"/>
        <v>0</v>
      </c>
      <c r="AG52" s="4">
        <v>1989</v>
      </c>
      <c r="AK52" s="2"/>
      <c r="AL52" s="2"/>
      <c r="AM52">
        <f t="shared" si="16"/>
        <v>0</v>
      </c>
      <c r="AO52" s="4">
        <v>1989</v>
      </c>
      <c r="AS52" s="2"/>
      <c r="AT52" s="2"/>
      <c r="AU52">
        <f t="shared" si="17"/>
        <v>0</v>
      </c>
    </row>
    <row r="53" spans="1:47" ht="12.75">
      <c r="A53" s="4">
        <v>1990</v>
      </c>
      <c r="E53" s="2"/>
      <c r="F53" s="2"/>
      <c r="G53">
        <f t="shared" si="12"/>
        <v>0</v>
      </c>
      <c r="I53" s="4">
        <v>1990</v>
      </c>
      <c r="M53" s="2"/>
      <c r="N53" s="2"/>
      <c r="O53">
        <f t="shared" si="13"/>
        <v>0</v>
      </c>
      <c r="Q53" s="4">
        <v>1990</v>
      </c>
      <c r="U53" s="2"/>
      <c r="V53" s="2"/>
      <c r="W53">
        <f t="shared" si="14"/>
        <v>0</v>
      </c>
      <c r="Y53" s="4">
        <v>1990</v>
      </c>
      <c r="AC53" s="2"/>
      <c r="AD53" s="2"/>
      <c r="AE53">
        <f t="shared" si="15"/>
        <v>0</v>
      </c>
      <c r="AG53" s="4">
        <v>1990</v>
      </c>
      <c r="AK53" s="2"/>
      <c r="AL53" s="2"/>
      <c r="AM53">
        <f t="shared" si="16"/>
        <v>0</v>
      </c>
      <c r="AO53" s="4">
        <v>1990</v>
      </c>
      <c r="AS53" s="2"/>
      <c r="AT53" s="2"/>
      <c r="AU53">
        <f t="shared" si="17"/>
        <v>0</v>
      </c>
    </row>
    <row r="54" spans="1:47" ht="12.75">
      <c r="A54" s="4">
        <v>1991</v>
      </c>
      <c r="B54" s="2"/>
      <c r="E54" s="2"/>
      <c r="F54" s="2"/>
      <c r="G54">
        <f t="shared" si="12"/>
        <v>0</v>
      </c>
      <c r="I54" s="4">
        <v>1991</v>
      </c>
      <c r="J54" s="2"/>
      <c r="M54" s="2"/>
      <c r="N54" s="2"/>
      <c r="O54">
        <f t="shared" si="13"/>
        <v>0</v>
      </c>
      <c r="Q54" s="4">
        <v>1991</v>
      </c>
      <c r="R54" s="2"/>
      <c r="U54" s="2"/>
      <c r="V54" s="2"/>
      <c r="W54">
        <f t="shared" si="14"/>
        <v>0</v>
      </c>
      <c r="Y54" s="4">
        <v>1991</v>
      </c>
      <c r="Z54" s="2"/>
      <c r="AC54" s="2"/>
      <c r="AD54" s="2"/>
      <c r="AE54">
        <f t="shared" si="15"/>
        <v>0</v>
      </c>
      <c r="AG54" s="4">
        <v>1991</v>
      </c>
      <c r="AH54" s="2"/>
      <c r="AK54" s="2"/>
      <c r="AL54" s="2"/>
      <c r="AM54">
        <f t="shared" si="16"/>
        <v>0</v>
      </c>
      <c r="AO54" s="4">
        <v>1991</v>
      </c>
      <c r="AP54" s="2"/>
      <c r="AS54" s="2"/>
      <c r="AT54" s="2"/>
      <c r="AU54">
        <f t="shared" si="17"/>
        <v>0</v>
      </c>
    </row>
    <row r="55" spans="1:47" ht="12.75">
      <c r="A55" s="4">
        <v>1992</v>
      </c>
      <c r="B55" s="2"/>
      <c r="C55" s="2"/>
      <c r="D55" s="2"/>
      <c r="E55" s="2"/>
      <c r="F55" s="2"/>
      <c r="G55">
        <f t="shared" si="12"/>
        <v>0</v>
      </c>
      <c r="I55" s="4">
        <v>1992</v>
      </c>
      <c r="J55" s="2"/>
      <c r="K55" s="2"/>
      <c r="L55" s="2"/>
      <c r="M55" s="2"/>
      <c r="N55" s="2"/>
      <c r="O55">
        <f t="shared" si="13"/>
        <v>0</v>
      </c>
      <c r="Q55" s="4">
        <v>1992</v>
      </c>
      <c r="R55" s="2"/>
      <c r="S55" s="2"/>
      <c r="T55" s="2"/>
      <c r="U55" s="2"/>
      <c r="V55" s="2"/>
      <c r="W55">
        <f t="shared" si="14"/>
        <v>0</v>
      </c>
      <c r="Y55" s="4">
        <v>1992</v>
      </c>
      <c r="Z55" s="2"/>
      <c r="AA55" s="2"/>
      <c r="AB55" s="2"/>
      <c r="AC55" s="2"/>
      <c r="AD55" s="2"/>
      <c r="AE55">
        <f t="shared" si="15"/>
        <v>0</v>
      </c>
      <c r="AG55" s="4">
        <v>1992</v>
      </c>
      <c r="AH55" s="2"/>
      <c r="AI55" s="2"/>
      <c r="AJ55" s="2"/>
      <c r="AK55" s="2"/>
      <c r="AL55" s="2"/>
      <c r="AM55">
        <f t="shared" si="16"/>
        <v>0</v>
      </c>
      <c r="AO55" s="4">
        <v>1992</v>
      </c>
      <c r="AP55" s="2"/>
      <c r="AQ55" s="2"/>
      <c r="AR55" s="2"/>
      <c r="AS55" s="2"/>
      <c r="AT55" s="2"/>
      <c r="AU55">
        <f t="shared" si="17"/>
        <v>0</v>
      </c>
    </row>
    <row r="56" spans="1:47" ht="12.75">
      <c r="A56" s="4">
        <v>1993</v>
      </c>
      <c r="C56" s="2"/>
      <c r="D56" s="2"/>
      <c r="E56" s="2"/>
      <c r="F56" s="2"/>
      <c r="G56">
        <f t="shared" si="12"/>
        <v>0</v>
      </c>
      <c r="I56" s="4">
        <v>1993</v>
      </c>
      <c r="K56" s="2"/>
      <c r="L56" s="2"/>
      <c r="M56" s="2"/>
      <c r="N56" s="2"/>
      <c r="O56">
        <f t="shared" si="13"/>
        <v>0</v>
      </c>
      <c r="Q56" s="4">
        <v>1993</v>
      </c>
      <c r="S56" s="2"/>
      <c r="T56" s="2"/>
      <c r="U56" s="2"/>
      <c r="V56" s="2"/>
      <c r="W56">
        <f t="shared" si="14"/>
        <v>0</v>
      </c>
      <c r="Y56" s="4">
        <v>1993</v>
      </c>
      <c r="AA56" s="2"/>
      <c r="AB56" s="2"/>
      <c r="AC56" s="2"/>
      <c r="AD56" s="2"/>
      <c r="AE56">
        <f t="shared" si="15"/>
        <v>0</v>
      </c>
      <c r="AG56" s="4">
        <v>1993</v>
      </c>
      <c r="AI56" s="2"/>
      <c r="AJ56" s="2"/>
      <c r="AK56" s="2"/>
      <c r="AL56" s="2"/>
      <c r="AM56">
        <f t="shared" si="16"/>
        <v>0</v>
      </c>
      <c r="AO56" s="4">
        <v>1993</v>
      </c>
      <c r="AQ56" s="2"/>
      <c r="AR56" s="2"/>
      <c r="AS56" s="2"/>
      <c r="AT56" s="2"/>
      <c r="AU56">
        <f t="shared" si="17"/>
        <v>0</v>
      </c>
    </row>
    <row r="57" spans="1:47" ht="12.75">
      <c r="A57" s="4">
        <v>1994</v>
      </c>
      <c r="B57" s="2"/>
      <c r="C57" s="2"/>
      <c r="D57" s="2"/>
      <c r="E57" s="2"/>
      <c r="F57" s="2"/>
      <c r="G57">
        <f t="shared" si="12"/>
        <v>0</v>
      </c>
      <c r="I57" s="4">
        <v>1994</v>
      </c>
      <c r="J57" s="2"/>
      <c r="K57" s="2"/>
      <c r="L57" s="2"/>
      <c r="M57" s="2"/>
      <c r="N57" s="2"/>
      <c r="O57">
        <f t="shared" si="13"/>
        <v>0</v>
      </c>
      <c r="Q57" s="4">
        <v>1994</v>
      </c>
      <c r="R57" s="2"/>
      <c r="S57" s="2"/>
      <c r="T57" s="2"/>
      <c r="U57" s="2"/>
      <c r="V57" s="2"/>
      <c r="W57">
        <f t="shared" si="14"/>
        <v>0</v>
      </c>
      <c r="Y57" s="4">
        <v>1994</v>
      </c>
      <c r="Z57" s="2"/>
      <c r="AA57" s="2"/>
      <c r="AB57" s="2"/>
      <c r="AC57" s="2"/>
      <c r="AD57" s="2"/>
      <c r="AE57">
        <f t="shared" si="15"/>
        <v>0</v>
      </c>
      <c r="AG57" s="4">
        <v>1994</v>
      </c>
      <c r="AH57" s="2"/>
      <c r="AI57" s="2"/>
      <c r="AJ57" s="2"/>
      <c r="AK57" s="2"/>
      <c r="AL57" s="2"/>
      <c r="AM57">
        <f t="shared" si="16"/>
        <v>0</v>
      </c>
      <c r="AO57" s="4">
        <v>1994</v>
      </c>
      <c r="AP57" s="2"/>
      <c r="AQ57" s="2"/>
      <c r="AR57" s="2"/>
      <c r="AS57" s="2"/>
      <c r="AT57" s="2"/>
      <c r="AU57">
        <f t="shared" si="17"/>
        <v>0</v>
      </c>
    </row>
    <row r="58" spans="1:47" ht="12.75">
      <c r="A58" s="4">
        <v>1995</v>
      </c>
      <c r="B58" s="2"/>
      <c r="C58" s="2"/>
      <c r="D58" s="2"/>
      <c r="E58" s="2"/>
      <c r="F58" s="2"/>
      <c r="G58">
        <f t="shared" si="12"/>
        <v>0</v>
      </c>
      <c r="I58" s="4">
        <v>1995</v>
      </c>
      <c r="J58" s="2"/>
      <c r="K58" s="2"/>
      <c r="L58" s="2"/>
      <c r="M58" s="2"/>
      <c r="N58" s="2"/>
      <c r="O58">
        <f t="shared" si="13"/>
        <v>0</v>
      </c>
      <c r="Q58" s="4">
        <v>1995</v>
      </c>
      <c r="R58" s="2"/>
      <c r="S58" s="2"/>
      <c r="T58" s="2"/>
      <c r="U58" s="2"/>
      <c r="V58" s="2"/>
      <c r="W58">
        <f t="shared" si="14"/>
        <v>0</v>
      </c>
      <c r="Y58" s="4">
        <v>1995</v>
      </c>
      <c r="Z58" s="2"/>
      <c r="AA58" s="2"/>
      <c r="AB58" s="2"/>
      <c r="AC58" s="2"/>
      <c r="AD58" s="2"/>
      <c r="AE58">
        <f t="shared" si="15"/>
        <v>0</v>
      </c>
      <c r="AG58" s="4">
        <v>1995</v>
      </c>
      <c r="AH58" s="2"/>
      <c r="AI58" s="2"/>
      <c r="AJ58" s="2"/>
      <c r="AK58" s="2"/>
      <c r="AL58" s="2"/>
      <c r="AM58">
        <f t="shared" si="16"/>
        <v>0</v>
      </c>
      <c r="AO58" s="4">
        <v>1995</v>
      </c>
      <c r="AP58" s="2"/>
      <c r="AQ58" s="2"/>
      <c r="AR58" s="2"/>
      <c r="AS58" s="2"/>
      <c r="AT58" s="2"/>
      <c r="AU58">
        <f t="shared" si="17"/>
        <v>0</v>
      </c>
    </row>
    <row r="59" spans="1:47" ht="12.75">
      <c r="A59" s="4">
        <v>1996</v>
      </c>
      <c r="B59" s="2"/>
      <c r="C59" s="2"/>
      <c r="D59" s="2"/>
      <c r="E59" s="2"/>
      <c r="F59" s="2"/>
      <c r="G59">
        <f t="shared" si="12"/>
        <v>0</v>
      </c>
      <c r="I59" s="4">
        <v>1996</v>
      </c>
      <c r="J59" s="2"/>
      <c r="K59" s="2"/>
      <c r="L59" s="2"/>
      <c r="M59" s="2"/>
      <c r="N59" s="2"/>
      <c r="O59">
        <f t="shared" si="13"/>
        <v>0</v>
      </c>
      <c r="Q59" s="4">
        <v>1996</v>
      </c>
      <c r="R59" s="2"/>
      <c r="S59" s="2"/>
      <c r="T59" s="2"/>
      <c r="U59" s="2"/>
      <c r="V59" s="2"/>
      <c r="W59">
        <f t="shared" si="14"/>
        <v>0</v>
      </c>
      <c r="Y59" s="4">
        <v>1996</v>
      </c>
      <c r="Z59" s="2"/>
      <c r="AA59" s="2"/>
      <c r="AB59" s="2"/>
      <c r="AC59" s="2"/>
      <c r="AD59" s="2"/>
      <c r="AE59">
        <f t="shared" si="15"/>
        <v>0</v>
      </c>
      <c r="AG59" s="4">
        <v>1996</v>
      </c>
      <c r="AH59" s="2"/>
      <c r="AI59" s="2"/>
      <c r="AJ59" s="2"/>
      <c r="AK59" s="2"/>
      <c r="AL59" s="2"/>
      <c r="AM59">
        <f t="shared" si="16"/>
        <v>0</v>
      </c>
      <c r="AO59" s="4">
        <v>1996</v>
      </c>
      <c r="AP59" s="2"/>
      <c r="AQ59" s="2"/>
      <c r="AR59" s="2"/>
      <c r="AS59" s="2"/>
      <c r="AT59" s="2"/>
      <c r="AU59">
        <f t="shared" si="17"/>
        <v>0</v>
      </c>
    </row>
    <row r="60" spans="1:47" ht="12.75">
      <c r="A60" s="4">
        <v>1997</v>
      </c>
      <c r="B60" s="2"/>
      <c r="C60" s="2"/>
      <c r="D60" s="2"/>
      <c r="E60" s="2"/>
      <c r="F60" s="2"/>
      <c r="G60">
        <f t="shared" si="12"/>
        <v>0</v>
      </c>
      <c r="I60" s="4">
        <v>1997</v>
      </c>
      <c r="J60" s="2"/>
      <c r="K60" s="2"/>
      <c r="L60" s="2"/>
      <c r="M60" s="2"/>
      <c r="N60" s="2"/>
      <c r="O60">
        <f t="shared" si="13"/>
        <v>0</v>
      </c>
      <c r="Q60" s="4">
        <v>1997</v>
      </c>
      <c r="R60" s="2"/>
      <c r="S60" s="2"/>
      <c r="T60" s="2"/>
      <c r="U60" s="2"/>
      <c r="V60" s="2"/>
      <c r="W60">
        <f t="shared" si="14"/>
        <v>0</v>
      </c>
      <c r="Y60" s="4">
        <v>1997</v>
      </c>
      <c r="Z60" s="2"/>
      <c r="AA60" s="2"/>
      <c r="AB60" s="2"/>
      <c r="AC60" s="2"/>
      <c r="AD60" s="2"/>
      <c r="AE60">
        <f t="shared" si="15"/>
        <v>0</v>
      </c>
      <c r="AG60" s="4">
        <v>1997</v>
      </c>
      <c r="AH60" s="2"/>
      <c r="AI60" s="2"/>
      <c r="AJ60" s="2"/>
      <c r="AK60" s="2"/>
      <c r="AL60" s="2"/>
      <c r="AM60">
        <f t="shared" si="16"/>
        <v>0</v>
      </c>
      <c r="AO60" s="4">
        <v>1997</v>
      </c>
      <c r="AP60" s="2"/>
      <c r="AQ60" s="2"/>
      <c r="AR60" s="2"/>
      <c r="AS60" s="2"/>
      <c r="AT60" s="2"/>
      <c r="AU60">
        <f t="shared" si="17"/>
        <v>0</v>
      </c>
    </row>
    <row r="61" spans="1:47" ht="12.75">
      <c r="A61" s="4">
        <v>1998</v>
      </c>
      <c r="B61" s="2"/>
      <c r="C61" s="2"/>
      <c r="D61" s="2"/>
      <c r="E61" s="2"/>
      <c r="F61" s="2"/>
      <c r="G61">
        <f t="shared" si="12"/>
        <v>0</v>
      </c>
      <c r="I61" s="4">
        <v>1998</v>
      </c>
      <c r="J61" s="2"/>
      <c r="K61" s="2"/>
      <c r="L61" s="2"/>
      <c r="M61" s="2"/>
      <c r="N61" s="2"/>
      <c r="O61">
        <f t="shared" si="13"/>
        <v>0</v>
      </c>
      <c r="Q61" s="4">
        <v>1998</v>
      </c>
      <c r="R61" s="2"/>
      <c r="S61" s="2"/>
      <c r="T61" s="2"/>
      <c r="U61" s="2"/>
      <c r="V61" s="2"/>
      <c r="W61">
        <f t="shared" si="14"/>
        <v>0</v>
      </c>
      <c r="Y61" s="4">
        <v>1998</v>
      </c>
      <c r="Z61" s="2"/>
      <c r="AA61" s="2"/>
      <c r="AB61" s="2"/>
      <c r="AC61" s="2"/>
      <c r="AD61" s="2"/>
      <c r="AE61">
        <f t="shared" si="15"/>
        <v>0</v>
      </c>
      <c r="AG61" s="4">
        <v>1998</v>
      </c>
      <c r="AH61" s="2"/>
      <c r="AI61" s="2"/>
      <c r="AJ61" s="2"/>
      <c r="AK61" s="2"/>
      <c r="AL61" s="2"/>
      <c r="AM61">
        <f t="shared" si="16"/>
        <v>0</v>
      </c>
      <c r="AO61" s="4">
        <v>1998</v>
      </c>
      <c r="AP61" s="2"/>
      <c r="AQ61" s="2"/>
      <c r="AR61" s="2"/>
      <c r="AS61" s="2"/>
      <c r="AT61" s="2"/>
      <c r="AU61">
        <f t="shared" si="17"/>
        <v>0</v>
      </c>
    </row>
    <row r="62" spans="1:47" ht="12.75">
      <c r="A62" s="4">
        <v>1999</v>
      </c>
      <c r="B62" s="2"/>
      <c r="C62" s="2"/>
      <c r="D62" s="2"/>
      <c r="E62" s="2"/>
      <c r="F62" s="2"/>
      <c r="G62">
        <f t="shared" si="12"/>
        <v>0</v>
      </c>
      <c r="I62" s="4">
        <v>1999</v>
      </c>
      <c r="J62" s="2"/>
      <c r="K62" s="2"/>
      <c r="L62" s="2"/>
      <c r="M62" s="2"/>
      <c r="N62" s="2"/>
      <c r="O62">
        <f t="shared" si="13"/>
        <v>0</v>
      </c>
      <c r="Q62" s="4">
        <v>1999</v>
      </c>
      <c r="R62" s="2"/>
      <c r="S62" s="2"/>
      <c r="T62" s="2"/>
      <c r="U62" s="2"/>
      <c r="V62" s="2"/>
      <c r="W62">
        <f t="shared" si="14"/>
        <v>0</v>
      </c>
      <c r="Y62" s="4">
        <v>1999</v>
      </c>
      <c r="Z62" s="2"/>
      <c r="AA62" s="2"/>
      <c r="AB62" s="2"/>
      <c r="AC62" s="2"/>
      <c r="AD62" s="2"/>
      <c r="AE62">
        <f t="shared" si="15"/>
        <v>0</v>
      </c>
      <c r="AG62" s="4">
        <v>1999</v>
      </c>
      <c r="AH62" s="2"/>
      <c r="AI62" s="2"/>
      <c r="AJ62" s="2"/>
      <c r="AK62" s="2"/>
      <c r="AL62" s="2"/>
      <c r="AM62">
        <f t="shared" si="16"/>
        <v>0</v>
      </c>
      <c r="AO62" s="4">
        <v>1999</v>
      </c>
      <c r="AP62" s="2"/>
      <c r="AQ62" s="2"/>
      <c r="AR62" s="2"/>
      <c r="AS62" s="2"/>
      <c r="AT62" s="2"/>
      <c r="AU62">
        <f t="shared" si="17"/>
        <v>0</v>
      </c>
    </row>
    <row r="63" spans="1:47" ht="12.75">
      <c r="A63" s="4" t="s">
        <v>14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0</v>
      </c>
      <c r="G63">
        <f t="shared" si="12"/>
        <v>0</v>
      </c>
      <c r="I63" s="4" t="s">
        <v>14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0</v>
      </c>
      <c r="O63">
        <f t="shared" si="13"/>
        <v>0</v>
      </c>
      <c r="Q63" s="4" t="s">
        <v>14</v>
      </c>
      <c r="W63">
        <f t="shared" si="14"/>
        <v>0</v>
      </c>
      <c r="Y63" s="4" t="s">
        <v>14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 t="shared" si="15"/>
        <v>0</v>
      </c>
      <c r="AG63" s="4" t="s">
        <v>14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>
        <f t="shared" si="16"/>
        <v>0</v>
      </c>
      <c r="AO63" s="4" t="s">
        <v>14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 t="shared" si="17"/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7" ht="12.75">
      <c r="A67" s="4">
        <v>1983</v>
      </c>
      <c r="B67">
        <f aca="true" t="shared" si="18" ref="B67:G82">B46+B25</f>
        <v>2</v>
      </c>
      <c r="C67">
        <f t="shared" si="18"/>
        <v>5</v>
      </c>
      <c r="D67">
        <f t="shared" si="18"/>
        <v>1</v>
      </c>
      <c r="E67">
        <f t="shared" si="18"/>
        <v>0</v>
      </c>
      <c r="F67">
        <f t="shared" si="18"/>
        <v>0</v>
      </c>
      <c r="G67">
        <f t="shared" si="18"/>
        <v>8</v>
      </c>
      <c r="I67" s="4">
        <v>1983</v>
      </c>
      <c r="J67">
        <f aca="true" t="shared" si="19" ref="J67:O82">J46+J25</f>
        <v>2</v>
      </c>
      <c r="K67">
        <f t="shared" si="19"/>
        <v>5</v>
      </c>
      <c r="L67">
        <f t="shared" si="19"/>
        <v>2</v>
      </c>
      <c r="M67">
        <f t="shared" si="19"/>
        <v>0</v>
      </c>
      <c r="N67">
        <f t="shared" si="19"/>
        <v>0</v>
      </c>
      <c r="O67">
        <f t="shared" si="19"/>
        <v>9</v>
      </c>
      <c r="Q67" s="4">
        <v>1983</v>
      </c>
      <c r="R67">
        <f aca="true" t="shared" si="20" ref="R67:W82">R46+R25</f>
        <v>0</v>
      </c>
      <c r="S67">
        <f t="shared" si="20"/>
        <v>0</v>
      </c>
      <c r="T67">
        <f t="shared" si="20"/>
        <v>0</v>
      </c>
      <c r="U67">
        <f t="shared" si="20"/>
        <v>0</v>
      </c>
      <c r="V67">
        <f t="shared" si="20"/>
        <v>0</v>
      </c>
      <c r="W67">
        <f t="shared" si="20"/>
        <v>0</v>
      </c>
      <c r="Y67" s="4">
        <v>1983</v>
      </c>
      <c r="Z67">
        <f aca="true" t="shared" si="21" ref="Z67:AE82">Z46+Z25</f>
        <v>0</v>
      </c>
      <c r="AA67">
        <f t="shared" si="21"/>
        <v>0</v>
      </c>
      <c r="AB67">
        <f t="shared" si="21"/>
        <v>0</v>
      </c>
      <c r="AC67">
        <f t="shared" si="21"/>
        <v>0</v>
      </c>
      <c r="AD67">
        <f t="shared" si="21"/>
        <v>0</v>
      </c>
      <c r="AE67">
        <f t="shared" si="21"/>
        <v>0</v>
      </c>
      <c r="AG67" s="4">
        <v>1983</v>
      </c>
      <c r="AH67">
        <f aca="true" t="shared" si="22" ref="AH67:AM82">AH46+AH25</f>
        <v>0</v>
      </c>
      <c r="AI67">
        <f t="shared" si="22"/>
        <v>0</v>
      </c>
      <c r="AJ67">
        <f t="shared" si="22"/>
        <v>0</v>
      </c>
      <c r="AK67">
        <f t="shared" si="22"/>
        <v>0</v>
      </c>
      <c r="AL67">
        <f t="shared" si="22"/>
        <v>0</v>
      </c>
      <c r="AM67">
        <f t="shared" si="22"/>
        <v>0</v>
      </c>
      <c r="AO67" s="4">
        <v>1983</v>
      </c>
      <c r="AP67">
        <f aca="true" t="shared" si="23" ref="AP67:AU82">AP46+AP25</f>
        <v>0</v>
      </c>
      <c r="AQ67">
        <f t="shared" si="23"/>
        <v>0</v>
      </c>
      <c r="AR67">
        <f t="shared" si="23"/>
        <v>0</v>
      </c>
      <c r="AS67">
        <f t="shared" si="23"/>
        <v>0</v>
      </c>
      <c r="AT67">
        <f t="shared" si="23"/>
        <v>0</v>
      </c>
      <c r="AU67">
        <f t="shared" si="23"/>
        <v>0</v>
      </c>
    </row>
    <row r="68" spans="1:47" ht="12.75">
      <c r="A68" s="4">
        <v>1984</v>
      </c>
      <c r="B68">
        <f t="shared" si="18"/>
        <v>2</v>
      </c>
      <c r="C68">
        <f t="shared" si="18"/>
        <v>2</v>
      </c>
      <c r="D68">
        <f t="shared" si="18"/>
        <v>1</v>
      </c>
      <c r="E68">
        <f t="shared" si="18"/>
        <v>0</v>
      </c>
      <c r="F68">
        <f t="shared" si="18"/>
        <v>0</v>
      </c>
      <c r="G68">
        <f t="shared" si="18"/>
        <v>5</v>
      </c>
      <c r="I68" s="4">
        <v>1984</v>
      </c>
      <c r="J68">
        <f t="shared" si="19"/>
        <v>0</v>
      </c>
      <c r="K68">
        <f t="shared" si="19"/>
        <v>2</v>
      </c>
      <c r="L68">
        <f t="shared" si="19"/>
        <v>0</v>
      </c>
      <c r="M68">
        <f t="shared" si="19"/>
        <v>0</v>
      </c>
      <c r="N68">
        <f t="shared" si="19"/>
        <v>0</v>
      </c>
      <c r="O68">
        <f t="shared" si="19"/>
        <v>2</v>
      </c>
      <c r="Q68" s="4">
        <v>1984</v>
      </c>
      <c r="R68">
        <f t="shared" si="20"/>
        <v>0</v>
      </c>
      <c r="S68">
        <f t="shared" si="20"/>
        <v>0</v>
      </c>
      <c r="T68">
        <f t="shared" si="20"/>
        <v>0</v>
      </c>
      <c r="U68">
        <f t="shared" si="20"/>
        <v>0</v>
      </c>
      <c r="V68">
        <f t="shared" si="20"/>
        <v>0</v>
      </c>
      <c r="W68">
        <f t="shared" si="20"/>
        <v>0</v>
      </c>
      <c r="Y68" s="4">
        <v>1984</v>
      </c>
      <c r="Z68">
        <f t="shared" si="21"/>
        <v>0</v>
      </c>
      <c r="AA68">
        <f t="shared" si="21"/>
        <v>0</v>
      </c>
      <c r="AB68">
        <f t="shared" si="21"/>
        <v>0</v>
      </c>
      <c r="AC68">
        <f t="shared" si="21"/>
        <v>0</v>
      </c>
      <c r="AD68">
        <f t="shared" si="21"/>
        <v>0</v>
      </c>
      <c r="AE68">
        <f t="shared" si="21"/>
        <v>0</v>
      </c>
      <c r="AG68" s="4">
        <v>1984</v>
      </c>
      <c r="AH68">
        <f t="shared" si="22"/>
        <v>0</v>
      </c>
      <c r="AI68">
        <f t="shared" si="22"/>
        <v>0</v>
      </c>
      <c r="AJ68">
        <f t="shared" si="22"/>
        <v>0</v>
      </c>
      <c r="AK68">
        <f t="shared" si="22"/>
        <v>0</v>
      </c>
      <c r="AL68">
        <f t="shared" si="22"/>
        <v>0</v>
      </c>
      <c r="AM68">
        <f t="shared" si="22"/>
        <v>0</v>
      </c>
      <c r="AO68" s="4">
        <v>1984</v>
      </c>
      <c r="AP68">
        <f t="shared" si="23"/>
        <v>0</v>
      </c>
      <c r="AQ68">
        <f t="shared" si="23"/>
        <v>0</v>
      </c>
      <c r="AR68">
        <f t="shared" si="23"/>
        <v>0</v>
      </c>
      <c r="AS68">
        <f t="shared" si="23"/>
        <v>0</v>
      </c>
      <c r="AT68">
        <f t="shared" si="23"/>
        <v>0</v>
      </c>
      <c r="AU68">
        <f t="shared" si="23"/>
        <v>0</v>
      </c>
    </row>
    <row r="69" spans="1:47" ht="12.75">
      <c r="A69" s="4">
        <v>1985</v>
      </c>
      <c r="B69">
        <f t="shared" si="18"/>
        <v>10</v>
      </c>
      <c r="C69">
        <f t="shared" si="18"/>
        <v>51</v>
      </c>
      <c r="D69">
        <f t="shared" si="18"/>
        <v>66</v>
      </c>
      <c r="E69">
        <f t="shared" si="18"/>
        <v>16</v>
      </c>
      <c r="F69">
        <f t="shared" si="18"/>
        <v>29</v>
      </c>
      <c r="G69">
        <f t="shared" si="18"/>
        <v>172</v>
      </c>
      <c r="I69" s="4">
        <v>1985</v>
      </c>
      <c r="J69">
        <f t="shared" si="19"/>
        <v>26</v>
      </c>
      <c r="K69">
        <f t="shared" si="19"/>
        <v>90</v>
      </c>
      <c r="L69">
        <f t="shared" si="19"/>
        <v>77</v>
      </c>
      <c r="M69">
        <f t="shared" si="19"/>
        <v>10</v>
      </c>
      <c r="N69">
        <f t="shared" si="19"/>
        <v>39</v>
      </c>
      <c r="O69">
        <f t="shared" si="19"/>
        <v>242</v>
      </c>
      <c r="Q69" s="4">
        <v>1985</v>
      </c>
      <c r="R69">
        <f t="shared" si="20"/>
        <v>0</v>
      </c>
      <c r="S69">
        <f t="shared" si="20"/>
        <v>0</v>
      </c>
      <c r="T69">
        <f t="shared" si="20"/>
        <v>0</v>
      </c>
      <c r="U69">
        <f t="shared" si="20"/>
        <v>0</v>
      </c>
      <c r="V69">
        <f t="shared" si="20"/>
        <v>0</v>
      </c>
      <c r="W69">
        <f t="shared" si="20"/>
        <v>0</v>
      </c>
      <c r="Y69" s="4">
        <v>1985</v>
      </c>
      <c r="Z69">
        <f t="shared" si="21"/>
        <v>0</v>
      </c>
      <c r="AA69">
        <f t="shared" si="21"/>
        <v>0</v>
      </c>
      <c r="AB69">
        <f t="shared" si="21"/>
        <v>0</v>
      </c>
      <c r="AC69">
        <f t="shared" si="21"/>
        <v>0</v>
      </c>
      <c r="AD69">
        <f t="shared" si="21"/>
        <v>0</v>
      </c>
      <c r="AE69">
        <f t="shared" si="21"/>
        <v>0</v>
      </c>
      <c r="AG69" s="4">
        <v>1985</v>
      </c>
      <c r="AH69">
        <f t="shared" si="22"/>
        <v>0</v>
      </c>
      <c r="AI69">
        <f t="shared" si="22"/>
        <v>0</v>
      </c>
      <c r="AJ69">
        <f t="shared" si="22"/>
        <v>0</v>
      </c>
      <c r="AK69">
        <f t="shared" si="22"/>
        <v>0</v>
      </c>
      <c r="AL69">
        <f t="shared" si="22"/>
        <v>0</v>
      </c>
      <c r="AM69">
        <f t="shared" si="22"/>
        <v>0</v>
      </c>
      <c r="AO69" s="4">
        <v>1985</v>
      </c>
      <c r="AP69">
        <f t="shared" si="23"/>
        <v>0</v>
      </c>
      <c r="AQ69">
        <f t="shared" si="23"/>
        <v>0</v>
      </c>
      <c r="AR69">
        <f t="shared" si="23"/>
        <v>0</v>
      </c>
      <c r="AS69">
        <f t="shared" si="23"/>
        <v>0</v>
      </c>
      <c r="AT69">
        <f t="shared" si="23"/>
        <v>0</v>
      </c>
      <c r="AU69">
        <f t="shared" si="23"/>
        <v>0</v>
      </c>
    </row>
    <row r="70" spans="1:47" ht="12.75">
      <c r="A70" s="4">
        <v>1986</v>
      </c>
      <c r="B70">
        <f t="shared" si="18"/>
        <v>12</v>
      </c>
      <c r="C70">
        <f t="shared" si="18"/>
        <v>60</v>
      </c>
      <c r="D70">
        <f t="shared" si="18"/>
        <v>67</v>
      </c>
      <c r="E70">
        <f t="shared" si="18"/>
        <v>20</v>
      </c>
      <c r="F70">
        <f t="shared" si="18"/>
        <v>30</v>
      </c>
      <c r="G70">
        <f t="shared" si="18"/>
        <v>189</v>
      </c>
      <c r="I70" s="4">
        <v>1986</v>
      </c>
      <c r="J70">
        <f t="shared" si="19"/>
        <v>24</v>
      </c>
      <c r="K70">
        <f t="shared" si="19"/>
        <v>113</v>
      </c>
      <c r="L70">
        <f t="shared" si="19"/>
        <v>92</v>
      </c>
      <c r="M70">
        <f t="shared" si="19"/>
        <v>15</v>
      </c>
      <c r="N70">
        <f t="shared" si="19"/>
        <v>34</v>
      </c>
      <c r="O70">
        <f t="shared" si="19"/>
        <v>278</v>
      </c>
      <c r="Q70" s="4">
        <v>1986</v>
      </c>
      <c r="R70">
        <f t="shared" si="20"/>
        <v>0</v>
      </c>
      <c r="S70">
        <f t="shared" si="20"/>
        <v>0</v>
      </c>
      <c r="T70">
        <f t="shared" si="20"/>
        <v>0</v>
      </c>
      <c r="U70">
        <f t="shared" si="20"/>
        <v>1</v>
      </c>
      <c r="V70">
        <f t="shared" si="20"/>
        <v>0</v>
      </c>
      <c r="W70">
        <f t="shared" si="20"/>
        <v>1</v>
      </c>
      <c r="Y70" s="4">
        <v>1986</v>
      </c>
      <c r="Z70">
        <f t="shared" si="21"/>
        <v>0</v>
      </c>
      <c r="AA70">
        <f t="shared" si="21"/>
        <v>0</v>
      </c>
      <c r="AB70">
        <f t="shared" si="21"/>
        <v>0</v>
      </c>
      <c r="AC70">
        <f t="shared" si="21"/>
        <v>0</v>
      </c>
      <c r="AD70">
        <f t="shared" si="21"/>
        <v>0</v>
      </c>
      <c r="AE70">
        <f t="shared" si="21"/>
        <v>0</v>
      </c>
      <c r="AG70" s="4">
        <v>1986</v>
      </c>
      <c r="AH70">
        <f t="shared" si="22"/>
        <v>0</v>
      </c>
      <c r="AI70">
        <f t="shared" si="22"/>
        <v>0</v>
      </c>
      <c r="AJ70">
        <f t="shared" si="22"/>
        <v>0</v>
      </c>
      <c r="AK70">
        <f t="shared" si="22"/>
        <v>0</v>
      </c>
      <c r="AL70">
        <f t="shared" si="22"/>
        <v>0</v>
      </c>
      <c r="AM70">
        <f t="shared" si="22"/>
        <v>0</v>
      </c>
      <c r="AO70" s="4">
        <v>1986</v>
      </c>
      <c r="AP70">
        <f t="shared" si="23"/>
        <v>0</v>
      </c>
      <c r="AQ70">
        <f t="shared" si="23"/>
        <v>0</v>
      </c>
      <c r="AR70">
        <f t="shared" si="23"/>
        <v>0</v>
      </c>
      <c r="AS70">
        <f t="shared" si="23"/>
        <v>0</v>
      </c>
      <c r="AT70">
        <f t="shared" si="23"/>
        <v>0</v>
      </c>
      <c r="AU70">
        <f t="shared" si="23"/>
        <v>0</v>
      </c>
    </row>
    <row r="71" spans="1:47" ht="12.75">
      <c r="A71" s="4">
        <v>1987</v>
      </c>
      <c r="B71">
        <f t="shared" si="18"/>
        <v>15</v>
      </c>
      <c r="C71">
        <f t="shared" si="18"/>
        <v>91</v>
      </c>
      <c r="D71">
        <f t="shared" si="18"/>
        <v>87</v>
      </c>
      <c r="E71">
        <f t="shared" si="18"/>
        <v>22</v>
      </c>
      <c r="F71">
        <f t="shared" si="18"/>
        <v>26</v>
      </c>
      <c r="G71">
        <f t="shared" si="18"/>
        <v>241</v>
      </c>
      <c r="I71" s="4">
        <v>1987</v>
      </c>
      <c r="J71">
        <f t="shared" si="19"/>
        <v>26</v>
      </c>
      <c r="K71">
        <f t="shared" si="19"/>
        <v>128</v>
      </c>
      <c r="L71">
        <f t="shared" si="19"/>
        <v>113</v>
      </c>
      <c r="M71">
        <f t="shared" si="19"/>
        <v>20</v>
      </c>
      <c r="N71">
        <f t="shared" si="19"/>
        <v>40</v>
      </c>
      <c r="O71">
        <f t="shared" si="19"/>
        <v>327</v>
      </c>
      <c r="Q71" s="4">
        <v>1987</v>
      </c>
      <c r="R71">
        <f t="shared" si="20"/>
        <v>0</v>
      </c>
      <c r="S71">
        <f t="shared" si="20"/>
        <v>1</v>
      </c>
      <c r="T71">
        <f t="shared" si="20"/>
        <v>0</v>
      </c>
      <c r="U71">
        <f t="shared" si="20"/>
        <v>0</v>
      </c>
      <c r="V71">
        <f t="shared" si="20"/>
        <v>0</v>
      </c>
      <c r="W71">
        <f t="shared" si="20"/>
        <v>1</v>
      </c>
      <c r="Y71" s="4">
        <v>1987</v>
      </c>
      <c r="Z71">
        <f t="shared" si="21"/>
        <v>0</v>
      </c>
      <c r="AA71">
        <f t="shared" si="21"/>
        <v>0</v>
      </c>
      <c r="AB71">
        <f t="shared" si="21"/>
        <v>0</v>
      </c>
      <c r="AC71">
        <f t="shared" si="21"/>
        <v>0</v>
      </c>
      <c r="AD71">
        <f t="shared" si="21"/>
        <v>0</v>
      </c>
      <c r="AE71">
        <f t="shared" si="21"/>
        <v>0</v>
      </c>
      <c r="AG71" s="4">
        <v>1987</v>
      </c>
      <c r="AH71">
        <f t="shared" si="22"/>
        <v>0</v>
      </c>
      <c r="AI71">
        <f t="shared" si="22"/>
        <v>0</v>
      </c>
      <c r="AJ71">
        <f t="shared" si="22"/>
        <v>0</v>
      </c>
      <c r="AK71">
        <f t="shared" si="22"/>
        <v>0</v>
      </c>
      <c r="AL71">
        <f t="shared" si="22"/>
        <v>0</v>
      </c>
      <c r="AM71">
        <f t="shared" si="22"/>
        <v>0</v>
      </c>
      <c r="AO71" s="4">
        <v>1987</v>
      </c>
      <c r="AP71">
        <f t="shared" si="23"/>
        <v>0</v>
      </c>
      <c r="AQ71">
        <f t="shared" si="23"/>
        <v>1</v>
      </c>
      <c r="AR71">
        <f t="shared" si="23"/>
        <v>0</v>
      </c>
      <c r="AS71">
        <f t="shared" si="23"/>
        <v>0</v>
      </c>
      <c r="AT71">
        <f t="shared" si="23"/>
        <v>0</v>
      </c>
      <c r="AU71">
        <f t="shared" si="23"/>
        <v>1</v>
      </c>
    </row>
    <row r="72" spans="1:47" ht="12.75">
      <c r="A72" s="4">
        <v>1988</v>
      </c>
      <c r="B72">
        <f t="shared" si="18"/>
        <v>10</v>
      </c>
      <c r="C72">
        <f t="shared" si="18"/>
        <v>107</v>
      </c>
      <c r="D72">
        <f t="shared" si="18"/>
        <v>109</v>
      </c>
      <c r="E72">
        <f t="shared" si="18"/>
        <v>26</v>
      </c>
      <c r="F72">
        <f t="shared" si="18"/>
        <v>49</v>
      </c>
      <c r="G72">
        <f t="shared" si="18"/>
        <v>301</v>
      </c>
      <c r="I72" s="4">
        <v>1988</v>
      </c>
      <c r="J72">
        <f t="shared" si="19"/>
        <v>38</v>
      </c>
      <c r="K72">
        <f t="shared" si="19"/>
        <v>187</v>
      </c>
      <c r="L72">
        <f t="shared" si="19"/>
        <v>131</v>
      </c>
      <c r="M72">
        <f t="shared" si="19"/>
        <v>43</v>
      </c>
      <c r="N72">
        <f t="shared" si="19"/>
        <v>60</v>
      </c>
      <c r="O72">
        <f t="shared" si="19"/>
        <v>459</v>
      </c>
      <c r="Q72" s="4">
        <v>1988</v>
      </c>
      <c r="R72">
        <f t="shared" si="20"/>
        <v>0</v>
      </c>
      <c r="S72">
        <f t="shared" si="20"/>
        <v>0</v>
      </c>
      <c r="T72">
        <f t="shared" si="20"/>
        <v>0</v>
      </c>
      <c r="U72">
        <f t="shared" si="20"/>
        <v>0</v>
      </c>
      <c r="V72">
        <f t="shared" si="20"/>
        <v>0</v>
      </c>
      <c r="W72">
        <f t="shared" si="20"/>
        <v>0</v>
      </c>
      <c r="Y72" s="4">
        <v>1988</v>
      </c>
      <c r="Z72">
        <f t="shared" si="21"/>
        <v>0</v>
      </c>
      <c r="AA72">
        <f t="shared" si="21"/>
        <v>0</v>
      </c>
      <c r="AB72">
        <f t="shared" si="21"/>
        <v>0</v>
      </c>
      <c r="AC72">
        <f t="shared" si="21"/>
        <v>0</v>
      </c>
      <c r="AD72">
        <f t="shared" si="21"/>
        <v>0</v>
      </c>
      <c r="AE72">
        <f t="shared" si="21"/>
        <v>0</v>
      </c>
      <c r="AG72" s="4">
        <v>1988</v>
      </c>
      <c r="AH72">
        <f t="shared" si="22"/>
        <v>0</v>
      </c>
      <c r="AI72">
        <f t="shared" si="22"/>
        <v>0</v>
      </c>
      <c r="AJ72">
        <f t="shared" si="22"/>
        <v>0</v>
      </c>
      <c r="AK72">
        <f t="shared" si="22"/>
        <v>0</v>
      </c>
      <c r="AL72">
        <f t="shared" si="22"/>
        <v>0</v>
      </c>
      <c r="AM72">
        <f t="shared" si="22"/>
        <v>0</v>
      </c>
      <c r="AO72" s="4">
        <v>1988</v>
      </c>
      <c r="AP72">
        <f t="shared" si="23"/>
        <v>0</v>
      </c>
      <c r="AQ72">
        <f t="shared" si="23"/>
        <v>0</v>
      </c>
      <c r="AR72">
        <f t="shared" si="23"/>
        <v>0</v>
      </c>
      <c r="AS72">
        <f t="shared" si="23"/>
        <v>0</v>
      </c>
      <c r="AT72">
        <f t="shared" si="23"/>
        <v>0</v>
      </c>
      <c r="AU72">
        <f t="shared" si="23"/>
        <v>0</v>
      </c>
    </row>
    <row r="73" spans="1:47" ht="12.75">
      <c r="A73" s="4">
        <v>1989</v>
      </c>
      <c r="B73">
        <f t="shared" si="18"/>
        <v>20</v>
      </c>
      <c r="C73">
        <f t="shared" si="18"/>
        <v>137</v>
      </c>
      <c r="D73">
        <f t="shared" si="18"/>
        <v>150</v>
      </c>
      <c r="E73">
        <f t="shared" si="18"/>
        <v>46</v>
      </c>
      <c r="F73">
        <f t="shared" si="18"/>
        <v>73</v>
      </c>
      <c r="G73">
        <f t="shared" si="18"/>
        <v>426</v>
      </c>
      <c r="I73" s="4">
        <v>1989</v>
      </c>
      <c r="J73">
        <f t="shared" si="19"/>
        <v>31</v>
      </c>
      <c r="K73">
        <f t="shared" si="19"/>
        <v>236</v>
      </c>
      <c r="L73">
        <f t="shared" si="19"/>
        <v>187</v>
      </c>
      <c r="M73">
        <f t="shared" si="19"/>
        <v>51</v>
      </c>
      <c r="N73">
        <f t="shared" si="19"/>
        <v>88</v>
      </c>
      <c r="O73">
        <f t="shared" si="19"/>
        <v>593</v>
      </c>
      <c r="Q73" s="4">
        <v>1989</v>
      </c>
      <c r="R73">
        <f t="shared" si="20"/>
        <v>0</v>
      </c>
      <c r="S73">
        <f t="shared" si="20"/>
        <v>0</v>
      </c>
      <c r="T73">
        <f t="shared" si="20"/>
        <v>0</v>
      </c>
      <c r="U73">
        <f t="shared" si="20"/>
        <v>0</v>
      </c>
      <c r="V73">
        <f t="shared" si="20"/>
        <v>0</v>
      </c>
      <c r="W73">
        <f t="shared" si="20"/>
        <v>0</v>
      </c>
      <c r="Y73" s="4">
        <v>1989</v>
      </c>
      <c r="Z73">
        <f t="shared" si="21"/>
        <v>0</v>
      </c>
      <c r="AA73">
        <f t="shared" si="21"/>
        <v>0</v>
      </c>
      <c r="AB73">
        <f t="shared" si="21"/>
        <v>0</v>
      </c>
      <c r="AC73">
        <f t="shared" si="21"/>
        <v>0</v>
      </c>
      <c r="AD73">
        <f t="shared" si="21"/>
        <v>0</v>
      </c>
      <c r="AE73">
        <f t="shared" si="21"/>
        <v>0</v>
      </c>
      <c r="AG73" s="4">
        <v>1989</v>
      </c>
      <c r="AH73">
        <f t="shared" si="22"/>
        <v>0</v>
      </c>
      <c r="AI73">
        <f t="shared" si="22"/>
        <v>0</v>
      </c>
      <c r="AJ73">
        <f t="shared" si="22"/>
        <v>0</v>
      </c>
      <c r="AK73">
        <f t="shared" si="22"/>
        <v>0</v>
      </c>
      <c r="AL73">
        <f t="shared" si="22"/>
        <v>0</v>
      </c>
      <c r="AM73">
        <f t="shared" si="22"/>
        <v>0</v>
      </c>
      <c r="AO73" s="4">
        <v>1989</v>
      </c>
      <c r="AP73">
        <f t="shared" si="23"/>
        <v>0</v>
      </c>
      <c r="AQ73">
        <f t="shared" si="23"/>
        <v>0</v>
      </c>
      <c r="AR73">
        <f t="shared" si="23"/>
        <v>0</v>
      </c>
      <c r="AS73">
        <f t="shared" si="23"/>
        <v>0</v>
      </c>
      <c r="AT73">
        <f t="shared" si="23"/>
        <v>0</v>
      </c>
      <c r="AU73">
        <f t="shared" si="23"/>
        <v>0</v>
      </c>
    </row>
    <row r="74" spans="1:47" ht="12.75">
      <c r="A74" s="4">
        <v>1990</v>
      </c>
      <c r="B74">
        <f t="shared" si="18"/>
        <v>29</v>
      </c>
      <c r="C74">
        <f t="shared" si="18"/>
        <v>156</v>
      </c>
      <c r="D74">
        <f t="shared" si="18"/>
        <v>165</v>
      </c>
      <c r="E74">
        <f t="shared" si="18"/>
        <v>62</v>
      </c>
      <c r="F74">
        <f t="shared" si="18"/>
        <v>102</v>
      </c>
      <c r="G74">
        <f t="shared" si="18"/>
        <v>514</v>
      </c>
      <c r="I74" s="4">
        <v>1990</v>
      </c>
      <c r="J74">
        <f t="shared" si="19"/>
        <v>62</v>
      </c>
      <c r="K74">
        <f t="shared" si="19"/>
        <v>329</v>
      </c>
      <c r="L74">
        <f t="shared" si="19"/>
        <v>258</v>
      </c>
      <c r="M74">
        <f t="shared" si="19"/>
        <v>84</v>
      </c>
      <c r="N74">
        <f t="shared" si="19"/>
        <v>124</v>
      </c>
      <c r="O74">
        <f t="shared" si="19"/>
        <v>857</v>
      </c>
      <c r="Q74" s="4">
        <v>1990</v>
      </c>
      <c r="R74">
        <f t="shared" si="20"/>
        <v>1</v>
      </c>
      <c r="S74">
        <f t="shared" si="20"/>
        <v>0</v>
      </c>
      <c r="T74">
        <f t="shared" si="20"/>
        <v>0</v>
      </c>
      <c r="U74">
        <f t="shared" si="20"/>
        <v>0</v>
      </c>
      <c r="V74">
        <f t="shared" si="20"/>
        <v>0</v>
      </c>
      <c r="W74">
        <f t="shared" si="20"/>
        <v>1</v>
      </c>
      <c r="Y74" s="4">
        <v>1990</v>
      </c>
      <c r="Z74">
        <f t="shared" si="21"/>
        <v>0</v>
      </c>
      <c r="AA74">
        <f t="shared" si="21"/>
        <v>0</v>
      </c>
      <c r="AB74">
        <f t="shared" si="21"/>
        <v>0</v>
      </c>
      <c r="AC74">
        <f t="shared" si="21"/>
        <v>0</v>
      </c>
      <c r="AD74">
        <f t="shared" si="21"/>
        <v>0</v>
      </c>
      <c r="AE74">
        <f t="shared" si="21"/>
        <v>0</v>
      </c>
      <c r="AG74" s="4">
        <v>1990</v>
      </c>
      <c r="AH74">
        <f t="shared" si="22"/>
        <v>0</v>
      </c>
      <c r="AI74">
        <f t="shared" si="22"/>
        <v>0</v>
      </c>
      <c r="AJ74">
        <f t="shared" si="22"/>
        <v>0</v>
      </c>
      <c r="AK74">
        <f t="shared" si="22"/>
        <v>0</v>
      </c>
      <c r="AL74">
        <f t="shared" si="22"/>
        <v>0</v>
      </c>
      <c r="AM74">
        <f t="shared" si="22"/>
        <v>0</v>
      </c>
      <c r="AO74" s="4">
        <v>1990</v>
      </c>
      <c r="AP74">
        <f t="shared" si="23"/>
        <v>0</v>
      </c>
      <c r="AQ74">
        <f t="shared" si="23"/>
        <v>1</v>
      </c>
      <c r="AR74">
        <f t="shared" si="23"/>
        <v>0</v>
      </c>
      <c r="AS74">
        <f t="shared" si="23"/>
        <v>0</v>
      </c>
      <c r="AT74">
        <f t="shared" si="23"/>
        <v>0</v>
      </c>
      <c r="AU74">
        <f t="shared" si="23"/>
        <v>1</v>
      </c>
    </row>
    <row r="75" spans="1:47" ht="12.75">
      <c r="A75" s="4">
        <v>1991</v>
      </c>
      <c r="B75">
        <f t="shared" si="18"/>
        <v>24</v>
      </c>
      <c r="C75">
        <f t="shared" si="18"/>
        <v>152</v>
      </c>
      <c r="D75">
        <f t="shared" si="18"/>
        <v>146</v>
      </c>
      <c r="E75">
        <f t="shared" si="18"/>
        <v>54</v>
      </c>
      <c r="F75">
        <f t="shared" si="18"/>
        <v>89</v>
      </c>
      <c r="G75">
        <f t="shared" si="18"/>
        <v>465</v>
      </c>
      <c r="I75" s="4">
        <v>1991</v>
      </c>
      <c r="J75">
        <f t="shared" si="19"/>
        <v>49</v>
      </c>
      <c r="K75">
        <f t="shared" si="19"/>
        <v>269</v>
      </c>
      <c r="L75">
        <f t="shared" si="19"/>
        <v>266</v>
      </c>
      <c r="M75">
        <f t="shared" si="19"/>
        <v>78</v>
      </c>
      <c r="N75">
        <f t="shared" si="19"/>
        <v>118</v>
      </c>
      <c r="O75">
        <f t="shared" si="19"/>
        <v>780</v>
      </c>
      <c r="Q75" s="4">
        <v>1991</v>
      </c>
      <c r="R75">
        <f t="shared" si="20"/>
        <v>0</v>
      </c>
      <c r="S75">
        <f t="shared" si="20"/>
        <v>0</v>
      </c>
      <c r="T75">
        <f t="shared" si="20"/>
        <v>0</v>
      </c>
      <c r="U75">
        <f t="shared" si="20"/>
        <v>1</v>
      </c>
      <c r="V75">
        <f t="shared" si="20"/>
        <v>0</v>
      </c>
      <c r="W75">
        <f t="shared" si="20"/>
        <v>1</v>
      </c>
      <c r="Y75" s="4">
        <v>1991</v>
      </c>
      <c r="Z75">
        <f t="shared" si="21"/>
        <v>0</v>
      </c>
      <c r="AA75">
        <f t="shared" si="21"/>
        <v>0</v>
      </c>
      <c r="AB75">
        <f t="shared" si="21"/>
        <v>0</v>
      </c>
      <c r="AC75">
        <f t="shared" si="21"/>
        <v>0</v>
      </c>
      <c r="AD75">
        <f t="shared" si="21"/>
        <v>0</v>
      </c>
      <c r="AE75">
        <f t="shared" si="21"/>
        <v>0</v>
      </c>
      <c r="AG75" s="4">
        <v>1991</v>
      </c>
      <c r="AH75">
        <f t="shared" si="22"/>
        <v>0</v>
      </c>
      <c r="AI75">
        <f t="shared" si="22"/>
        <v>0</v>
      </c>
      <c r="AJ75">
        <f t="shared" si="22"/>
        <v>0</v>
      </c>
      <c r="AK75">
        <f t="shared" si="22"/>
        <v>1</v>
      </c>
      <c r="AL75">
        <f t="shared" si="22"/>
        <v>0</v>
      </c>
      <c r="AM75">
        <f t="shared" si="22"/>
        <v>1</v>
      </c>
      <c r="AO75" s="4">
        <v>1991</v>
      </c>
      <c r="AP75">
        <f t="shared" si="23"/>
        <v>0</v>
      </c>
      <c r="AQ75">
        <f t="shared" si="23"/>
        <v>1</v>
      </c>
      <c r="AR75">
        <f t="shared" si="23"/>
        <v>0</v>
      </c>
      <c r="AS75">
        <f t="shared" si="23"/>
        <v>0</v>
      </c>
      <c r="AT75">
        <f t="shared" si="23"/>
        <v>0</v>
      </c>
      <c r="AU75">
        <f t="shared" si="23"/>
        <v>1</v>
      </c>
    </row>
    <row r="76" spans="1:47" ht="12.75">
      <c r="A76" s="4">
        <v>1992</v>
      </c>
      <c r="B76">
        <f t="shared" si="18"/>
        <v>34</v>
      </c>
      <c r="C76">
        <f t="shared" si="18"/>
        <v>140</v>
      </c>
      <c r="D76">
        <f t="shared" si="18"/>
        <v>147</v>
      </c>
      <c r="E76">
        <f t="shared" si="18"/>
        <v>57</v>
      </c>
      <c r="F76">
        <f t="shared" si="18"/>
        <v>83</v>
      </c>
      <c r="G76">
        <f t="shared" si="18"/>
        <v>461</v>
      </c>
      <c r="I76" s="4">
        <v>1992</v>
      </c>
      <c r="J76">
        <f t="shared" si="19"/>
        <v>52</v>
      </c>
      <c r="K76">
        <f t="shared" si="19"/>
        <v>256</v>
      </c>
      <c r="L76">
        <f t="shared" si="19"/>
        <v>237</v>
      </c>
      <c r="M76">
        <f t="shared" si="19"/>
        <v>131</v>
      </c>
      <c r="N76">
        <f t="shared" si="19"/>
        <v>105</v>
      </c>
      <c r="O76">
        <f t="shared" si="19"/>
        <v>781</v>
      </c>
      <c r="Q76" s="4">
        <v>1992</v>
      </c>
      <c r="R76">
        <f t="shared" si="20"/>
        <v>0</v>
      </c>
      <c r="S76">
        <f t="shared" si="20"/>
        <v>0</v>
      </c>
      <c r="T76">
        <f t="shared" si="20"/>
        <v>0</v>
      </c>
      <c r="U76">
        <f t="shared" si="20"/>
        <v>0</v>
      </c>
      <c r="V76">
        <f t="shared" si="20"/>
        <v>0</v>
      </c>
      <c r="W76">
        <f t="shared" si="20"/>
        <v>0</v>
      </c>
      <c r="Y76" s="4">
        <v>1992</v>
      </c>
      <c r="Z76">
        <f t="shared" si="21"/>
        <v>0</v>
      </c>
      <c r="AA76">
        <f t="shared" si="21"/>
        <v>0</v>
      </c>
      <c r="AB76">
        <f t="shared" si="21"/>
        <v>0</v>
      </c>
      <c r="AC76">
        <f t="shared" si="21"/>
        <v>0</v>
      </c>
      <c r="AD76">
        <f t="shared" si="21"/>
        <v>0</v>
      </c>
      <c r="AE76">
        <f t="shared" si="21"/>
        <v>0</v>
      </c>
      <c r="AG76" s="4">
        <v>1992</v>
      </c>
      <c r="AH76">
        <f t="shared" si="22"/>
        <v>0</v>
      </c>
      <c r="AI76">
        <f t="shared" si="22"/>
        <v>0</v>
      </c>
      <c r="AJ76">
        <f t="shared" si="22"/>
        <v>0</v>
      </c>
      <c r="AK76">
        <f t="shared" si="22"/>
        <v>0</v>
      </c>
      <c r="AL76">
        <f t="shared" si="22"/>
        <v>0</v>
      </c>
      <c r="AM76">
        <f t="shared" si="22"/>
        <v>0</v>
      </c>
      <c r="AO76" s="4">
        <v>1992</v>
      </c>
      <c r="AP76">
        <f t="shared" si="23"/>
        <v>0</v>
      </c>
      <c r="AQ76">
        <f t="shared" si="23"/>
        <v>1</v>
      </c>
      <c r="AR76">
        <f t="shared" si="23"/>
        <v>0</v>
      </c>
      <c r="AS76">
        <f t="shared" si="23"/>
        <v>0</v>
      </c>
      <c r="AT76">
        <f t="shared" si="23"/>
        <v>0</v>
      </c>
      <c r="AU76">
        <f t="shared" si="23"/>
        <v>1</v>
      </c>
    </row>
    <row r="77" spans="1:47" ht="12.75">
      <c r="A77" s="4">
        <v>1993</v>
      </c>
      <c r="B77">
        <f t="shared" si="18"/>
        <v>26</v>
      </c>
      <c r="C77">
        <f t="shared" si="18"/>
        <v>144</v>
      </c>
      <c r="D77">
        <f t="shared" si="18"/>
        <v>152</v>
      </c>
      <c r="E77">
        <f t="shared" si="18"/>
        <v>61</v>
      </c>
      <c r="F77">
        <f t="shared" si="18"/>
        <v>81</v>
      </c>
      <c r="G77">
        <f t="shared" si="18"/>
        <v>464</v>
      </c>
      <c r="I77" s="4">
        <v>1993</v>
      </c>
      <c r="J77">
        <f t="shared" si="19"/>
        <v>67</v>
      </c>
      <c r="K77">
        <f t="shared" si="19"/>
        <v>245</v>
      </c>
      <c r="L77">
        <f t="shared" si="19"/>
        <v>210</v>
      </c>
      <c r="M77">
        <f t="shared" si="19"/>
        <v>155</v>
      </c>
      <c r="N77">
        <f t="shared" si="19"/>
        <v>84</v>
      </c>
      <c r="O77">
        <f t="shared" si="19"/>
        <v>761</v>
      </c>
      <c r="Q77" s="4">
        <v>1993</v>
      </c>
      <c r="R77">
        <f t="shared" si="20"/>
        <v>0</v>
      </c>
      <c r="S77">
        <f t="shared" si="20"/>
        <v>0</v>
      </c>
      <c r="T77">
        <f t="shared" si="20"/>
        <v>0</v>
      </c>
      <c r="U77">
        <f t="shared" si="20"/>
        <v>0</v>
      </c>
      <c r="V77">
        <f t="shared" si="20"/>
        <v>0</v>
      </c>
      <c r="W77">
        <f t="shared" si="20"/>
        <v>0</v>
      </c>
      <c r="Y77" s="4">
        <v>1993</v>
      </c>
      <c r="Z77">
        <f t="shared" si="21"/>
        <v>0</v>
      </c>
      <c r="AA77">
        <f t="shared" si="21"/>
        <v>0</v>
      </c>
      <c r="AB77">
        <f t="shared" si="21"/>
        <v>0</v>
      </c>
      <c r="AC77">
        <f t="shared" si="21"/>
        <v>0</v>
      </c>
      <c r="AD77">
        <f t="shared" si="21"/>
        <v>0</v>
      </c>
      <c r="AE77">
        <f t="shared" si="21"/>
        <v>0</v>
      </c>
      <c r="AG77" s="4">
        <v>1993</v>
      </c>
      <c r="AH77">
        <f t="shared" si="22"/>
        <v>0</v>
      </c>
      <c r="AI77">
        <f t="shared" si="22"/>
        <v>0</v>
      </c>
      <c r="AJ77">
        <f t="shared" si="22"/>
        <v>0</v>
      </c>
      <c r="AK77">
        <f t="shared" si="22"/>
        <v>1</v>
      </c>
      <c r="AL77">
        <f t="shared" si="22"/>
        <v>0</v>
      </c>
      <c r="AM77">
        <f t="shared" si="22"/>
        <v>1</v>
      </c>
      <c r="AO77" s="4">
        <v>1993</v>
      </c>
      <c r="AP77">
        <f t="shared" si="23"/>
        <v>0</v>
      </c>
      <c r="AQ77">
        <f t="shared" si="23"/>
        <v>1</v>
      </c>
      <c r="AR77">
        <f t="shared" si="23"/>
        <v>0</v>
      </c>
      <c r="AS77">
        <f t="shared" si="23"/>
        <v>0</v>
      </c>
      <c r="AT77">
        <f t="shared" si="23"/>
        <v>0</v>
      </c>
      <c r="AU77">
        <f t="shared" si="23"/>
        <v>1</v>
      </c>
    </row>
    <row r="78" spans="1:47" ht="12.75">
      <c r="A78" s="4">
        <v>1994</v>
      </c>
      <c r="B78">
        <f t="shared" si="18"/>
        <v>34</v>
      </c>
      <c r="C78">
        <f t="shared" si="18"/>
        <v>149</v>
      </c>
      <c r="D78">
        <f t="shared" si="18"/>
        <v>149</v>
      </c>
      <c r="E78">
        <f t="shared" si="18"/>
        <v>61</v>
      </c>
      <c r="F78">
        <f t="shared" si="18"/>
        <v>75</v>
      </c>
      <c r="G78">
        <f t="shared" si="18"/>
        <v>468</v>
      </c>
      <c r="I78" s="4">
        <v>1994</v>
      </c>
      <c r="J78">
        <f t="shared" si="19"/>
        <v>53</v>
      </c>
      <c r="K78">
        <f t="shared" si="19"/>
        <v>286</v>
      </c>
      <c r="L78">
        <f t="shared" si="19"/>
        <v>218</v>
      </c>
      <c r="M78">
        <f t="shared" si="19"/>
        <v>164</v>
      </c>
      <c r="N78">
        <f t="shared" si="19"/>
        <v>92</v>
      </c>
      <c r="O78">
        <f t="shared" si="19"/>
        <v>813</v>
      </c>
      <c r="Q78" s="4">
        <v>1994</v>
      </c>
      <c r="R78">
        <f t="shared" si="20"/>
        <v>0</v>
      </c>
      <c r="S78">
        <f t="shared" si="20"/>
        <v>0</v>
      </c>
      <c r="T78">
        <f t="shared" si="20"/>
        <v>0</v>
      </c>
      <c r="U78">
        <f t="shared" si="20"/>
        <v>0</v>
      </c>
      <c r="V78">
        <f t="shared" si="20"/>
        <v>0</v>
      </c>
      <c r="W78">
        <f t="shared" si="20"/>
        <v>0</v>
      </c>
      <c r="Y78" s="4">
        <v>1994</v>
      </c>
      <c r="Z78">
        <f t="shared" si="21"/>
        <v>0</v>
      </c>
      <c r="AA78">
        <f t="shared" si="21"/>
        <v>0</v>
      </c>
      <c r="AB78">
        <f t="shared" si="21"/>
        <v>0</v>
      </c>
      <c r="AC78">
        <f t="shared" si="21"/>
        <v>0</v>
      </c>
      <c r="AD78">
        <f t="shared" si="21"/>
        <v>0</v>
      </c>
      <c r="AE78">
        <f t="shared" si="21"/>
        <v>0</v>
      </c>
      <c r="AG78" s="4">
        <v>1994</v>
      </c>
      <c r="AH78">
        <f t="shared" si="22"/>
        <v>0</v>
      </c>
      <c r="AI78">
        <f t="shared" si="22"/>
        <v>0</v>
      </c>
      <c r="AJ78">
        <f t="shared" si="22"/>
        <v>0</v>
      </c>
      <c r="AK78">
        <f t="shared" si="22"/>
        <v>0</v>
      </c>
      <c r="AL78">
        <f t="shared" si="22"/>
        <v>0</v>
      </c>
      <c r="AM78">
        <f t="shared" si="22"/>
        <v>0</v>
      </c>
      <c r="AO78" s="4">
        <v>1994</v>
      </c>
      <c r="AP78">
        <f t="shared" si="23"/>
        <v>0</v>
      </c>
      <c r="AQ78">
        <f t="shared" si="23"/>
        <v>0</v>
      </c>
      <c r="AR78">
        <f t="shared" si="23"/>
        <v>0</v>
      </c>
      <c r="AS78">
        <f t="shared" si="23"/>
        <v>0</v>
      </c>
      <c r="AT78">
        <f t="shared" si="23"/>
        <v>1</v>
      </c>
      <c r="AU78">
        <f t="shared" si="23"/>
        <v>1</v>
      </c>
    </row>
    <row r="79" spans="1:47" ht="12.75">
      <c r="A79" s="4">
        <v>1995</v>
      </c>
      <c r="B79">
        <f t="shared" si="18"/>
        <v>37</v>
      </c>
      <c r="C79">
        <f t="shared" si="18"/>
        <v>169</v>
      </c>
      <c r="D79">
        <f t="shared" si="18"/>
        <v>138</v>
      </c>
      <c r="E79">
        <f t="shared" si="18"/>
        <v>56</v>
      </c>
      <c r="F79">
        <f t="shared" si="18"/>
        <v>100</v>
      </c>
      <c r="G79">
        <f t="shared" si="18"/>
        <v>500</v>
      </c>
      <c r="I79" s="4">
        <v>1995</v>
      </c>
      <c r="J79">
        <f t="shared" si="19"/>
        <v>54</v>
      </c>
      <c r="K79">
        <f t="shared" si="19"/>
        <v>226</v>
      </c>
      <c r="L79">
        <f t="shared" si="19"/>
        <v>211</v>
      </c>
      <c r="M79">
        <f t="shared" si="19"/>
        <v>180</v>
      </c>
      <c r="N79">
        <f t="shared" si="19"/>
        <v>101</v>
      </c>
      <c r="O79">
        <f t="shared" si="19"/>
        <v>772</v>
      </c>
      <c r="Q79" s="4">
        <v>1995</v>
      </c>
      <c r="R79">
        <f t="shared" si="20"/>
        <v>0</v>
      </c>
      <c r="S79">
        <f t="shared" si="20"/>
        <v>0</v>
      </c>
      <c r="T79">
        <f t="shared" si="20"/>
        <v>0</v>
      </c>
      <c r="U79">
        <f t="shared" si="20"/>
        <v>0</v>
      </c>
      <c r="V79">
        <f t="shared" si="20"/>
        <v>0</v>
      </c>
      <c r="W79">
        <f t="shared" si="20"/>
        <v>0</v>
      </c>
      <c r="Y79" s="4">
        <v>1995</v>
      </c>
      <c r="Z79">
        <f t="shared" si="21"/>
        <v>0</v>
      </c>
      <c r="AA79">
        <f t="shared" si="21"/>
        <v>0</v>
      </c>
      <c r="AB79">
        <f t="shared" si="21"/>
        <v>0</v>
      </c>
      <c r="AC79">
        <f t="shared" si="21"/>
        <v>0</v>
      </c>
      <c r="AD79">
        <f t="shared" si="21"/>
        <v>0</v>
      </c>
      <c r="AE79">
        <f t="shared" si="21"/>
        <v>0</v>
      </c>
      <c r="AG79" s="4">
        <v>1995</v>
      </c>
      <c r="AH79">
        <f t="shared" si="22"/>
        <v>0</v>
      </c>
      <c r="AI79">
        <f t="shared" si="22"/>
        <v>0</v>
      </c>
      <c r="AJ79">
        <f t="shared" si="22"/>
        <v>0</v>
      </c>
      <c r="AK79">
        <f t="shared" si="22"/>
        <v>0</v>
      </c>
      <c r="AL79">
        <f t="shared" si="22"/>
        <v>0</v>
      </c>
      <c r="AM79">
        <f t="shared" si="22"/>
        <v>0</v>
      </c>
      <c r="AO79" s="4">
        <v>1995</v>
      </c>
      <c r="AP79">
        <f t="shared" si="23"/>
        <v>0</v>
      </c>
      <c r="AQ79">
        <f t="shared" si="23"/>
        <v>0</v>
      </c>
      <c r="AR79">
        <f t="shared" si="23"/>
        <v>1</v>
      </c>
      <c r="AS79">
        <f t="shared" si="23"/>
        <v>0</v>
      </c>
      <c r="AT79">
        <f t="shared" si="23"/>
        <v>0</v>
      </c>
      <c r="AU79">
        <f t="shared" si="23"/>
        <v>1</v>
      </c>
    </row>
    <row r="80" spans="1:47" ht="12.75">
      <c r="A80" s="4">
        <v>1996</v>
      </c>
      <c r="B80">
        <f t="shared" si="18"/>
        <v>28</v>
      </c>
      <c r="C80">
        <f t="shared" si="18"/>
        <v>125</v>
      </c>
      <c r="D80">
        <f t="shared" si="18"/>
        <v>131</v>
      </c>
      <c r="E80">
        <f t="shared" si="18"/>
        <v>49</v>
      </c>
      <c r="F80">
        <f t="shared" si="18"/>
        <v>76</v>
      </c>
      <c r="G80">
        <f t="shared" si="18"/>
        <v>409</v>
      </c>
      <c r="I80" s="4">
        <v>1996</v>
      </c>
      <c r="J80">
        <f t="shared" si="19"/>
        <v>44</v>
      </c>
      <c r="K80">
        <f t="shared" si="19"/>
        <v>204</v>
      </c>
      <c r="L80">
        <f t="shared" si="19"/>
        <v>164</v>
      </c>
      <c r="M80">
        <f t="shared" si="19"/>
        <v>162</v>
      </c>
      <c r="N80">
        <f t="shared" si="19"/>
        <v>77</v>
      </c>
      <c r="O80">
        <f t="shared" si="19"/>
        <v>651</v>
      </c>
      <c r="Q80" s="4">
        <v>1996</v>
      </c>
      <c r="R80">
        <f t="shared" si="20"/>
        <v>0</v>
      </c>
      <c r="S80">
        <f t="shared" si="20"/>
        <v>0</v>
      </c>
      <c r="T80">
        <f t="shared" si="20"/>
        <v>0</v>
      </c>
      <c r="U80">
        <f t="shared" si="20"/>
        <v>0</v>
      </c>
      <c r="V80">
        <f t="shared" si="20"/>
        <v>0</v>
      </c>
      <c r="W80">
        <f t="shared" si="20"/>
        <v>0</v>
      </c>
      <c r="Y80" s="4">
        <v>1996</v>
      </c>
      <c r="Z80">
        <f t="shared" si="21"/>
        <v>0</v>
      </c>
      <c r="AA80">
        <f t="shared" si="21"/>
        <v>0</v>
      </c>
      <c r="AB80">
        <f t="shared" si="21"/>
        <v>0</v>
      </c>
      <c r="AC80">
        <f t="shared" si="21"/>
        <v>0</v>
      </c>
      <c r="AD80">
        <f t="shared" si="21"/>
        <v>0</v>
      </c>
      <c r="AE80">
        <f t="shared" si="21"/>
        <v>0</v>
      </c>
      <c r="AG80" s="4">
        <v>1996</v>
      </c>
      <c r="AH80">
        <f t="shared" si="22"/>
        <v>0</v>
      </c>
      <c r="AI80">
        <f t="shared" si="22"/>
        <v>0</v>
      </c>
      <c r="AJ80">
        <f t="shared" si="22"/>
        <v>0</v>
      </c>
      <c r="AK80">
        <f t="shared" si="22"/>
        <v>0</v>
      </c>
      <c r="AL80">
        <f t="shared" si="22"/>
        <v>0</v>
      </c>
      <c r="AM80">
        <f t="shared" si="22"/>
        <v>0</v>
      </c>
      <c r="AO80" s="4">
        <v>1996</v>
      </c>
      <c r="AP80">
        <f t="shared" si="23"/>
        <v>0</v>
      </c>
      <c r="AQ80">
        <f t="shared" si="23"/>
        <v>0</v>
      </c>
      <c r="AR80">
        <f t="shared" si="23"/>
        <v>0</v>
      </c>
      <c r="AS80">
        <f t="shared" si="23"/>
        <v>0</v>
      </c>
      <c r="AT80">
        <f t="shared" si="23"/>
        <v>0</v>
      </c>
      <c r="AU80">
        <f t="shared" si="23"/>
        <v>0</v>
      </c>
    </row>
    <row r="81" spans="1:47" ht="12.75">
      <c r="A81" s="4">
        <v>1997</v>
      </c>
      <c r="B81">
        <f t="shared" si="18"/>
        <v>13</v>
      </c>
      <c r="C81">
        <f t="shared" si="18"/>
        <v>108</v>
      </c>
      <c r="D81">
        <f t="shared" si="18"/>
        <v>94</v>
      </c>
      <c r="E81">
        <f t="shared" si="18"/>
        <v>24</v>
      </c>
      <c r="F81">
        <f t="shared" si="18"/>
        <v>54</v>
      </c>
      <c r="G81">
        <f t="shared" si="18"/>
        <v>293</v>
      </c>
      <c r="I81" s="4">
        <v>1997</v>
      </c>
      <c r="J81">
        <f t="shared" si="19"/>
        <v>23</v>
      </c>
      <c r="K81">
        <f t="shared" si="19"/>
        <v>174</v>
      </c>
      <c r="L81">
        <f t="shared" si="19"/>
        <v>95</v>
      </c>
      <c r="M81">
        <f t="shared" si="19"/>
        <v>78</v>
      </c>
      <c r="N81">
        <f t="shared" si="19"/>
        <v>43</v>
      </c>
      <c r="O81">
        <f t="shared" si="19"/>
        <v>413</v>
      </c>
      <c r="Q81" s="4">
        <v>1997</v>
      </c>
      <c r="R81">
        <f t="shared" si="20"/>
        <v>0</v>
      </c>
      <c r="S81">
        <f t="shared" si="20"/>
        <v>0</v>
      </c>
      <c r="T81">
        <f t="shared" si="20"/>
        <v>0</v>
      </c>
      <c r="U81">
        <f t="shared" si="20"/>
        <v>0</v>
      </c>
      <c r="V81">
        <f t="shared" si="20"/>
        <v>0</v>
      </c>
      <c r="W81">
        <f t="shared" si="20"/>
        <v>0</v>
      </c>
      <c r="Y81" s="4">
        <v>1997</v>
      </c>
      <c r="Z81">
        <f t="shared" si="21"/>
        <v>0</v>
      </c>
      <c r="AA81">
        <f t="shared" si="21"/>
        <v>0</v>
      </c>
      <c r="AB81">
        <f t="shared" si="21"/>
        <v>0</v>
      </c>
      <c r="AC81">
        <f t="shared" si="21"/>
        <v>0</v>
      </c>
      <c r="AD81">
        <f t="shared" si="21"/>
        <v>0</v>
      </c>
      <c r="AE81">
        <f t="shared" si="21"/>
        <v>0</v>
      </c>
      <c r="AG81" s="4">
        <v>1997</v>
      </c>
      <c r="AH81">
        <f t="shared" si="22"/>
        <v>0</v>
      </c>
      <c r="AI81">
        <f t="shared" si="22"/>
        <v>0</v>
      </c>
      <c r="AJ81">
        <f t="shared" si="22"/>
        <v>0</v>
      </c>
      <c r="AK81">
        <f t="shared" si="22"/>
        <v>0</v>
      </c>
      <c r="AL81">
        <f t="shared" si="22"/>
        <v>0</v>
      </c>
      <c r="AM81">
        <f t="shared" si="22"/>
        <v>0</v>
      </c>
      <c r="AO81" s="4">
        <v>1997</v>
      </c>
      <c r="AP81">
        <f t="shared" si="23"/>
        <v>0</v>
      </c>
      <c r="AQ81">
        <f t="shared" si="23"/>
        <v>1</v>
      </c>
      <c r="AR81">
        <f t="shared" si="23"/>
        <v>0</v>
      </c>
      <c r="AS81">
        <f t="shared" si="23"/>
        <v>0</v>
      </c>
      <c r="AT81">
        <f t="shared" si="23"/>
        <v>0</v>
      </c>
      <c r="AU81">
        <f t="shared" si="23"/>
        <v>1</v>
      </c>
    </row>
    <row r="82" spans="1:47" ht="12.75">
      <c r="A82" s="4">
        <v>1998</v>
      </c>
      <c r="B82">
        <f t="shared" si="18"/>
        <v>21</v>
      </c>
      <c r="C82">
        <f t="shared" si="18"/>
        <v>78</v>
      </c>
      <c r="D82">
        <f t="shared" si="18"/>
        <v>99</v>
      </c>
      <c r="E82">
        <f t="shared" si="18"/>
        <v>30</v>
      </c>
      <c r="F82">
        <f t="shared" si="18"/>
        <v>55</v>
      </c>
      <c r="G82">
        <f t="shared" si="18"/>
        <v>283</v>
      </c>
      <c r="I82" s="4">
        <v>1998</v>
      </c>
      <c r="J82">
        <f t="shared" si="19"/>
        <v>28</v>
      </c>
      <c r="K82">
        <f t="shared" si="19"/>
        <v>161</v>
      </c>
      <c r="L82">
        <f t="shared" si="19"/>
        <v>112</v>
      </c>
      <c r="M82">
        <f t="shared" si="19"/>
        <v>89</v>
      </c>
      <c r="N82">
        <f t="shared" si="19"/>
        <v>55</v>
      </c>
      <c r="O82">
        <f t="shared" si="19"/>
        <v>445</v>
      </c>
      <c r="Q82" s="4">
        <v>1998</v>
      </c>
      <c r="R82">
        <f t="shared" si="20"/>
        <v>0</v>
      </c>
      <c r="S82">
        <f t="shared" si="20"/>
        <v>0</v>
      </c>
      <c r="T82">
        <f t="shared" si="20"/>
        <v>0</v>
      </c>
      <c r="U82">
        <f t="shared" si="20"/>
        <v>0</v>
      </c>
      <c r="V82">
        <f t="shared" si="20"/>
        <v>0</v>
      </c>
      <c r="W82">
        <f t="shared" si="20"/>
        <v>0</v>
      </c>
      <c r="Y82" s="4">
        <v>1998</v>
      </c>
      <c r="Z82">
        <f t="shared" si="21"/>
        <v>0</v>
      </c>
      <c r="AA82">
        <f t="shared" si="21"/>
        <v>0</v>
      </c>
      <c r="AB82">
        <f t="shared" si="21"/>
        <v>0</v>
      </c>
      <c r="AC82">
        <f t="shared" si="21"/>
        <v>0</v>
      </c>
      <c r="AD82">
        <f t="shared" si="21"/>
        <v>0</v>
      </c>
      <c r="AE82">
        <f t="shared" si="21"/>
        <v>0</v>
      </c>
      <c r="AG82" s="4">
        <v>1998</v>
      </c>
      <c r="AH82">
        <f t="shared" si="22"/>
        <v>0</v>
      </c>
      <c r="AI82">
        <f t="shared" si="22"/>
        <v>0</v>
      </c>
      <c r="AJ82">
        <f t="shared" si="22"/>
        <v>0</v>
      </c>
      <c r="AK82">
        <f t="shared" si="22"/>
        <v>0</v>
      </c>
      <c r="AL82">
        <f t="shared" si="22"/>
        <v>0</v>
      </c>
      <c r="AM82">
        <f t="shared" si="22"/>
        <v>0</v>
      </c>
      <c r="AO82" s="4">
        <v>1998</v>
      </c>
      <c r="AP82">
        <f t="shared" si="23"/>
        <v>0</v>
      </c>
      <c r="AQ82">
        <f t="shared" si="23"/>
        <v>1</v>
      </c>
      <c r="AR82">
        <f t="shared" si="23"/>
        <v>0</v>
      </c>
      <c r="AS82">
        <f t="shared" si="23"/>
        <v>0</v>
      </c>
      <c r="AT82">
        <f t="shared" si="23"/>
        <v>0</v>
      </c>
      <c r="AU82">
        <f t="shared" si="23"/>
        <v>1</v>
      </c>
    </row>
    <row r="83" spans="1:47" ht="12.75">
      <c r="A83" s="4">
        <v>1999</v>
      </c>
      <c r="B83">
        <f aca="true" t="shared" si="24" ref="B83:G83">B62+B41</f>
        <v>30</v>
      </c>
      <c r="C83">
        <f t="shared" si="24"/>
        <v>94</v>
      </c>
      <c r="D83">
        <f t="shared" si="24"/>
        <v>90</v>
      </c>
      <c r="E83">
        <f t="shared" si="24"/>
        <v>45</v>
      </c>
      <c r="F83">
        <f t="shared" si="24"/>
        <v>49</v>
      </c>
      <c r="G83">
        <f t="shared" si="24"/>
        <v>308</v>
      </c>
      <c r="I83" s="4">
        <v>1999</v>
      </c>
      <c r="J83">
        <f aca="true" t="shared" si="25" ref="J83:O83">J62+J41</f>
        <v>32</v>
      </c>
      <c r="K83">
        <f t="shared" si="25"/>
        <v>188</v>
      </c>
      <c r="L83">
        <f t="shared" si="25"/>
        <v>105</v>
      </c>
      <c r="M83">
        <f t="shared" si="25"/>
        <v>84</v>
      </c>
      <c r="N83">
        <f t="shared" si="25"/>
        <v>55</v>
      </c>
      <c r="O83">
        <f t="shared" si="25"/>
        <v>464</v>
      </c>
      <c r="Q83" s="4">
        <v>1999</v>
      </c>
      <c r="R83">
        <f aca="true" t="shared" si="26" ref="R83:W83">R62+R41</f>
        <v>0</v>
      </c>
      <c r="S83">
        <f t="shared" si="26"/>
        <v>0</v>
      </c>
      <c r="T83">
        <f t="shared" si="26"/>
        <v>0</v>
      </c>
      <c r="U83">
        <f t="shared" si="26"/>
        <v>0</v>
      </c>
      <c r="V83">
        <f t="shared" si="26"/>
        <v>0</v>
      </c>
      <c r="W83">
        <f t="shared" si="26"/>
        <v>0</v>
      </c>
      <c r="Y83" s="4">
        <v>1999</v>
      </c>
      <c r="Z83">
        <f aca="true" t="shared" si="27" ref="Z83:AE83">Z62+Z41</f>
        <v>0</v>
      </c>
      <c r="AA83">
        <f t="shared" si="27"/>
        <v>0</v>
      </c>
      <c r="AB83">
        <f t="shared" si="27"/>
        <v>0</v>
      </c>
      <c r="AC83">
        <f t="shared" si="27"/>
        <v>0</v>
      </c>
      <c r="AD83">
        <f t="shared" si="27"/>
        <v>0</v>
      </c>
      <c r="AE83">
        <f t="shared" si="27"/>
        <v>0</v>
      </c>
      <c r="AG83" s="4">
        <v>1999</v>
      </c>
      <c r="AH83">
        <f aca="true" t="shared" si="28" ref="AH83:AM83">AH62+AH41</f>
        <v>0</v>
      </c>
      <c r="AI83">
        <f t="shared" si="28"/>
        <v>0</v>
      </c>
      <c r="AJ83">
        <f t="shared" si="28"/>
        <v>0</v>
      </c>
      <c r="AK83">
        <f t="shared" si="28"/>
        <v>0</v>
      </c>
      <c r="AL83">
        <f t="shared" si="28"/>
        <v>0</v>
      </c>
      <c r="AM83">
        <f t="shared" si="28"/>
        <v>0</v>
      </c>
      <c r="AO83" s="4">
        <v>1999</v>
      </c>
      <c r="AP83">
        <f aca="true" t="shared" si="29" ref="AP83:AU83">AP62+AP41</f>
        <v>0</v>
      </c>
      <c r="AQ83">
        <f t="shared" si="29"/>
        <v>0</v>
      </c>
      <c r="AR83">
        <f t="shared" si="29"/>
        <v>0</v>
      </c>
      <c r="AS83">
        <f t="shared" si="29"/>
        <v>1</v>
      </c>
      <c r="AT83">
        <f t="shared" si="29"/>
        <v>0</v>
      </c>
      <c r="AU83">
        <f t="shared" si="29"/>
        <v>1</v>
      </c>
    </row>
    <row r="84" spans="1:47" ht="12.75">
      <c r="A84" s="4" t="s">
        <v>14</v>
      </c>
      <c r="B84" s="2">
        <f>SUM(B67:B83)</f>
        <v>347</v>
      </c>
      <c r="C84" s="2">
        <f>SUM(C67:C83)</f>
        <v>1768</v>
      </c>
      <c r="D84" s="2">
        <f>SUM(D67:D83)</f>
        <v>1792</v>
      </c>
      <c r="E84" s="2">
        <f>SUM(E67:E83)</f>
        <v>629</v>
      </c>
      <c r="F84" s="2">
        <f>SUM(F67:F83)</f>
        <v>971</v>
      </c>
      <c r="G84">
        <f>SUM(B84:F84)</f>
        <v>5507</v>
      </c>
      <c r="I84" s="4" t="s">
        <v>14</v>
      </c>
      <c r="J84" s="2">
        <f>SUM(J67:J83)</f>
        <v>611</v>
      </c>
      <c r="K84" s="2">
        <f>SUM(K67:K83)</f>
        <v>3099</v>
      </c>
      <c r="L84" s="2">
        <f>SUM(L67:L83)</f>
        <v>2478</v>
      </c>
      <c r="M84" s="2">
        <f>SUM(M67:M83)</f>
        <v>1344</v>
      </c>
      <c r="N84" s="2">
        <f>SUM(N67:N83)</f>
        <v>1115</v>
      </c>
      <c r="O84">
        <f>SUM(J84:N84)</f>
        <v>8647</v>
      </c>
      <c r="Q84" s="4" t="s">
        <v>14</v>
      </c>
      <c r="R84" s="2">
        <f>SUM(R67:R83)</f>
        <v>1</v>
      </c>
      <c r="S84" s="2">
        <f>SUM(S67:S83)</f>
        <v>1</v>
      </c>
      <c r="T84" s="2">
        <f>SUM(T67:T83)</f>
        <v>0</v>
      </c>
      <c r="U84" s="2">
        <f>SUM(U67:U83)</f>
        <v>2</v>
      </c>
      <c r="V84" s="2">
        <f>SUM(V67:V83)</f>
        <v>0</v>
      </c>
      <c r="W84">
        <f>SUM(R84:V84)</f>
        <v>4</v>
      </c>
      <c r="Y84" s="4" t="s">
        <v>14</v>
      </c>
      <c r="Z84" s="2">
        <f>SUM(Z67:Z83)</f>
        <v>0</v>
      </c>
      <c r="AA84" s="2">
        <f>SUM(AA67:AA83)</f>
        <v>0</v>
      </c>
      <c r="AB84" s="2">
        <f>SUM(AB67:AB83)</f>
        <v>0</v>
      </c>
      <c r="AC84" s="2">
        <f>SUM(AC67:AC83)</f>
        <v>0</v>
      </c>
      <c r="AD84" s="2">
        <f>SUM(AD67:AD83)</f>
        <v>0</v>
      </c>
      <c r="AE84">
        <f>SUM(Z84:AD84)</f>
        <v>0</v>
      </c>
      <c r="AG84" s="4" t="s">
        <v>14</v>
      </c>
      <c r="AH84" s="2">
        <f>SUM(AH67:AH83)</f>
        <v>0</v>
      </c>
      <c r="AI84" s="2">
        <f>SUM(AI67:AI83)</f>
        <v>0</v>
      </c>
      <c r="AJ84" s="2">
        <f>SUM(AJ67:AJ83)</f>
        <v>0</v>
      </c>
      <c r="AK84" s="2">
        <f>SUM(AK67:AK83)</f>
        <v>2</v>
      </c>
      <c r="AL84" s="2">
        <f>SUM(AL67:AL83)</f>
        <v>0</v>
      </c>
      <c r="AM84">
        <f>SUM(AH84:AL84)</f>
        <v>2</v>
      </c>
      <c r="AO84" s="4" t="s">
        <v>14</v>
      </c>
      <c r="AP84" s="2">
        <f>SUM(AP67:AP83)</f>
        <v>0</v>
      </c>
      <c r="AQ84" s="2">
        <f>SUM(AQ67:AQ83)</f>
        <v>7</v>
      </c>
      <c r="AR84" s="2">
        <f>SUM(AR67:AR83)</f>
        <v>1</v>
      </c>
      <c r="AS84" s="2">
        <f>SUM(AS67:AS83)</f>
        <v>1</v>
      </c>
      <c r="AT84" s="2">
        <f>SUM(AT67:AT83)</f>
        <v>1</v>
      </c>
      <c r="AU84">
        <f>SUM(AP84:AT84)</f>
        <v>10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7" ht="12.75">
      <c r="A88" s="4">
        <v>1983</v>
      </c>
      <c r="B88">
        <v>26</v>
      </c>
      <c r="C88">
        <v>35</v>
      </c>
      <c r="D88">
        <v>20</v>
      </c>
      <c r="E88">
        <v>12</v>
      </c>
      <c r="F88">
        <v>6</v>
      </c>
      <c r="G88">
        <f aca="true" t="shared" si="30" ref="G88:G105">SUM(B88:F88)</f>
        <v>99</v>
      </c>
      <c r="I88" s="4">
        <v>1983</v>
      </c>
      <c r="J88">
        <v>24</v>
      </c>
      <c r="K88">
        <v>22</v>
      </c>
      <c r="L88">
        <v>12</v>
      </c>
      <c r="M88">
        <v>9</v>
      </c>
      <c r="N88">
        <v>5</v>
      </c>
      <c r="O88">
        <f aca="true" t="shared" si="31" ref="O88:O105">SUM(J88:N88)</f>
        <v>72</v>
      </c>
      <c r="Q88" s="4">
        <v>1983</v>
      </c>
      <c r="W88">
        <f aca="true" t="shared" si="32" ref="W88:W105">SUM(R88:V88)</f>
        <v>0</v>
      </c>
      <c r="Y88" s="4">
        <v>1983</v>
      </c>
      <c r="AE88">
        <f aca="true" t="shared" si="33" ref="AE88:AE105">SUM(Z88:AD88)</f>
        <v>0</v>
      </c>
      <c r="AG88" s="4">
        <v>1983</v>
      </c>
      <c r="AM88">
        <f aca="true" t="shared" si="34" ref="AM88:AM105">SUM(AH88:AL88)</f>
        <v>0</v>
      </c>
      <c r="AO88" s="4">
        <v>1983</v>
      </c>
      <c r="AQ88">
        <v>1</v>
      </c>
      <c r="AU88">
        <f aca="true" t="shared" si="35" ref="AU88:AU105">SUM(AP88:AT88)</f>
        <v>1</v>
      </c>
    </row>
    <row r="89" spans="1:47" ht="12.75">
      <c r="A89" s="4">
        <v>1984</v>
      </c>
      <c r="B89">
        <v>23</v>
      </c>
      <c r="C89">
        <v>32</v>
      </c>
      <c r="D89">
        <v>24</v>
      </c>
      <c r="E89">
        <v>34</v>
      </c>
      <c r="F89">
        <v>11</v>
      </c>
      <c r="G89">
        <f t="shared" si="30"/>
        <v>124</v>
      </c>
      <c r="I89" s="4">
        <v>1984</v>
      </c>
      <c r="J89">
        <v>31</v>
      </c>
      <c r="K89">
        <v>32</v>
      </c>
      <c r="L89">
        <v>22</v>
      </c>
      <c r="M89">
        <v>16</v>
      </c>
      <c r="N89">
        <v>8</v>
      </c>
      <c r="O89">
        <f t="shared" si="31"/>
        <v>109</v>
      </c>
      <c r="Q89" s="4">
        <v>1984</v>
      </c>
      <c r="W89">
        <f t="shared" si="32"/>
        <v>0</v>
      </c>
      <c r="Y89" s="4">
        <v>1984</v>
      </c>
      <c r="AE89">
        <f t="shared" si="33"/>
        <v>0</v>
      </c>
      <c r="AG89" s="4">
        <v>1984</v>
      </c>
      <c r="AM89">
        <f t="shared" si="34"/>
        <v>0</v>
      </c>
      <c r="AO89" s="4">
        <v>1984</v>
      </c>
      <c r="AU89">
        <f t="shared" si="35"/>
        <v>0</v>
      </c>
    </row>
    <row r="90" spans="1:47" ht="12.75">
      <c r="A90" s="4">
        <v>1985</v>
      </c>
      <c r="B90">
        <v>49</v>
      </c>
      <c r="C90">
        <v>57</v>
      </c>
      <c r="D90">
        <v>74</v>
      </c>
      <c r="E90">
        <v>31</v>
      </c>
      <c r="F90">
        <v>52</v>
      </c>
      <c r="G90">
        <f t="shared" si="30"/>
        <v>263</v>
      </c>
      <c r="I90" s="4">
        <v>1985</v>
      </c>
      <c r="J90">
        <v>31</v>
      </c>
      <c r="K90">
        <v>41</v>
      </c>
      <c r="L90">
        <v>40</v>
      </c>
      <c r="M90">
        <v>24</v>
      </c>
      <c r="N90">
        <v>28</v>
      </c>
      <c r="O90">
        <f t="shared" si="31"/>
        <v>164</v>
      </c>
      <c r="Q90" s="4">
        <v>1985</v>
      </c>
      <c r="W90">
        <f t="shared" si="32"/>
        <v>0</v>
      </c>
      <c r="Y90" s="4">
        <v>1985</v>
      </c>
      <c r="AE90">
        <f t="shared" si="33"/>
        <v>0</v>
      </c>
      <c r="AG90" s="4">
        <v>1985</v>
      </c>
      <c r="AM90">
        <f t="shared" si="34"/>
        <v>0</v>
      </c>
      <c r="AO90" s="4">
        <v>1985</v>
      </c>
      <c r="AU90">
        <f t="shared" si="35"/>
        <v>0</v>
      </c>
    </row>
    <row r="91" spans="1:47" ht="12.75">
      <c r="A91" s="4">
        <v>1986</v>
      </c>
      <c r="B91">
        <v>58</v>
      </c>
      <c r="C91">
        <v>59</v>
      </c>
      <c r="D91">
        <v>68</v>
      </c>
      <c r="E91">
        <v>45</v>
      </c>
      <c r="F91">
        <v>46</v>
      </c>
      <c r="G91">
        <f t="shared" si="30"/>
        <v>276</v>
      </c>
      <c r="I91" s="4">
        <v>1986</v>
      </c>
      <c r="J91">
        <v>41</v>
      </c>
      <c r="K91">
        <v>45</v>
      </c>
      <c r="L91">
        <v>52</v>
      </c>
      <c r="M91">
        <v>22</v>
      </c>
      <c r="N91">
        <v>29</v>
      </c>
      <c r="O91">
        <f t="shared" si="31"/>
        <v>189</v>
      </c>
      <c r="Q91" s="4">
        <v>1986</v>
      </c>
      <c r="W91">
        <f t="shared" si="32"/>
        <v>0</v>
      </c>
      <c r="Y91" s="4">
        <v>1986</v>
      </c>
      <c r="AE91">
        <f t="shared" si="33"/>
        <v>0</v>
      </c>
      <c r="AG91" s="4">
        <v>1986</v>
      </c>
      <c r="AM91">
        <f t="shared" si="34"/>
        <v>0</v>
      </c>
      <c r="AO91" s="4">
        <v>1986</v>
      </c>
      <c r="AP91">
        <v>1</v>
      </c>
      <c r="AU91">
        <f t="shared" si="35"/>
        <v>1</v>
      </c>
    </row>
    <row r="92" spans="1:47" ht="12.75">
      <c r="A92" s="4">
        <v>1987</v>
      </c>
      <c r="B92">
        <v>58</v>
      </c>
      <c r="C92">
        <v>60</v>
      </c>
      <c r="D92">
        <v>53</v>
      </c>
      <c r="E92">
        <v>37</v>
      </c>
      <c r="F92">
        <v>50</v>
      </c>
      <c r="G92">
        <f t="shared" si="30"/>
        <v>258</v>
      </c>
      <c r="I92" s="4">
        <v>1987</v>
      </c>
      <c r="J92">
        <v>35</v>
      </c>
      <c r="K92">
        <v>44</v>
      </c>
      <c r="L92">
        <v>45</v>
      </c>
      <c r="M92">
        <v>18</v>
      </c>
      <c r="N92">
        <v>34</v>
      </c>
      <c r="O92">
        <f t="shared" si="31"/>
        <v>176</v>
      </c>
      <c r="Q92" s="4">
        <v>1987</v>
      </c>
      <c r="W92">
        <f t="shared" si="32"/>
        <v>0</v>
      </c>
      <c r="Y92" s="4">
        <v>1987</v>
      </c>
      <c r="AE92">
        <f t="shared" si="33"/>
        <v>0</v>
      </c>
      <c r="AG92" s="4">
        <v>1987</v>
      </c>
      <c r="AM92">
        <f t="shared" si="34"/>
        <v>0</v>
      </c>
      <c r="AO92" s="4">
        <v>1987</v>
      </c>
      <c r="AS92">
        <v>1</v>
      </c>
      <c r="AU92">
        <f t="shared" si="35"/>
        <v>1</v>
      </c>
    </row>
    <row r="93" spans="1:47" ht="12.75">
      <c r="A93" s="4">
        <v>1988</v>
      </c>
      <c r="B93">
        <v>41</v>
      </c>
      <c r="C93">
        <v>46</v>
      </c>
      <c r="D93">
        <v>64</v>
      </c>
      <c r="E93">
        <v>24</v>
      </c>
      <c r="F93">
        <v>28</v>
      </c>
      <c r="G93">
        <f t="shared" si="30"/>
        <v>203</v>
      </c>
      <c r="I93" s="4">
        <v>1988</v>
      </c>
      <c r="J93">
        <v>23</v>
      </c>
      <c r="K93">
        <v>52</v>
      </c>
      <c r="L93">
        <v>52</v>
      </c>
      <c r="M93">
        <v>22</v>
      </c>
      <c r="N93">
        <v>26</v>
      </c>
      <c r="O93">
        <f t="shared" si="31"/>
        <v>175</v>
      </c>
      <c r="Q93" s="4">
        <v>1988</v>
      </c>
      <c r="W93">
        <f t="shared" si="32"/>
        <v>0</v>
      </c>
      <c r="Y93" s="4">
        <v>1988</v>
      </c>
      <c r="AE93">
        <f t="shared" si="33"/>
        <v>0</v>
      </c>
      <c r="AG93" s="4">
        <v>1988</v>
      </c>
      <c r="AM93">
        <f t="shared" si="34"/>
        <v>0</v>
      </c>
      <c r="AO93" s="4">
        <v>1988</v>
      </c>
      <c r="AU93">
        <f t="shared" si="35"/>
        <v>0</v>
      </c>
    </row>
    <row r="94" spans="1:47" ht="12.75">
      <c r="A94" s="4">
        <v>1989</v>
      </c>
      <c r="B94">
        <v>35</v>
      </c>
      <c r="C94">
        <v>33</v>
      </c>
      <c r="D94">
        <v>48</v>
      </c>
      <c r="E94">
        <v>28</v>
      </c>
      <c r="F94">
        <v>24</v>
      </c>
      <c r="G94">
        <f t="shared" si="30"/>
        <v>168</v>
      </c>
      <c r="I94" s="4">
        <v>1989</v>
      </c>
      <c r="J94">
        <v>35</v>
      </c>
      <c r="K94">
        <v>32</v>
      </c>
      <c r="L94">
        <v>51</v>
      </c>
      <c r="M94">
        <v>34</v>
      </c>
      <c r="N94">
        <v>25</v>
      </c>
      <c r="O94">
        <f t="shared" si="31"/>
        <v>177</v>
      </c>
      <c r="Q94" s="4">
        <v>1989</v>
      </c>
      <c r="W94">
        <f t="shared" si="32"/>
        <v>0</v>
      </c>
      <c r="Y94" s="4">
        <v>1989</v>
      </c>
      <c r="AE94">
        <f t="shared" si="33"/>
        <v>0</v>
      </c>
      <c r="AG94" s="4">
        <v>1989</v>
      </c>
      <c r="AM94">
        <f t="shared" si="34"/>
        <v>0</v>
      </c>
      <c r="AO94" s="4">
        <v>1989</v>
      </c>
      <c r="AT94">
        <v>1</v>
      </c>
      <c r="AU94">
        <f t="shared" si="35"/>
        <v>1</v>
      </c>
    </row>
    <row r="95" spans="1:47" ht="12.75">
      <c r="A95" s="4">
        <v>1990</v>
      </c>
      <c r="B95">
        <v>27</v>
      </c>
      <c r="C95">
        <v>31</v>
      </c>
      <c r="D95">
        <v>59</v>
      </c>
      <c r="E95">
        <v>40</v>
      </c>
      <c r="F95">
        <v>23</v>
      </c>
      <c r="G95">
        <f t="shared" si="30"/>
        <v>180</v>
      </c>
      <c r="I95" s="4">
        <v>1990</v>
      </c>
      <c r="J95">
        <v>23</v>
      </c>
      <c r="K95">
        <v>35</v>
      </c>
      <c r="L95">
        <v>38</v>
      </c>
      <c r="M95">
        <v>49</v>
      </c>
      <c r="N95">
        <v>16</v>
      </c>
      <c r="O95">
        <f t="shared" si="31"/>
        <v>161</v>
      </c>
      <c r="Q95" s="4">
        <v>1990</v>
      </c>
      <c r="W95">
        <f t="shared" si="32"/>
        <v>0</v>
      </c>
      <c r="Y95" s="4">
        <v>1990</v>
      </c>
      <c r="AE95">
        <f t="shared" si="33"/>
        <v>0</v>
      </c>
      <c r="AG95" s="4">
        <v>1990</v>
      </c>
      <c r="AM95">
        <f t="shared" si="34"/>
        <v>0</v>
      </c>
      <c r="AO95" s="4">
        <v>1990</v>
      </c>
      <c r="AT95">
        <v>1</v>
      </c>
      <c r="AU95">
        <f t="shared" si="35"/>
        <v>1</v>
      </c>
    </row>
    <row r="96" spans="1:47" ht="12.75">
      <c r="A96" s="4">
        <v>1991</v>
      </c>
      <c r="B96">
        <v>31</v>
      </c>
      <c r="C96">
        <v>19</v>
      </c>
      <c r="D96">
        <v>45</v>
      </c>
      <c r="E96">
        <v>35</v>
      </c>
      <c r="F96">
        <v>26</v>
      </c>
      <c r="G96">
        <f t="shared" si="30"/>
        <v>156</v>
      </c>
      <c r="I96" s="4">
        <v>1991</v>
      </c>
      <c r="J96">
        <v>29</v>
      </c>
      <c r="K96">
        <v>30</v>
      </c>
      <c r="L96">
        <v>51</v>
      </c>
      <c r="M96">
        <v>59</v>
      </c>
      <c r="N96">
        <v>22</v>
      </c>
      <c r="O96">
        <f t="shared" si="31"/>
        <v>191</v>
      </c>
      <c r="Q96" s="4">
        <v>1991</v>
      </c>
      <c r="W96">
        <f t="shared" si="32"/>
        <v>0</v>
      </c>
      <c r="Y96" s="4">
        <v>1991</v>
      </c>
      <c r="AE96">
        <f t="shared" si="33"/>
        <v>0</v>
      </c>
      <c r="AG96" s="4">
        <v>1991</v>
      </c>
      <c r="AM96">
        <f t="shared" si="34"/>
        <v>0</v>
      </c>
      <c r="AO96" s="4">
        <v>1991</v>
      </c>
      <c r="AU96">
        <f t="shared" si="35"/>
        <v>0</v>
      </c>
    </row>
    <row r="97" spans="1:47" ht="12.75">
      <c r="A97" s="4">
        <v>1992</v>
      </c>
      <c r="B97">
        <v>32</v>
      </c>
      <c r="C97">
        <v>30</v>
      </c>
      <c r="D97">
        <v>43</v>
      </c>
      <c r="E97">
        <v>38</v>
      </c>
      <c r="F97">
        <v>27</v>
      </c>
      <c r="G97">
        <f t="shared" si="30"/>
        <v>170</v>
      </c>
      <c r="I97" s="4">
        <v>1992</v>
      </c>
      <c r="J97">
        <v>35</v>
      </c>
      <c r="K97">
        <v>30</v>
      </c>
      <c r="L97">
        <v>45</v>
      </c>
      <c r="M97">
        <v>61</v>
      </c>
      <c r="N97">
        <v>24</v>
      </c>
      <c r="O97">
        <f t="shared" si="31"/>
        <v>195</v>
      </c>
      <c r="Q97" s="4">
        <v>1992</v>
      </c>
      <c r="W97">
        <f t="shared" si="32"/>
        <v>0</v>
      </c>
      <c r="Y97" s="4">
        <v>1992</v>
      </c>
      <c r="AE97">
        <f t="shared" si="33"/>
        <v>0</v>
      </c>
      <c r="AG97" s="4">
        <v>1992</v>
      </c>
      <c r="AM97">
        <f t="shared" si="34"/>
        <v>0</v>
      </c>
      <c r="AO97" s="4">
        <v>1992</v>
      </c>
      <c r="AU97">
        <f t="shared" si="35"/>
        <v>0</v>
      </c>
    </row>
    <row r="98" spans="1:47" ht="12.75">
      <c r="A98" s="4">
        <v>1993</v>
      </c>
      <c r="B98">
        <v>38</v>
      </c>
      <c r="C98">
        <v>32</v>
      </c>
      <c r="D98">
        <v>56</v>
      </c>
      <c r="E98">
        <v>27</v>
      </c>
      <c r="F98">
        <v>35</v>
      </c>
      <c r="G98">
        <f t="shared" si="30"/>
        <v>188</v>
      </c>
      <c r="I98" s="4">
        <v>1993</v>
      </c>
      <c r="J98">
        <v>15</v>
      </c>
      <c r="K98">
        <v>40</v>
      </c>
      <c r="L98">
        <v>57</v>
      </c>
      <c r="M98">
        <v>60</v>
      </c>
      <c r="N98">
        <v>21</v>
      </c>
      <c r="O98">
        <f t="shared" si="31"/>
        <v>193</v>
      </c>
      <c r="Q98" s="4">
        <v>1993</v>
      </c>
      <c r="W98">
        <f t="shared" si="32"/>
        <v>0</v>
      </c>
      <c r="Y98" s="4">
        <v>1993</v>
      </c>
      <c r="AE98">
        <f t="shared" si="33"/>
        <v>0</v>
      </c>
      <c r="AG98" s="4">
        <v>1993</v>
      </c>
      <c r="AM98">
        <f t="shared" si="34"/>
        <v>0</v>
      </c>
      <c r="AO98" s="4">
        <v>1993</v>
      </c>
      <c r="AU98">
        <f t="shared" si="35"/>
        <v>0</v>
      </c>
    </row>
    <row r="99" spans="1:47" ht="12.75">
      <c r="A99" s="4">
        <v>1994</v>
      </c>
      <c r="B99">
        <v>33</v>
      </c>
      <c r="C99">
        <v>27</v>
      </c>
      <c r="D99">
        <v>53</v>
      </c>
      <c r="E99">
        <v>18</v>
      </c>
      <c r="F99">
        <v>22</v>
      </c>
      <c r="G99">
        <f t="shared" si="30"/>
        <v>153</v>
      </c>
      <c r="I99" s="4">
        <v>1994</v>
      </c>
      <c r="J99">
        <v>24</v>
      </c>
      <c r="K99">
        <v>44</v>
      </c>
      <c r="L99">
        <v>42</v>
      </c>
      <c r="M99">
        <v>31</v>
      </c>
      <c r="N99">
        <v>21</v>
      </c>
      <c r="O99">
        <f t="shared" si="31"/>
        <v>162</v>
      </c>
      <c r="Q99" s="4">
        <v>1994</v>
      </c>
      <c r="W99">
        <f t="shared" si="32"/>
        <v>0</v>
      </c>
      <c r="Y99" s="4">
        <v>1994</v>
      </c>
      <c r="AE99">
        <f t="shared" si="33"/>
        <v>0</v>
      </c>
      <c r="AG99" s="4">
        <v>1994</v>
      </c>
      <c r="AM99">
        <f t="shared" si="34"/>
        <v>0</v>
      </c>
      <c r="AO99" s="4">
        <v>1994</v>
      </c>
      <c r="AU99">
        <f t="shared" si="35"/>
        <v>0</v>
      </c>
    </row>
    <row r="100" spans="1:47" ht="12.75">
      <c r="A100" s="4">
        <v>1995</v>
      </c>
      <c r="B100">
        <v>32</v>
      </c>
      <c r="C100">
        <v>26</v>
      </c>
      <c r="D100">
        <v>39</v>
      </c>
      <c r="E100">
        <v>19</v>
      </c>
      <c r="F100">
        <v>31</v>
      </c>
      <c r="G100">
        <f t="shared" si="30"/>
        <v>147</v>
      </c>
      <c r="I100" s="4">
        <v>1995</v>
      </c>
      <c r="J100">
        <v>26</v>
      </c>
      <c r="K100">
        <v>30</v>
      </c>
      <c r="L100">
        <v>36</v>
      </c>
      <c r="M100">
        <v>46</v>
      </c>
      <c r="N100">
        <v>19</v>
      </c>
      <c r="O100">
        <f t="shared" si="31"/>
        <v>157</v>
      </c>
      <c r="Q100" s="4">
        <v>1995</v>
      </c>
      <c r="W100">
        <f t="shared" si="32"/>
        <v>0</v>
      </c>
      <c r="Y100" s="4">
        <v>1995</v>
      </c>
      <c r="AE100">
        <f t="shared" si="33"/>
        <v>0</v>
      </c>
      <c r="AG100" s="4">
        <v>1995</v>
      </c>
      <c r="AM100">
        <f t="shared" si="34"/>
        <v>0</v>
      </c>
      <c r="AO100" s="4">
        <v>1995</v>
      </c>
      <c r="AS100">
        <v>1</v>
      </c>
      <c r="AU100">
        <f t="shared" si="35"/>
        <v>1</v>
      </c>
    </row>
    <row r="101" spans="1:47" ht="12.75">
      <c r="A101" s="4">
        <v>1996</v>
      </c>
      <c r="B101">
        <v>27</v>
      </c>
      <c r="C101">
        <v>32</v>
      </c>
      <c r="D101">
        <v>52</v>
      </c>
      <c r="E101">
        <v>14</v>
      </c>
      <c r="F101">
        <v>28</v>
      </c>
      <c r="G101">
        <f t="shared" si="30"/>
        <v>153</v>
      </c>
      <c r="I101" s="4">
        <v>1996</v>
      </c>
      <c r="J101">
        <v>18</v>
      </c>
      <c r="K101">
        <v>44</v>
      </c>
      <c r="L101">
        <v>49</v>
      </c>
      <c r="M101">
        <v>51</v>
      </c>
      <c r="N101">
        <v>32</v>
      </c>
      <c r="O101">
        <f t="shared" si="31"/>
        <v>194</v>
      </c>
      <c r="Q101" s="4">
        <v>1996</v>
      </c>
      <c r="W101">
        <f t="shared" si="32"/>
        <v>0</v>
      </c>
      <c r="Y101" s="4">
        <v>1996</v>
      </c>
      <c r="AE101">
        <f t="shared" si="33"/>
        <v>0</v>
      </c>
      <c r="AG101" s="4">
        <v>1996</v>
      </c>
      <c r="AM101">
        <f t="shared" si="34"/>
        <v>0</v>
      </c>
      <c r="AO101" s="4">
        <v>1996</v>
      </c>
      <c r="AU101">
        <f t="shared" si="35"/>
        <v>0</v>
      </c>
    </row>
    <row r="102" spans="1:47" ht="12.75">
      <c r="A102" s="4">
        <v>1997</v>
      </c>
      <c r="B102">
        <v>21</v>
      </c>
      <c r="C102">
        <v>31</v>
      </c>
      <c r="D102">
        <v>55</v>
      </c>
      <c r="E102">
        <v>21</v>
      </c>
      <c r="F102">
        <v>18</v>
      </c>
      <c r="G102">
        <f t="shared" si="30"/>
        <v>146</v>
      </c>
      <c r="I102" s="4">
        <v>1997</v>
      </c>
      <c r="J102">
        <v>17</v>
      </c>
      <c r="K102">
        <v>52</v>
      </c>
      <c r="L102">
        <v>41</v>
      </c>
      <c r="M102">
        <v>46</v>
      </c>
      <c r="N102">
        <v>32</v>
      </c>
      <c r="O102">
        <f t="shared" si="31"/>
        <v>188</v>
      </c>
      <c r="Q102" s="4">
        <v>1997</v>
      </c>
      <c r="W102">
        <f t="shared" si="32"/>
        <v>0</v>
      </c>
      <c r="Y102" s="4">
        <v>1997</v>
      </c>
      <c r="AE102">
        <f t="shared" si="33"/>
        <v>0</v>
      </c>
      <c r="AG102" s="4">
        <v>1997</v>
      </c>
      <c r="AM102">
        <f t="shared" si="34"/>
        <v>0</v>
      </c>
      <c r="AO102" s="4">
        <v>1997</v>
      </c>
      <c r="AU102">
        <f t="shared" si="35"/>
        <v>0</v>
      </c>
    </row>
    <row r="103" spans="1:47" ht="12.75">
      <c r="A103" s="4">
        <v>1998</v>
      </c>
      <c r="B103">
        <v>19</v>
      </c>
      <c r="C103">
        <v>32</v>
      </c>
      <c r="D103">
        <v>59</v>
      </c>
      <c r="E103">
        <v>15</v>
      </c>
      <c r="F103">
        <v>38</v>
      </c>
      <c r="G103">
        <f t="shared" si="30"/>
        <v>163</v>
      </c>
      <c r="I103" s="4">
        <v>1998</v>
      </c>
      <c r="J103">
        <v>33</v>
      </c>
      <c r="K103">
        <v>35</v>
      </c>
      <c r="L103">
        <v>53</v>
      </c>
      <c r="M103">
        <v>44</v>
      </c>
      <c r="N103">
        <v>23</v>
      </c>
      <c r="O103">
        <f t="shared" si="31"/>
        <v>188</v>
      </c>
      <c r="Q103" s="4">
        <v>1998</v>
      </c>
      <c r="W103">
        <f t="shared" si="32"/>
        <v>0</v>
      </c>
      <c r="Y103" s="4">
        <v>1998</v>
      </c>
      <c r="AE103">
        <f t="shared" si="33"/>
        <v>0</v>
      </c>
      <c r="AG103" s="4">
        <v>1998</v>
      </c>
      <c r="AM103">
        <f t="shared" si="34"/>
        <v>0</v>
      </c>
      <c r="AO103" s="4">
        <v>1998</v>
      </c>
      <c r="AU103">
        <f t="shared" si="35"/>
        <v>0</v>
      </c>
    </row>
    <row r="104" spans="1:47" ht="12.75">
      <c r="A104" s="4">
        <v>1999</v>
      </c>
      <c r="B104">
        <v>23</v>
      </c>
      <c r="C104">
        <v>38</v>
      </c>
      <c r="D104">
        <v>56</v>
      </c>
      <c r="E104">
        <v>19</v>
      </c>
      <c r="F104">
        <v>32</v>
      </c>
      <c r="G104">
        <f t="shared" si="30"/>
        <v>168</v>
      </c>
      <c r="I104" s="4">
        <v>1999</v>
      </c>
      <c r="J104">
        <v>20</v>
      </c>
      <c r="K104">
        <v>37</v>
      </c>
      <c r="L104">
        <v>41</v>
      </c>
      <c r="M104">
        <v>51</v>
      </c>
      <c r="N104">
        <v>24</v>
      </c>
      <c r="O104">
        <f t="shared" si="31"/>
        <v>173</v>
      </c>
      <c r="Q104" s="4">
        <v>1999</v>
      </c>
      <c r="W104">
        <f t="shared" si="32"/>
        <v>0</v>
      </c>
      <c r="Y104" s="4">
        <v>1999</v>
      </c>
      <c r="AE104">
        <f t="shared" si="33"/>
        <v>0</v>
      </c>
      <c r="AG104" s="4">
        <v>1999</v>
      </c>
      <c r="AM104">
        <f t="shared" si="34"/>
        <v>0</v>
      </c>
      <c r="AO104" s="4">
        <v>1999</v>
      </c>
      <c r="AU104">
        <f t="shared" si="35"/>
        <v>0</v>
      </c>
    </row>
    <row r="105" spans="1:47" ht="12.75">
      <c r="A105" s="4" t="s">
        <v>14</v>
      </c>
      <c r="B105" s="2">
        <f>SUM(B88:B104)</f>
        <v>573</v>
      </c>
      <c r="C105" s="2">
        <f>SUM(C88:C104)</f>
        <v>620</v>
      </c>
      <c r="D105" s="2">
        <f>SUM(D88:D104)</f>
        <v>868</v>
      </c>
      <c r="E105" s="2">
        <f>SUM(E88:E104)</f>
        <v>457</v>
      </c>
      <c r="F105" s="2">
        <f>SUM(F88:F104)</f>
        <v>497</v>
      </c>
      <c r="G105">
        <f t="shared" si="30"/>
        <v>3015</v>
      </c>
      <c r="I105" s="4" t="s">
        <v>14</v>
      </c>
      <c r="J105" s="2">
        <f>SUM(J88:J104)</f>
        <v>460</v>
      </c>
      <c r="K105" s="2">
        <f>SUM(K88:K104)</f>
        <v>645</v>
      </c>
      <c r="L105" s="2">
        <f>SUM(L88:L104)</f>
        <v>727</v>
      </c>
      <c r="M105" s="2">
        <f>SUM(M88:M104)</f>
        <v>643</v>
      </c>
      <c r="N105" s="2">
        <f>SUM(N88:N104)</f>
        <v>389</v>
      </c>
      <c r="O105">
        <f t="shared" si="31"/>
        <v>2864</v>
      </c>
      <c r="Q105" s="4" t="s">
        <v>14</v>
      </c>
      <c r="R105" s="2">
        <f>SUM(R88:R104)</f>
        <v>0</v>
      </c>
      <c r="S105" s="2">
        <f>SUM(S88:S104)</f>
        <v>0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 t="shared" si="32"/>
        <v>0</v>
      </c>
      <c r="Y105" s="4" t="s">
        <v>14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 t="shared" si="33"/>
        <v>0</v>
      </c>
      <c r="AG105" s="4" t="s">
        <v>14</v>
      </c>
      <c r="AH105" s="2">
        <f>SUM(AH88:AH104)</f>
        <v>0</v>
      </c>
      <c r="AI105" s="2">
        <f>SUM(AI88:AI104)</f>
        <v>0</v>
      </c>
      <c r="AJ105" s="2">
        <f>SUM(AJ88:AJ104)</f>
        <v>0</v>
      </c>
      <c r="AK105" s="2">
        <f>SUM(AK88:AK104)</f>
        <v>0</v>
      </c>
      <c r="AL105" s="2">
        <f>SUM(AL88:AL104)</f>
        <v>0</v>
      </c>
      <c r="AM105">
        <f t="shared" si="34"/>
        <v>0</v>
      </c>
      <c r="AO105" s="4" t="s">
        <v>14</v>
      </c>
      <c r="AP105" s="2">
        <f>SUM(AP88:AP104)</f>
        <v>1</v>
      </c>
      <c r="AQ105" s="2">
        <f>SUM(AQ88:AQ104)</f>
        <v>1</v>
      </c>
      <c r="AR105" s="2">
        <f>SUM(AR88:AR104)</f>
        <v>0</v>
      </c>
      <c r="AS105" s="2">
        <f>SUM(AS88:AS104)</f>
        <v>2</v>
      </c>
      <c r="AT105" s="2">
        <f>SUM(AT88:AT104)</f>
        <v>2</v>
      </c>
      <c r="AU105">
        <f t="shared" si="35"/>
        <v>6</v>
      </c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7" ht="12.75">
      <c r="A109" s="4">
        <v>1983</v>
      </c>
      <c r="B109">
        <f aca="true" t="shared" si="36" ref="B109:G124">B88+B46+B25</f>
        <v>28</v>
      </c>
      <c r="C109">
        <f t="shared" si="36"/>
        <v>40</v>
      </c>
      <c r="D109">
        <f t="shared" si="36"/>
        <v>21</v>
      </c>
      <c r="E109">
        <f t="shared" si="36"/>
        <v>12</v>
      </c>
      <c r="F109">
        <f t="shared" si="36"/>
        <v>6</v>
      </c>
      <c r="G109">
        <f t="shared" si="36"/>
        <v>107</v>
      </c>
      <c r="I109" s="4">
        <v>1983</v>
      </c>
      <c r="J109">
        <f aca="true" t="shared" si="37" ref="J109:O124">J88+J46+J25</f>
        <v>26</v>
      </c>
      <c r="K109">
        <f t="shared" si="37"/>
        <v>27</v>
      </c>
      <c r="L109">
        <f t="shared" si="37"/>
        <v>14</v>
      </c>
      <c r="M109">
        <f t="shared" si="37"/>
        <v>9</v>
      </c>
      <c r="N109">
        <f t="shared" si="37"/>
        <v>5</v>
      </c>
      <c r="O109">
        <f t="shared" si="37"/>
        <v>81</v>
      </c>
      <c r="Q109" s="4">
        <v>1983</v>
      </c>
      <c r="R109">
        <f aca="true" t="shared" si="38" ref="R109:W124">R88+R46+R25</f>
        <v>0</v>
      </c>
      <c r="S109">
        <f t="shared" si="38"/>
        <v>0</v>
      </c>
      <c r="T109">
        <f t="shared" si="38"/>
        <v>0</v>
      </c>
      <c r="U109">
        <f t="shared" si="38"/>
        <v>0</v>
      </c>
      <c r="V109">
        <f t="shared" si="38"/>
        <v>0</v>
      </c>
      <c r="W109">
        <f t="shared" si="38"/>
        <v>0</v>
      </c>
      <c r="Y109" s="4">
        <v>1983</v>
      </c>
      <c r="Z109">
        <f aca="true" t="shared" si="39" ref="Z109:AE124">Z88+Z46+Z25</f>
        <v>0</v>
      </c>
      <c r="AA109">
        <f t="shared" si="39"/>
        <v>0</v>
      </c>
      <c r="AB109">
        <f t="shared" si="39"/>
        <v>0</v>
      </c>
      <c r="AC109">
        <f t="shared" si="39"/>
        <v>0</v>
      </c>
      <c r="AD109">
        <f t="shared" si="39"/>
        <v>0</v>
      </c>
      <c r="AE109">
        <f t="shared" si="39"/>
        <v>0</v>
      </c>
      <c r="AG109" s="4">
        <v>1983</v>
      </c>
      <c r="AH109">
        <f aca="true" t="shared" si="40" ref="AH109:AM124">AH88+AH46+AH25</f>
        <v>0</v>
      </c>
      <c r="AI109">
        <f t="shared" si="40"/>
        <v>0</v>
      </c>
      <c r="AJ109">
        <f t="shared" si="40"/>
        <v>0</v>
      </c>
      <c r="AK109">
        <f t="shared" si="40"/>
        <v>0</v>
      </c>
      <c r="AL109">
        <f t="shared" si="40"/>
        <v>0</v>
      </c>
      <c r="AM109">
        <f t="shared" si="40"/>
        <v>0</v>
      </c>
      <c r="AO109" s="4">
        <v>1983</v>
      </c>
      <c r="AP109">
        <f aca="true" t="shared" si="41" ref="AP109:AU124">AP88+AP46+AP25</f>
        <v>0</v>
      </c>
      <c r="AQ109">
        <f t="shared" si="41"/>
        <v>1</v>
      </c>
      <c r="AR109">
        <f t="shared" si="41"/>
        <v>0</v>
      </c>
      <c r="AS109">
        <f t="shared" si="41"/>
        <v>0</v>
      </c>
      <c r="AT109">
        <f t="shared" si="41"/>
        <v>0</v>
      </c>
      <c r="AU109">
        <f t="shared" si="41"/>
        <v>1</v>
      </c>
    </row>
    <row r="110" spans="1:47" ht="12.75">
      <c r="A110" s="4">
        <v>1984</v>
      </c>
      <c r="B110">
        <f t="shared" si="36"/>
        <v>25</v>
      </c>
      <c r="C110">
        <f t="shared" si="36"/>
        <v>34</v>
      </c>
      <c r="D110">
        <f t="shared" si="36"/>
        <v>25</v>
      </c>
      <c r="E110">
        <f t="shared" si="36"/>
        <v>34</v>
      </c>
      <c r="F110">
        <f t="shared" si="36"/>
        <v>11</v>
      </c>
      <c r="G110">
        <f t="shared" si="36"/>
        <v>129</v>
      </c>
      <c r="I110" s="4">
        <v>1984</v>
      </c>
      <c r="J110">
        <f t="shared" si="37"/>
        <v>31</v>
      </c>
      <c r="K110">
        <f t="shared" si="37"/>
        <v>34</v>
      </c>
      <c r="L110">
        <f t="shared" si="37"/>
        <v>22</v>
      </c>
      <c r="M110">
        <f t="shared" si="37"/>
        <v>16</v>
      </c>
      <c r="N110">
        <f t="shared" si="37"/>
        <v>8</v>
      </c>
      <c r="O110">
        <f t="shared" si="37"/>
        <v>111</v>
      </c>
      <c r="Q110" s="4">
        <v>1984</v>
      </c>
      <c r="R110">
        <f t="shared" si="38"/>
        <v>0</v>
      </c>
      <c r="S110">
        <f t="shared" si="38"/>
        <v>0</v>
      </c>
      <c r="T110">
        <f t="shared" si="38"/>
        <v>0</v>
      </c>
      <c r="U110">
        <f t="shared" si="38"/>
        <v>0</v>
      </c>
      <c r="V110">
        <f t="shared" si="38"/>
        <v>0</v>
      </c>
      <c r="W110">
        <f t="shared" si="38"/>
        <v>0</v>
      </c>
      <c r="Y110" s="4">
        <v>1984</v>
      </c>
      <c r="Z110">
        <f t="shared" si="39"/>
        <v>0</v>
      </c>
      <c r="AA110">
        <f t="shared" si="39"/>
        <v>0</v>
      </c>
      <c r="AB110">
        <f t="shared" si="39"/>
        <v>0</v>
      </c>
      <c r="AC110">
        <f t="shared" si="39"/>
        <v>0</v>
      </c>
      <c r="AD110">
        <f t="shared" si="39"/>
        <v>0</v>
      </c>
      <c r="AE110">
        <f t="shared" si="39"/>
        <v>0</v>
      </c>
      <c r="AG110" s="4">
        <v>1984</v>
      </c>
      <c r="AH110">
        <f t="shared" si="40"/>
        <v>0</v>
      </c>
      <c r="AI110">
        <f t="shared" si="40"/>
        <v>0</v>
      </c>
      <c r="AJ110">
        <f t="shared" si="40"/>
        <v>0</v>
      </c>
      <c r="AK110">
        <f t="shared" si="40"/>
        <v>0</v>
      </c>
      <c r="AL110">
        <f t="shared" si="40"/>
        <v>0</v>
      </c>
      <c r="AM110">
        <f t="shared" si="40"/>
        <v>0</v>
      </c>
      <c r="AO110" s="4">
        <v>1984</v>
      </c>
      <c r="AP110">
        <f t="shared" si="41"/>
        <v>0</v>
      </c>
      <c r="AQ110">
        <f t="shared" si="41"/>
        <v>0</v>
      </c>
      <c r="AR110">
        <f t="shared" si="41"/>
        <v>0</v>
      </c>
      <c r="AS110">
        <f t="shared" si="41"/>
        <v>0</v>
      </c>
      <c r="AT110">
        <f t="shared" si="41"/>
        <v>0</v>
      </c>
      <c r="AU110">
        <f t="shared" si="41"/>
        <v>0</v>
      </c>
    </row>
    <row r="111" spans="1:47" ht="12.75">
      <c r="A111" s="4">
        <v>1985</v>
      </c>
      <c r="B111">
        <f t="shared" si="36"/>
        <v>59</v>
      </c>
      <c r="C111">
        <f t="shared" si="36"/>
        <v>108</v>
      </c>
      <c r="D111">
        <f t="shared" si="36"/>
        <v>140</v>
      </c>
      <c r="E111">
        <f t="shared" si="36"/>
        <v>47</v>
      </c>
      <c r="F111">
        <f t="shared" si="36"/>
        <v>81</v>
      </c>
      <c r="G111">
        <f t="shared" si="36"/>
        <v>435</v>
      </c>
      <c r="I111" s="4">
        <v>1985</v>
      </c>
      <c r="J111">
        <f t="shared" si="37"/>
        <v>57</v>
      </c>
      <c r="K111">
        <f t="shared" si="37"/>
        <v>131</v>
      </c>
      <c r="L111">
        <f t="shared" si="37"/>
        <v>117</v>
      </c>
      <c r="M111">
        <f t="shared" si="37"/>
        <v>34</v>
      </c>
      <c r="N111">
        <f t="shared" si="37"/>
        <v>67</v>
      </c>
      <c r="O111">
        <f t="shared" si="37"/>
        <v>406</v>
      </c>
      <c r="Q111" s="4">
        <v>1985</v>
      </c>
      <c r="R111">
        <f t="shared" si="38"/>
        <v>0</v>
      </c>
      <c r="S111">
        <f t="shared" si="38"/>
        <v>0</v>
      </c>
      <c r="T111">
        <f t="shared" si="38"/>
        <v>0</v>
      </c>
      <c r="U111">
        <f t="shared" si="38"/>
        <v>0</v>
      </c>
      <c r="V111">
        <f t="shared" si="38"/>
        <v>0</v>
      </c>
      <c r="W111">
        <f t="shared" si="38"/>
        <v>0</v>
      </c>
      <c r="Y111" s="4">
        <v>1985</v>
      </c>
      <c r="Z111">
        <f t="shared" si="39"/>
        <v>0</v>
      </c>
      <c r="AA111">
        <f t="shared" si="39"/>
        <v>0</v>
      </c>
      <c r="AB111">
        <f t="shared" si="39"/>
        <v>0</v>
      </c>
      <c r="AC111">
        <f t="shared" si="39"/>
        <v>0</v>
      </c>
      <c r="AD111">
        <f t="shared" si="39"/>
        <v>0</v>
      </c>
      <c r="AE111">
        <f t="shared" si="39"/>
        <v>0</v>
      </c>
      <c r="AG111" s="4">
        <v>1985</v>
      </c>
      <c r="AH111">
        <f t="shared" si="40"/>
        <v>0</v>
      </c>
      <c r="AI111">
        <f t="shared" si="40"/>
        <v>0</v>
      </c>
      <c r="AJ111">
        <f t="shared" si="40"/>
        <v>0</v>
      </c>
      <c r="AK111">
        <f t="shared" si="40"/>
        <v>0</v>
      </c>
      <c r="AL111">
        <f t="shared" si="40"/>
        <v>0</v>
      </c>
      <c r="AM111">
        <f t="shared" si="40"/>
        <v>0</v>
      </c>
      <c r="AO111" s="4">
        <v>1985</v>
      </c>
      <c r="AP111">
        <f t="shared" si="41"/>
        <v>0</v>
      </c>
      <c r="AQ111">
        <f t="shared" si="41"/>
        <v>0</v>
      </c>
      <c r="AR111">
        <f t="shared" si="41"/>
        <v>0</v>
      </c>
      <c r="AS111">
        <f t="shared" si="41"/>
        <v>0</v>
      </c>
      <c r="AT111">
        <f t="shared" si="41"/>
        <v>0</v>
      </c>
      <c r="AU111">
        <f t="shared" si="41"/>
        <v>0</v>
      </c>
    </row>
    <row r="112" spans="1:47" ht="12.75">
      <c r="A112" s="4">
        <v>1986</v>
      </c>
      <c r="B112">
        <f t="shared" si="36"/>
        <v>70</v>
      </c>
      <c r="C112">
        <f t="shared" si="36"/>
        <v>119</v>
      </c>
      <c r="D112">
        <f t="shared" si="36"/>
        <v>135</v>
      </c>
      <c r="E112">
        <f t="shared" si="36"/>
        <v>65</v>
      </c>
      <c r="F112">
        <f t="shared" si="36"/>
        <v>76</v>
      </c>
      <c r="G112">
        <f t="shared" si="36"/>
        <v>465</v>
      </c>
      <c r="I112" s="4">
        <v>1986</v>
      </c>
      <c r="J112">
        <f t="shared" si="37"/>
        <v>65</v>
      </c>
      <c r="K112">
        <f t="shared" si="37"/>
        <v>158</v>
      </c>
      <c r="L112">
        <f t="shared" si="37"/>
        <v>144</v>
      </c>
      <c r="M112">
        <f t="shared" si="37"/>
        <v>37</v>
      </c>
      <c r="N112">
        <f t="shared" si="37"/>
        <v>63</v>
      </c>
      <c r="O112">
        <f t="shared" si="37"/>
        <v>467</v>
      </c>
      <c r="Q112" s="4">
        <v>1986</v>
      </c>
      <c r="R112">
        <f t="shared" si="38"/>
        <v>0</v>
      </c>
      <c r="S112">
        <f t="shared" si="38"/>
        <v>0</v>
      </c>
      <c r="T112">
        <f t="shared" si="38"/>
        <v>0</v>
      </c>
      <c r="U112">
        <f t="shared" si="38"/>
        <v>1</v>
      </c>
      <c r="V112">
        <f t="shared" si="38"/>
        <v>0</v>
      </c>
      <c r="W112">
        <f t="shared" si="38"/>
        <v>1</v>
      </c>
      <c r="Y112" s="4">
        <v>1986</v>
      </c>
      <c r="Z112">
        <f t="shared" si="39"/>
        <v>0</v>
      </c>
      <c r="AA112">
        <f t="shared" si="39"/>
        <v>0</v>
      </c>
      <c r="AB112">
        <f t="shared" si="39"/>
        <v>0</v>
      </c>
      <c r="AC112">
        <f t="shared" si="39"/>
        <v>0</v>
      </c>
      <c r="AD112">
        <f t="shared" si="39"/>
        <v>0</v>
      </c>
      <c r="AE112">
        <f t="shared" si="39"/>
        <v>0</v>
      </c>
      <c r="AG112" s="4">
        <v>1986</v>
      </c>
      <c r="AH112">
        <f t="shared" si="40"/>
        <v>0</v>
      </c>
      <c r="AI112">
        <f t="shared" si="40"/>
        <v>0</v>
      </c>
      <c r="AJ112">
        <f t="shared" si="40"/>
        <v>0</v>
      </c>
      <c r="AK112">
        <f t="shared" si="40"/>
        <v>0</v>
      </c>
      <c r="AL112">
        <f t="shared" si="40"/>
        <v>0</v>
      </c>
      <c r="AM112">
        <f t="shared" si="40"/>
        <v>0</v>
      </c>
      <c r="AO112" s="4">
        <v>1986</v>
      </c>
      <c r="AP112">
        <f t="shared" si="41"/>
        <v>1</v>
      </c>
      <c r="AQ112">
        <f t="shared" si="41"/>
        <v>0</v>
      </c>
      <c r="AR112">
        <f t="shared" si="41"/>
        <v>0</v>
      </c>
      <c r="AS112">
        <f t="shared" si="41"/>
        <v>0</v>
      </c>
      <c r="AT112">
        <f t="shared" si="41"/>
        <v>0</v>
      </c>
      <c r="AU112">
        <f t="shared" si="41"/>
        <v>1</v>
      </c>
    </row>
    <row r="113" spans="1:47" ht="12.75">
      <c r="A113" s="4">
        <v>1987</v>
      </c>
      <c r="B113">
        <f t="shared" si="36"/>
        <v>73</v>
      </c>
      <c r="C113">
        <f t="shared" si="36"/>
        <v>151</v>
      </c>
      <c r="D113">
        <f t="shared" si="36"/>
        <v>140</v>
      </c>
      <c r="E113">
        <f t="shared" si="36"/>
        <v>59</v>
      </c>
      <c r="F113">
        <f t="shared" si="36"/>
        <v>76</v>
      </c>
      <c r="G113">
        <f t="shared" si="36"/>
        <v>499</v>
      </c>
      <c r="I113" s="4">
        <v>1987</v>
      </c>
      <c r="J113">
        <f t="shared" si="37"/>
        <v>61</v>
      </c>
      <c r="K113">
        <f t="shared" si="37"/>
        <v>172</v>
      </c>
      <c r="L113">
        <f t="shared" si="37"/>
        <v>158</v>
      </c>
      <c r="M113">
        <f t="shared" si="37"/>
        <v>38</v>
      </c>
      <c r="N113">
        <f t="shared" si="37"/>
        <v>74</v>
      </c>
      <c r="O113">
        <f t="shared" si="37"/>
        <v>503</v>
      </c>
      <c r="Q113" s="4">
        <v>1987</v>
      </c>
      <c r="R113">
        <f t="shared" si="38"/>
        <v>0</v>
      </c>
      <c r="S113">
        <f t="shared" si="38"/>
        <v>1</v>
      </c>
      <c r="T113">
        <f t="shared" si="38"/>
        <v>0</v>
      </c>
      <c r="U113">
        <f t="shared" si="38"/>
        <v>0</v>
      </c>
      <c r="V113">
        <f t="shared" si="38"/>
        <v>0</v>
      </c>
      <c r="W113">
        <f t="shared" si="38"/>
        <v>1</v>
      </c>
      <c r="Y113" s="4">
        <v>1987</v>
      </c>
      <c r="Z113">
        <f t="shared" si="39"/>
        <v>0</v>
      </c>
      <c r="AA113">
        <f t="shared" si="39"/>
        <v>0</v>
      </c>
      <c r="AB113">
        <f t="shared" si="39"/>
        <v>0</v>
      </c>
      <c r="AC113">
        <f t="shared" si="39"/>
        <v>0</v>
      </c>
      <c r="AD113">
        <f t="shared" si="39"/>
        <v>0</v>
      </c>
      <c r="AE113">
        <f t="shared" si="39"/>
        <v>0</v>
      </c>
      <c r="AG113" s="4">
        <v>1987</v>
      </c>
      <c r="AH113">
        <f t="shared" si="40"/>
        <v>0</v>
      </c>
      <c r="AI113">
        <f t="shared" si="40"/>
        <v>0</v>
      </c>
      <c r="AJ113">
        <f t="shared" si="40"/>
        <v>0</v>
      </c>
      <c r="AK113">
        <f t="shared" si="40"/>
        <v>0</v>
      </c>
      <c r="AL113">
        <f t="shared" si="40"/>
        <v>0</v>
      </c>
      <c r="AM113">
        <f t="shared" si="40"/>
        <v>0</v>
      </c>
      <c r="AO113" s="4">
        <v>1987</v>
      </c>
      <c r="AP113">
        <f t="shared" si="41"/>
        <v>0</v>
      </c>
      <c r="AQ113">
        <f t="shared" si="41"/>
        <v>1</v>
      </c>
      <c r="AR113">
        <f t="shared" si="41"/>
        <v>0</v>
      </c>
      <c r="AS113">
        <f t="shared" si="41"/>
        <v>1</v>
      </c>
      <c r="AT113">
        <f t="shared" si="41"/>
        <v>0</v>
      </c>
      <c r="AU113">
        <f t="shared" si="41"/>
        <v>2</v>
      </c>
    </row>
    <row r="114" spans="1:47" ht="12.75">
      <c r="A114" s="4">
        <v>1988</v>
      </c>
      <c r="B114">
        <f t="shared" si="36"/>
        <v>51</v>
      </c>
      <c r="C114">
        <f t="shared" si="36"/>
        <v>153</v>
      </c>
      <c r="D114">
        <f t="shared" si="36"/>
        <v>173</v>
      </c>
      <c r="E114">
        <f t="shared" si="36"/>
        <v>50</v>
      </c>
      <c r="F114">
        <f t="shared" si="36"/>
        <v>77</v>
      </c>
      <c r="G114">
        <f t="shared" si="36"/>
        <v>504</v>
      </c>
      <c r="I114" s="4">
        <v>1988</v>
      </c>
      <c r="J114">
        <f t="shared" si="37"/>
        <v>61</v>
      </c>
      <c r="K114">
        <f t="shared" si="37"/>
        <v>239</v>
      </c>
      <c r="L114">
        <f t="shared" si="37"/>
        <v>183</v>
      </c>
      <c r="M114">
        <f t="shared" si="37"/>
        <v>65</v>
      </c>
      <c r="N114">
        <f t="shared" si="37"/>
        <v>86</v>
      </c>
      <c r="O114">
        <f t="shared" si="37"/>
        <v>634</v>
      </c>
      <c r="Q114" s="4">
        <v>1988</v>
      </c>
      <c r="R114">
        <f t="shared" si="38"/>
        <v>0</v>
      </c>
      <c r="S114">
        <f t="shared" si="38"/>
        <v>0</v>
      </c>
      <c r="T114">
        <f t="shared" si="38"/>
        <v>0</v>
      </c>
      <c r="U114">
        <f t="shared" si="38"/>
        <v>0</v>
      </c>
      <c r="V114">
        <f t="shared" si="38"/>
        <v>0</v>
      </c>
      <c r="W114">
        <f t="shared" si="38"/>
        <v>0</v>
      </c>
      <c r="Y114" s="4">
        <v>1988</v>
      </c>
      <c r="Z114">
        <f t="shared" si="39"/>
        <v>0</v>
      </c>
      <c r="AA114">
        <f t="shared" si="39"/>
        <v>0</v>
      </c>
      <c r="AB114">
        <f t="shared" si="39"/>
        <v>0</v>
      </c>
      <c r="AC114">
        <f t="shared" si="39"/>
        <v>0</v>
      </c>
      <c r="AD114">
        <f t="shared" si="39"/>
        <v>0</v>
      </c>
      <c r="AE114">
        <f t="shared" si="39"/>
        <v>0</v>
      </c>
      <c r="AG114" s="4">
        <v>1988</v>
      </c>
      <c r="AH114">
        <f t="shared" si="40"/>
        <v>0</v>
      </c>
      <c r="AI114">
        <f t="shared" si="40"/>
        <v>0</v>
      </c>
      <c r="AJ114">
        <f t="shared" si="40"/>
        <v>0</v>
      </c>
      <c r="AK114">
        <f t="shared" si="40"/>
        <v>0</v>
      </c>
      <c r="AL114">
        <f t="shared" si="40"/>
        <v>0</v>
      </c>
      <c r="AM114">
        <f t="shared" si="40"/>
        <v>0</v>
      </c>
      <c r="AO114" s="4">
        <v>1988</v>
      </c>
      <c r="AP114">
        <f t="shared" si="41"/>
        <v>0</v>
      </c>
      <c r="AQ114">
        <f t="shared" si="41"/>
        <v>0</v>
      </c>
      <c r="AR114">
        <f t="shared" si="41"/>
        <v>0</v>
      </c>
      <c r="AS114">
        <f t="shared" si="41"/>
        <v>0</v>
      </c>
      <c r="AT114">
        <f t="shared" si="41"/>
        <v>0</v>
      </c>
      <c r="AU114">
        <f t="shared" si="41"/>
        <v>0</v>
      </c>
    </row>
    <row r="115" spans="1:47" ht="12.75">
      <c r="A115" s="4">
        <v>1989</v>
      </c>
      <c r="B115">
        <f t="shared" si="36"/>
        <v>55</v>
      </c>
      <c r="C115">
        <f t="shared" si="36"/>
        <v>170</v>
      </c>
      <c r="D115">
        <f t="shared" si="36"/>
        <v>198</v>
      </c>
      <c r="E115">
        <f t="shared" si="36"/>
        <v>74</v>
      </c>
      <c r="F115">
        <f t="shared" si="36"/>
        <v>97</v>
      </c>
      <c r="G115">
        <f t="shared" si="36"/>
        <v>594</v>
      </c>
      <c r="I115" s="4">
        <v>1989</v>
      </c>
      <c r="J115">
        <f t="shared" si="37"/>
        <v>66</v>
      </c>
      <c r="K115">
        <f t="shared" si="37"/>
        <v>268</v>
      </c>
      <c r="L115">
        <f t="shared" si="37"/>
        <v>238</v>
      </c>
      <c r="M115">
        <f t="shared" si="37"/>
        <v>85</v>
      </c>
      <c r="N115">
        <f t="shared" si="37"/>
        <v>113</v>
      </c>
      <c r="O115">
        <f t="shared" si="37"/>
        <v>770</v>
      </c>
      <c r="Q115" s="4">
        <v>1989</v>
      </c>
      <c r="R115">
        <f t="shared" si="38"/>
        <v>0</v>
      </c>
      <c r="S115">
        <f t="shared" si="38"/>
        <v>0</v>
      </c>
      <c r="T115">
        <f t="shared" si="38"/>
        <v>0</v>
      </c>
      <c r="U115">
        <f t="shared" si="38"/>
        <v>0</v>
      </c>
      <c r="V115">
        <f t="shared" si="38"/>
        <v>0</v>
      </c>
      <c r="W115">
        <f t="shared" si="38"/>
        <v>0</v>
      </c>
      <c r="Y115" s="4">
        <v>1989</v>
      </c>
      <c r="Z115">
        <f t="shared" si="39"/>
        <v>0</v>
      </c>
      <c r="AA115">
        <f t="shared" si="39"/>
        <v>0</v>
      </c>
      <c r="AB115">
        <f t="shared" si="39"/>
        <v>0</v>
      </c>
      <c r="AC115">
        <f t="shared" si="39"/>
        <v>0</v>
      </c>
      <c r="AD115">
        <f t="shared" si="39"/>
        <v>0</v>
      </c>
      <c r="AE115">
        <f t="shared" si="39"/>
        <v>0</v>
      </c>
      <c r="AG115" s="4">
        <v>1989</v>
      </c>
      <c r="AH115">
        <f t="shared" si="40"/>
        <v>0</v>
      </c>
      <c r="AI115">
        <f t="shared" si="40"/>
        <v>0</v>
      </c>
      <c r="AJ115">
        <f t="shared" si="40"/>
        <v>0</v>
      </c>
      <c r="AK115">
        <f t="shared" si="40"/>
        <v>0</v>
      </c>
      <c r="AL115">
        <f t="shared" si="40"/>
        <v>0</v>
      </c>
      <c r="AM115">
        <f t="shared" si="40"/>
        <v>0</v>
      </c>
      <c r="AO115" s="4">
        <v>1989</v>
      </c>
      <c r="AP115">
        <f t="shared" si="41"/>
        <v>0</v>
      </c>
      <c r="AQ115">
        <f t="shared" si="41"/>
        <v>0</v>
      </c>
      <c r="AR115">
        <f t="shared" si="41"/>
        <v>0</v>
      </c>
      <c r="AS115">
        <f t="shared" si="41"/>
        <v>0</v>
      </c>
      <c r="AT115">
        <f t="shared" si="41"/>
        <v>1</v>
      </c>
      <c r="AU115">
        <f t="shared" si="41"/>
        <v>1</v>
      </c>
    </row>
    <row r="116" spans="1:47" ht="12.75">
      <c r="A116" s="4">
        <v>1990</v>
      </c>
      <c r="B116">
        <f t="shared" si="36"/>
        <v>56</v>
      </c>
      <c r="C116">
        <f t="shared" si="36"/>
        <v>187</v>
      </c>
      <c r="D116">
        <f t="shared" si="36"/>
        <v>224</v>
      </c>
      <c r="E116">
        <f t="shared" si="36"/>
        <v>102</v>
      </c>
      <c r="F116">
        <f t="shared" si="36"/>
        <v>125</v>
      </c>
      <c r="G116">
        <f t="shared" si="36"/>
        <v>694</v>
      </c>
      <c r="I116" s="4">
        <v>1990</v>
      </c>
      <c r="J116">
        <f t="shared" si="37"/>
        <v>85</v>
      </c>
      <c r="K116">
        <f t="shared" si="37"/>
        <v>364</v>
      </c>
      <c r="L116">
        <f t="shared" si="37"/>
        <v>296</v>
      </c>
      <c r="M116">
        <f t="shared" si="37"/>
        <v>133</v>
      </c>
      <c r="N116">
        <f t="shared" si="37"/>
        <v>140</v>
      </c>
      <c r="O116">
        <f t="shared" si="37"/>
        <v>1018</v>
      </c>
      <c r="Q116" s="4">
        <v>1990</v>
      </c>
      <c r="R116">
        <f t="shared" si="38"/>
        <v>1</v>
      </c>
      <c r="S116">
        <f t="shared" si="38"/>
        <v>0</v>
      </c>
      <c r="T116">
        <f t="shared" si="38"/>
        <v>0</v>
      </c>
      <c r="U116">
        <f t="shared" si="38"/>
        <v>0</v>
      </c>
      <c r="V116">
        <f t="shared" si="38"/>
        <v>0</v>
      </c>
      <c r="W116">
        <f t="shared" si="38"/>
        <v>1</v>
      </c>
      <c r="Y116" s="4">
        <v>1990</v>
      </c>
      <c r="Z116">
        <f t="shared" si="39"/>
        <v>0</v>
      </c>
      <c r="AA116">
        <f t="shared" si="39"/>
        <v>0</v>
      </c>
      <c r="AB116">
        <f t="shared" si="39"/>
        <v>0</v>
      </c>
      <c r="AC116">
        <f t="shared" si="39"/>
        <v>0</v>
      </c>
      <c r="AD116">
        <f t="shared" si="39"/>
        <v>0</v>
      </c>
      <c r="AE116">
        <f t="shared" si="39"/>
        <v>0</v>
      </c>
      <c r="AG116" s="4">
        <v>1990</v>
      </c>
      <c r="AH116">
        <f t="shared" si="40"/>
        <v>0</v>
      </c>
      <c r="AI116">
        <f t="shared" si="40"/>
        <v>0</v>
      </c>
      <c r="AJ116">
        <f t="shared" si="40"/>
        <v>0</v>
      </c>
      <c r="AK116">
        <f t="shared" si="40"/>
        <v>0</v>
      </c>
      <c r="AL116">
        <f t="shared" si="40"/>
        <v>0</v>
      </c>
      <c r="AM116">
        <f t="shared" si="40"/>
        <v>0</v>
      </c>
      <c r="AO116" s="4">
        <v>1990</v>
      </c>
      <c r="AP116">
        <f t="shared" si="41"/>
        <v>0</v>
      </c>
      <c r="AQ116">
        <f t="shared" si="41"/>
        <v>1</v>
      </c>
      <c r="AR116">
        <f t="shared" si="41"/>
        <v>0</v>
      </c>
      <c r="AS116">
        <f t="shared" si="41"/>
        <v>0</v>
      </c>
      <c r="AT116">
        <f t="shared" si="41"/>
        <v>1</v>
      </c>
      <c r="AU116">
        <f t="shared" si="41"/>
        <v>2</v>
      </c>
    </row>
    <row r="117" spans="1:47" ht="12.75">
      <c r="A117" s="4">
        <v>1991</v>
      </c>
      <c r="B117">
        <f t="shared" si="36"/>
        <v>55</v>
      </c>
      <c r="C117">
        <f t="shared" si="36"/>
        <v>171</v>
      </c>
      <c r="D117">
        <f t="shared" si="36"/>
        <v>191</v>
      </c>
      <c r="E117">
        <f t="shared" si="36"/>
        <v>89</v>
      </c>
      <c r="F117">
        <f t="shared" si="36"/>
        <v>115</v>
      </c>
      <c r="G117">
        <f t="shared" si="36"/>
        <v>621</v>
      </c>
      <c r="I117" s="4">
        <v>1991</v>
      </c>
      <c r="J117">
        <f t="shared" si="37"/>
        <v>78</v>
      </c>
      <c r="K117">
        <f t="shared" si="37"/>
        <v>299</v>
      </c>
      <c r="L117">
        <f t="shared" si="37"/>
        <v>317</v>
      </c>
      <c r="M117">
        <f t="shared" si="37"/>
        <v>137</v>
      </c>
      <c r="N117">
        <f t="shared" si="37"/>
        <v>140</v>
      </c>
      <c r="O117">
        <f t="shared" si="37"/>
        <v>971</v>
      </c>
      <c r="Q117" s="4">
        <v>1991</v>
      </c>
      <c r="R117">
        <f t="shared" si="38"/>
        <v>0</v>
      </c>
      <c r="S117">
        <f t="shared" si="38"/>
        <v>0</v>
      </c>
      <c r="T117">
        <f t="shared" si="38"/>
        <v>0</v>
      </c>
      <c r="U117">
        <f t="shared" si="38"/>
        <v>1</v>
      </c>
      <c r="V117">
        <f t="shared" si="38"/>
        <v>0</v>
      </c>
      <c r="W117">
        <f t="shared" si="38"/>
        <v>1</v>
      </c>
      <c r="Y117" s="4">
        <v>1991</v>
      </c>
      <c r="Z117">
        <f t="shared" si="39"/>
        <v>0</v>
      </c>
      <c r="AA117">
        <f t="shared" si="39"/>
        <v>0</v>
      </c>
      <c r="AB117">
        <f t="shared" si="39"/>
        <v>0</v>
      </c>
      <c r="AC117">
        <f t="shared" si="39"/>
        <v>0</v>
      </c>
      <c r="AD117">
        <f t="shared" si="39"/>
        <v>0</v>
      </c>
      <c r="AE117">
        <f t="shared" si="39"/>
        <v>0</v>
      </c>
      <c r="AG117" s="4">
        <v>1991</v>
      </c>
      <c r="AH117">
        <f t="shared" si="40"/>
        <v>0</v>
      </c>
      <c r="AI117">
        <f t="shared" si="40"/>
        <v>0</v>
      </c>
      <c r="AJ117">
        <f t="shared" si="40"/>
        <v>0</v>
      </c>
      <c r="AK117">
        <f t="shared" si="40"/>
        <v>1</v>
      </c>
      <c r="AL117">
        <f t="shared" si="40"/>
        <v>0</v>
      </c>
      <c r="AM117">
        <f t="shared" si="40"/>
        <v>1</v>
      </c>
      <c r="AO117" s="4">
        <v>1991</v>
      </c>
      <c r="AP117">
        <f t="shared" si="41"/>
        <v>0</v>
      </c>
      <c r="AQ117">
        <f t="shared" si="41"/>
        <v>1</v>
      </c>
      <c r="AR117">
        <f t="shared" si="41"/>
        <v>0</v>
      </c>
      <c r="AS117">
        <f t="shared" si="41"/>
        <v>0</v>
      </c>
      <c r="AT117">
        <f t="shared" si="41"/>
        <v>0</v>
      </c>
      <c r="AU117">
        <f t="shared" si="41"/>
        <v>1</v>
      </c>
    </row>
    <row r="118" spans="1:47" ht="12.75">
      <c r="A118" s="4">
        <v>1992</v>
      </c>
      <c r="B118">
        <f t="shared" si="36"/>
        <v>66</v>
      </c>
      <c r="C118">
        <f t="shared" si="36"/>
        <v>170</v>
      </c>
      <c r="D118">
        <f t="shared" si="36"/>
        <v>190</v>
      </c>
      <c r="E118">
        <f t="shared" si="36"/>
        <v>95</v>
      </c>
      <c r="F118">
        <f t="shared" si="36"/>
        <v>110</v>
      </c>
      <c r="G118">
        <f t="shared" si="36"/>
        <v>631</v>
      </c>
      <c r="I118" s="4">
        <v>1992</v>
      </c>
      <c r="J118">
        <f t="shared" si="37"/>
        <v>87</v>
      </c>
      <c r="K118">
        <f t="shared" si="37"/>
        <v>286</v>
      </c>
      <c r="L118">
        <f t="shared" si="37"/>
        <v>282</v>
      </c>
      <c r="M118">
        <f t="shared" si="37"/>
        <v>192</v>
      </c>
      <c r="N118">
        <f t="shared" si="37"/>
        <v>129</v>
      </c>
      <c r="O118">
        <f t="shared" si="37"/>
        <v>976</v>
      </c>
      <c r="Q118" s="4">
        <v>1992</v>
      </c>
      <c r="R118">
        <f t="shared" si="38"/>
        <v>0</v>
      </c>
      <c r="S118">
        <f t="shared" si="38"/>
        <v>0</v>
      </c>
      <c r="T118">
        <f t="shared" si="38"/>
        <v>0</v>
      </c>
      <c r="U118">
        <f t="shared" si="38"/>
        <v>0</v>
      </c>
      <c r="V118">
        <f t="shared" si="38"/>
        <v>0</v>
      </c>
      <c r="W118">
        <f t="shared" si="38"/>
        <v>0</v>
      </c>
      <c r="Y118" s="4">
        <v>1992</v>
      </c>
      <c r="Z118">
        <f t="shared" si="39"/>
        <v>0</v>
      </c>
      <c r="AA118">
        <f t="shared" si="39"/>
        <v>0</v>
      </c>
      <c r="AB118">
        <f t="shared" si="39"/>
        <v>0</v>
      </c>
      <c r="AC118">
        <f t="shared" si="39"/>
        <v>0</v>
      </c>
      <c r="AD118">
        <f t="shared" si="39"/>
        <v>0</v>
      </c>
      <c r="AE118">
        <f t="shared" si="39"/>
        <v>0</v>
      </c>
      <c r="AG118" s="4">
        <v>1992</v>
      </c>
      <c r="AH118">
        <f t="shared" si="40"/>
        <v>0</v>
      </c>
      <c r="AI118">
        <f t="shared" si="40"/>
        <v>0</v>
      </c>
      <c r="AJ118">
        <f t="shared" si="40"/>
        <v>0</v>
      </c>
      <c r="AK118">
        <f t="shared" si="40"/>
        <v>0</v>
      </c>
      <c r="AL118">
        <f t="shared" si="40"/>
        <v>0</v>
      </c>
      <c r="AM118">
        <f t="shared" si="40"/>
        <v>0</v>
      </c>
      <c r="AO118" s="4">
        <v>1992</v>
      </c>
      <c r="AP118">
        <f t="shared" si="41"/>
        <v>0</v>
      </c>
      <c r="AQ118">
        <f t="shared" si="41"/>
        <v>1</v>
      </c>
      <c r="AR118">
        <f t="shared" si="41"/>
        <v>0</v>
      </c>
      <c r="AS118">
        <f t="shared" si="41"/>
        <v>0</v>
      </c>
      <c r="AT118">
        <f t="shared" si="41"/>
        <v>0</v>
      </c>
      <c r="AU118">
        <f t="shared" si="41"/>
        <v>1</v>
      </c>
    </row>
    <row r="119" spans="1:47" ht="12.75">
      <c r="A119" s="4">
        <v>1993</v>
      </c>
      <c r="B119">
        <f t="shared" si="36"/>
        <v>64</v>
      </c>
      <c r="C119">
        <f t="shared" si="36"/>
        <v>176</v>
      </c>
      <c r="D119">
        <f t="shared" si="36"/>
        <v>208</v>
      </c>
      <c r="E119">
        <f t="shared" si="36"/>
        <v>88</v>
      </c>
      <c r="F119">
        <f t="shared" si="36"/>
        <v>116</v>
      </c>
      <c r="G119">
        <f t="shared" si="36"/>
        <v>652</v>
      </c>
      <c r="I119" s="4">
        <v>1993</v>
      </c>
      <c r="J119">
        <f t="shared" si="37"/>
        <v>82</v>
      </c>
      <c r="K119">
        <f t="shared" si="37"/>
        <v>285</v>
      </c>
      <c r="L119">
        <f t="shared" si="37"/>
        <v>267</v>
      </c>
      <c r="M119">
        <f t="shared" si="37"/>
        <v>215</v>
      </c>
      <c r="N119">
        <f t="shared" si="37"/>
        <v>105</v>
      </c>
      <c r="O119">
        <f t="shared" si="37"/>
        <v>954</v>
      </c>
      <c r="Q119" s="4">
        <v>1993</v>
      </c>
      <c r="R119">
        <f t="shared" si="38"/>
        <v>0</v>
      </c>
      <c r="S119">
        <f t="shared" si="38"/>
        <v>0</v>
      </c>
      <c r="T119">
        <f t="shared" si="38"/>
        <v>0</v>
      </c>
      <c r="U119">
        <f t="shared" si="38"/>
        <v>0</v>
      </c>
      <c r="V119">
        <f t="shared" si="38"/>
        <v>0</v>
      </c>
      <c r="W119">
        <f t="shared" si="38"/>
        <v>0</v>
      </c>
      <c r="Y119" s="4">
        <v>1993</v>
      </c>
      <c r="Z119">
        <f t="shared" si="39"/>
        <v>0</v>
      </c>
      <c r="AA119">
        <f t="shared" si="39"/>
        <v>0</v>
      </c>
      <c r="AB119">
        <f t="shared" si="39"/>
        <v>0</v>
      </c>
      <c r="AC119">
        <f t="shared" si="39"/>
        <v>0</v>
      </c>
      <c r="AD119">
        <f t="shared" si="39"/>
        <v>0</v>
      </c>
      <c r="AE119">
        <f t="shared" si="39"/>
        <v>0</v>
      </c>
      <c r="AG119" s="4">
        <v>1993</v>
      </c>
      <c r="AH119">
        <f t="shared" si="40"/>
        <v>0</v>
      </c>
      <c r="AI119">
        <f t="shared" si="40"/>
        <v>0</v>
      </c>
      <c r="AJ119">
        <f t="shared" si="40"/>
        <v>0</v>
      </c>
      <c r="AK119">
        <f t="shared" si="40"/>
        <v>1</v>
      </c>
      <c r="AL119">
        <f t="shared" si="40"/>
        <v>0</v>
      </c>
      <c r="AM119">
        <f t="shared" si="40"/>
        <v>1</v>
      </c>
      <c r="AO119" s="4">
        <v>1993</v>
      </c>
      <c r="AP119">
        <f t="shared" si="41"/>
        <v>0</v>
      </c>
      <c r="AQ119">
        <f t="shared" si="41"/>
        <v>1</v>
      </c>
      <c r="AR119">
        <f t="shared" si="41"/>
        <v>0</v>
      </c>
      <c r="AS119">
        <f t="shared" si="41"/>
        <v>0</v>
      </c>
      <c r="AT119">
        <f t="shared" si="41"/>
        <v>0</v>
      </c>
      <c r="AU119">
        <f t="shared" si="41"/>
        <v>1</v>
      </c>
    </row>
    <row r="120" spans="1:47" ht="12.75">
      <c r="A120" s="4">
        <v>1994</v>
      </c>
      <c r="B120">
        <f t="shared" si="36"/>
        <v>67</v>
      </c>
      <c r="C120">
        <f t="shared" si="36"/>
        <v>176</v>
      </c>
      <c r="D120">
        <f t="shared" si="36"/>
        <v>202</v>
      </c>
      <c r="E120">
        <f t="shared" si="36"/>
        <v>79</v>
      </c>
      <c r="F120">
        <f t="shared" si="36"/>
        <v>97</v>
      </c>
      <c r="G120">
        <f t="shared" si="36"/>
        <v>621</v>
      </c>
      <c r="I120" s="4">
        <v>1994</v>
      </c>
      <c r="J120">
        <f t="shared" si="37"/>
        <v>77</v>
      </c>
      <c r="K120">
        <f t="shared" si="37"/>
        <v>330</v>
      </c>
      <c r="L120">
        <f t="shared" si="37"/>
        <v>260</v>
      </c>
      <c r="M120">
        <f t="shared" si="37"/>
        <v>195</v>
      </c>
      <c r="N120">
        <f t="shared" si="37"/>
        <v>113</v>
      </c>
      <c r="O120">
        <f t="shared" si="37"/>
        <v>975</v>
      </c>
      <c r="Q120" s="4">
        <v>1994</v>
      </c>
      <c r="R120">
        <f t="shared" si="38"/>
        <v>0</v>
      </c>
      <c r="S120">
        <f t="shared" si="38"/>
        <v>0</v>
      </c>
      <c r="T120">
        <f t="shared" si="38"/>
        <v>0</v>
      </c>
      <c r="U120">
        <f t="shared" si="38"/>
        <v>0</v>
      </c>
      <c r="V120">
        <f t="shared" si="38"/>
        <v>0</v>
      </c>
      <c r="W120">
        <f t="shared" si="38"/>
        <v>0</v>
      </c>
      <c r="Y120" s="4">
        <v>1994</v>
      </c>
      <c r="Z120">
        <f t="shared" si="39"/>
        <v>0</v>
      </c>
      <c r="AA120">
        <f t="shared" si="39"/>
        <v>0</v>
      </c>
      <c r="AB120">
        <f t="shared" si="39"/>
        <v>0</v>
      </c>
      <c r="AC120">
        <f t="shared" si="39"/>
        <v>0</v>
      </c>
      <c r="AD120">
        <f t="shared" si="39"/>
        <v>0</v>
      </c>
      <c r="AE120">
        <f t="shared" si="39"/>
        <v>0</v>
      </c>
      <c r="AG120" s="4">
        <v>1994</v>
      </c>
      <c r="AH120">
        <f t="shared" si="40"/>
        <v>0</v>
      </c>
      <c r="AI120">
        <f t="shared" si="40"/>
        <v>0</v>
      </c>
      <c r="AJ120">
        <f t="shared" si="40"/>
        <v>0</v>
      </c>
      <c r="AK120">
        <f t="shared" si="40"/>
        <v>0</v>
      </c>
      <c r="AL120">
        <f t="shared" si="40"/>
        <v>0</v>
      </c>
      <c r="AM120">
        <f t="shared" si="40"/>
        <v>0</v>
      </c>
      <c r="AO120" s="4">
        <v>1994</v>
      </c>
      <c r="AP120">
        <f t="shared" si="41"/>
        <v>0</v>
      </c>
      <c r="AQ120">
        <f t="shared" si="41"/>
        <v>0</v>
      </c>
      <c r="AR120">
        <f t="shared" si="41"/>
        <v>0</v>
      </c>
      <c r="AS120">
        <f t="shared" si="41"/>
        <v>0</v>
      </c>
      <c r="AT120">
        <f t="shared" si="41"/>
        <v>1</v>
      </c>
      <c r="AU120">
        <f t="shared" si="41"/>
        <v>1</v>
      </c>
    </row>
    <row r="121" spans="1:47" ht="12.75">
      <c r="A121" s="4">
        <v>1995</v>
      </c>
      <c r="B121">
        <f t="shared" si="36"/>
        <v>69</v>
      </c>
      <c r="C121">
        <f t="shared" si="36"/>
        <v>195</v>
      </c>
      <c r="D121">
        <f t="shared" si="36"/>
        <v>177</v>
      </c>
      <c r="E121">
        <f t="shared" si="36"/>
        <v>75</v>
      </c>
      <c r="F121">
        <f t="shared" si="36"/>
        <v>131</v>
      </c>
      <c r="G121">
        <f t="shared" si="36"/>
        <v>647</v>
      </c>
      <c r="I121" s="4">
        <v>1995</v>
      </c>
      <c r="J121">
        <f t="shared" si="37"/>
        <v>80</v>
      </c>
      <c r="K121">
        <f t="shared" si="37"/>
        <v>256</v>
      </c>
      <c r="L121">
        <f t="shared" si="37"/>
        <v>247</v>
      </c>
      <c r="M121">
        <f t="shared" si="37"/>
        <v>226</v>
      </c>
      <c r="N121">
        <f t="shared" si="37"/>
        <v>120</v>
      </c>
      <c r="O121">
        <f t="shared" si="37"/>
        <v>929</v>
      </c>
      <c r="Q121" s="4">
        <v>1995</v>
      </c>
      <c r="R121">
        <f t="shared" si="38"/>
        <v>0</v>
      </c>
      <c r="S121">
        <f t="shared" si="38"/>
        <v>0</v>
      </c>
      <c r="T121">
        <f t="shared" si="38"/>
        <v>0</v>
      </c>
      <c r="U121">
        <f t="shared" si="38"/>
        <v>0</v>
      </c>
      <c r="V121">
        <f t="shared" si="38"/>
        <v>0</v>
      </c>
      <c r="W121">
        <f t="shared" si="38"/>
        <v>0</v>
      </c>
      <c r="Y121" s="4">
        <v>1995</v>
      </c>
      <c r="Z121">
        <f t="shared" si="39"/>
        <v>0</v>
      </c>
      <c r="AA121">
        <f t="shared" si="39"/>
        <v>0</v>
      </c>
      <c r="AB121">
        <f t="shared" si="39"/>
        <v>0</v>
      </c>
      <c r="AC121">
        <f t="shared" si="39"/>
        <v>0</v>
      </c>
      <c r="AD121">
        <f t="shared" si="39"/>
        <v>0</v>
      </c>
      <c r="AE121">
        <f t="shared" si="39"/>
        <v>0</v>
      </c>
      <c r="AG121" s="4">
        <v>1995</v>
      </c>
      <c r="AH121">
        <f t="shared" si="40"/>
        <v>0</v>
      </c>
      <c r="AI121">
        <f t="shared" si="40"/>
        <v>0</v>
      </c>
      <c r="AJ121">
        <f t="shared" si="40"/>
        <v>0</v>
      </c>
      <c r="AK121">
        <f t="shared" si="40"/>
        <v>0</v>
      </c>
      <c r="AL121">
        <f t="shared" si="40"/>
        <v>0</v>
      </c>
      <c r="AM121">
        <f t="shared" si="40"/>
        <v>0</v>
      </c>
      <c r="AO121" s="4">
        <v>1995</v>
      </c>
      <c r="AP121">
        <f t="shared" si="41"/>
        <v>0</v>
      </c>
      <c r="AQ121">
        <f t="shared" si="41"/>
        <v>0</v>
      </c>
      <c r="AR121">
        <f t="shared" si="41"/>
        <v>1</v>
      </c>
      <c r="AS121">
        <f t="shared" si="41"/>
        <v>1</v>
      </c>
      <c r="AT121">
        <f t="shared" si="41"/>
        <v>0</v>
      </c>
      <c r="AU121">
        <f t="shared" si="41"/>
        <v>2</v>
      </c>
    </row>
    <row r="122" spans="1:47" ht="12.75">
      <c r="A122" s="4">
        <v>1996</v>
      </c>
      <c r="B122">
        <f t="shared" si="36"/>
        <v>55</v>
      </c>
      <c r="C122">
        <f t="shared" si="36"/>
        <v>157</v>
      </c>
      <c r="D122">
        <f t="shared" si="36"/>
        <v>183</v>
      </c>
      <c r="E122">
        <f t="shared" si="36"/>
        <v>63</v>
      </c>
      <c r="F122">
        <f t="shared" si="36"/>
        <v>104</v>
      </c>
      <c r="G122">
        <f t="shared" si="36"/>
        <v>562</v>
      </c>
      <c r="I122" s="4">
        <v>1996</v>
      </c>
      <c r="J122">
        <f t="shared" si="37"/>
        <v>62</v>
      </c>
      <c r="K122">
        <f t="shared" si="37"/>
        <v>248</v>
      </c>
      <c r="L122">
        <f t="shared" si="37"/>
        <v>213</v>
      </c>
      <c r="M122">
        <f t="shared" si="37"/>
        <v>213</v>
      </c>
      <c r="N122">
        <f t="shared" si="37"/>
        <v>109</v>
      </c>
      <c r="O122">
        <f t="shared" si="37"/>
        <v>845</v>
      </c>
      <c r="Q122" s="4">
        <v>1996</v>
      </c>
      <c r="R122">
        <f t="shared" si="38"/>
        <v>0</v>
      </c>
      <c r="S122">
        <f t="shared" si="38"/>
        <v>0</v>
      </c>
      <c r="T122">
        <f t="shared" si="38"/>
        <v>0</v>
      </c>
      <c r="U122">
        <f t="shared" si="38"/>
        <v>0</v>
      </c>
      <c r="V122">
        <f t="shared" si="38"/>
        <v>0</v>
      </c>
      <c r="W122">
        <f t="shared" si="38"/>
        <v>0</v>
      </c>
      <c r="Y122" s="4">
        <v>1996</v>
      </c>
      <c r="Z122">
        <f t="shared" si="39"/>
        <v>0</v>
      </c>
      <c r="AA122">
        <f t="shared" si="39"/>
        <v>0</v>
      </c>
      <c r="AB122">
        <f t="shared" si="39"/>
        <v>0</v>
      </c>
      <c r="AC122">
        <f t="shared" si="39"/>
        <v>0</v>
      </c>
      <c r="AD122">
        <f t="shared" si="39"/>
        <v>0</v>
      </c>
      <c r="AE122">
        <f t="shared" si="39"/>
        <v>0</v>
      </c>
      <c r="AG122" s="4">
        <v>1996</v>
      </c>
      <c r="AH122">
        <f t="shared" si="40"/>
        <v>0</v>
      </c>
      <c r="AI122">
        <f t="shared" si="40"/>
        <v>0</v>
      </c>
      <c r="AJ122">
        <f t="shared" si="40"/>
        <v>0</v>
      </c>
      <c r="AK122">
        <f t="shared" si="40"/>
        <v>0</v>
      </c>
      <c r="AL122">
        <f t="shared" si="40"/>
        <v>0</v>
      </c>
      <c r="AM122">
        <f t="shared" si="40"/>
        <v>0</v>
      </c>
      <c r="AO122" s="4">
        <v>1996</v>
      </c>
      <c r="AP122">
        <f t="shared" si="41"/>
        <v>0</v>
      </c>
      <c r="AQ122">
        <f t="shared" si="41"/>
        <v>0</v>
      </c>
      <c r="AR122">
        <f t="shared" si="41"/>
        <v>0</v>
      </c>
      <c r="AS122">
        <f t="shared" si="41"/>
        <v>0</v>
      </c>
      <c r="AT122">
        <f t="shared" si="41"/>
        <v>0</v>
      </c>
      <c r="AU122">
        <f t="shared" si="41"/>
        <v>0</v>
      </c>
    </row>
    <row r="123" spans="1:47" ht="12.75">
      <c r="A123" s="4">
        <v>1997</v>
      </c>
      <c r="B123">
        <f t="shared" si="36"/>
        <v>34</v>
      </c>
      <c r="C123">
        <f t="shared" si="36"/>
        <v>139</v>
      </c>
      <c r="D123">
        <f t="shared" si="36"/>
        <v>149</v>
      </c>
      <c r="E123">
        <f t="shared" si="36"/>
        <v>45</v>
      </c>
      <c r="F123">
        <f t="shared" si="36"/>
        <v>72</v>
      </c>
      <c r="G123">
        <f t="shared" si="36"/>
        <v>439</v>
      </c>
      <c r="I123" s="4">
        <v>1997</v>
      </c>
      <c r="J123">
        <f t="shared" si="37"/>
        <v>40</v>
      </c>
      <c r="K123">
        <f t="shared" si="37"/>
        <v>226</v>
      </c>
      <c r="L123">
        <f t="shared" si="37"/>
        <v>136</v>
      </c>
      <c r="M123">
        <f t="shared" si="37"/>
        <v>124</v>
      </c>
      <c r="N123">
        <f t="shared" si="37"/>
        <v>75</v>
      </c>
      <c r="O123">
        <f t="shared" si="37"/>
        <v>601</v>
      </c>
      <c r="Q123" s="4">
        <v>1997</v>
      </c>
      <c r="R123">
        <f t="shared" si="38"/>
        <v>0</v>
      </c>
      <c r="S123">
        <f t="shared" si="38"/>
        <v>0</v>
      </c>
      <c r="T123">
        <f t="shared" si="38"/>
        <v>0</v>
      </c>
      <c r="U123">
        <f t="shared" si="38"/>
        <v>0</v>
      </c>
      <c r="V123">
        <f t="shared" si="38"/>
        <v>0</v>
      </c>
      <c r="W123">
        <f t="shared" si="38"/>
        <v>0</v>
      </c>
      <c r="Y123" s="4">
        <v>1997</v>
      </c>
      <c r="Z123">
        <f t="shared" si="39"/>
        <v>0</v>
      </c>
      <c r="AA123">
        <f t="shared" si="39"/>
        <v>0</v>
      </c>
      <c r="AB123">
        <f t="shared" si="39"/>
        <v>0</v>
      </c>
      <c r="AC123">
        <f t="shared" si="39"/>
        <v>0</v>
      </c>
      <c r="AD123">
        <f t="shared" si="39"/>
        <v>0</v>
      </c>
      <c r="AE123">
        <f t="shared" si="39"/>
        <v>0</v>
      </c>
      <c r="AG123" s="4">
        <v>1997</v>
      </c>
      <c r="AH123">
        <f t="shared" si="40"/>
        <v>0</v>
      </c>
      <c r="AI123">
        <f t="shared" si="40"/>
        <v>0</v>
      </c>
      <c r="AJ123">
        <f t="shared" si="40"/>
        <v>0</v>
      </c>
      <c r="AK123">
        <f t="shared" si="40"/>
        <v>0</v>
      </c>
      <c r="AL123">
        <f t="shared" si="40"/>
        <v>0</v>
      </c>
      <c r="AM123">
        <f t="shared" si="40"/>
        <v>0</v>
      </c>
      <c r="AO123" s="4">
        <v>1997</v>
      </c>
      <c r="AP123">
        <f t="shared" si="41"/>
        <v>0</v>
      </c>
      <c r="AQ123">
        <f t="shared" si="41"/>
        <v>1</v>
      </c>
      <c r="AR123">
        <f t="shared" si="41"/>
        <v>0</v>
      </c>
      <c r="AS123">
        <f t="shared" si="41"/>
        <v>0</v>
      </c>
      <c r="AT123">
        <f t="shared" si="41"/>
        <v>0</v>
      </c>
      <c r="AU123">
        <f t="shared" si="41"/>
        <v>1</v>
      </c>
    </row>
    <row r="124" spans="1:47" ht="12.75">
      <c r="A124" s="4">
        <v>1998</v>
      </c>
      <c r="B124">
        <f t="shared" si="36"/>
        <v>40</v>
      </c>
      <c r="C124">
        <f t="shared" si="36"/>
        <v>110</v>
      </c>
      <c r="D124">
        <f t="shared" si="36"/>
        <v>158</v>
      </c>
      <c r="E124">
        <f t="shared" si="36"/>
        <v>45</v>
      </c>
      <c r="F124">
        <f t="shared" si="36"/>
        <v>93</v>
      </c>
      <c r="G124">
        <f t="shared" si="36"/>
        <v>446</v>
      </c>
      <c r="I124" s="4">
        <v>1998</v>
      </c>
      <c r="J124">
        <f t="shared" si="37"/>
        <v>61</v>
      </c>
      <c r="K124">
        <f t="shared" si="37"/>
        <v>196</v>
      </c>
      <c r="L124">
        <f t="shared" si="37"/>
        <v>165</v>
      </c>
      <c r="M124">
        <f t="shared" si="37"/>
        <v>133</v>
      </c>
      <c r="N124">
        <f t="shared" si="37"/>
        <v>78</v>
      </c>
      <c r="O124">
        <f t="shared" si="37"/>
        <v>633</v>
      </c>
      <c r="Q124" s="4">
        <v>1998</v>
      </c>
      <c r="R124">
        <f t="shared" si="38"/>
        <v>0</v>
      </c>
      <c r="S124">
        <f t="shared" si="38"/>
        <v>0</v>
      </c>
      <c r="T124">
        <f t="shared" si="38"/>
        <v>0</v>
      </c>
      <c r="U124">
        <f t="shared" si="38"/>
        <v>0</v>
      </c>
      <c r="V124">
        <f t="shared" si="38"/>
        <v>0</v>
      </c>
      <c r="W124">
        <f t="shared" si="38"/>
        <v>0</v>
      </c>
      <c r="Y124" s="4">
        <v>1998</v>
      </c>
      <c r="Z124">
        <f t="shared" si="39"/>
        <v>0</v>
      </c>
      <c r="AA124">
        <f t="shared" si="39"/>
        <v>0</v>
      </c>
      <c r="AB124">
        <f t="shared" si="39"/>
        <v>0</v>
      </c>
      <c r="AC124">
        <f t="shared" si="39"/>
        <v>0</v>
      </c>
      <c r="AD124">
        <f t="shared" si="39"/>
        <v>0</v>
      </c>
      <c r="AE124">
        <f t="shared" si="39"/>
        <v>0</v>
      </c>
      <c r="AG124" s="4">
        <v>1998</v>
      </c>
      <c r="AH124">
        <f t="shared" si="40"/>
        <v>0</v>
      </c>
      <c r="AI124">
        <f t="shared" si="40"/>
        <v>0</v>
      </c>
      <c r="AJ124">
        <f t="shared" si="40"/>
        <v>0</v>
      </c>
      <c r="AK124">
        <f t="shared" si="40"/>
        <v>0</v>
      </c>
      <c r="AL124">
        <f t="shared" si="40"/>
        <v>0</v>
      </c>
      <c r="AM124">
        <f t="shared" si="40"/>
        <v>0</v>
      </c>
      <c r="AO124" s="4">
        <v>1998</v>
      </c>
      <c r="AP124">
        <f t="shared" si="41"/>
        <v>0</v>
      </c>
      <c r="AQ124">
        <f t="shared" si="41"/>
        <v>1</v>
      </c>
      <c r="AR124">
        <f t="shared" si="41"/>
        <v>0</v>
      </c>
      <c r="AS124">
        <f t="shared" si="41"/>
        <v>0</v>
      </c>
      <c r="AT124">
        <f t="shared" si="41"/>
        <v>0</v>
      </c>
      <c r="AU124">
        <f t="shared" si="41"/>
        <v>1</v>
      </c>
    </row>
    <row r="125" spans="1:47" ht="12.75">
      <c r="A125" s="4">
        <v>1999</v>
      </c>
      <c r="B125">
        <f aca="true" t="shared" si="42" ref="B125:G125">B104+B62+B41</f>
        <v>53</v>
      </c>
      <c r="C125">
        <f t="shared" si="42"/>
        <v>132</v>
      </c>
      <c r="D125">
        <f t="shared" si="42"/>
        <v>146</v>
      </c>
      <c r="E125">
        <f t="shared" si="42"/>
        <v>64</v>
      </c>
      <c r="F125">
        <f t="shared" si="42"/>
        <v>81</v>
      </c>
      <c r="G125">
        <f t="shared" si="42"/>
        <v>476</v>
      </c>
      <c r="I125" s="4">
        <v>1999</v>
      </c>
      <c r="J125">
        <f aca="true" t="shared" si="43" ref="J125:O125">J104+J62+J41</f>
        <v>52</v>
      </c>
      <c r="K125">
        <f t="shared" si="43"/>
        <v>225</v>
      </c>
      <c r="L125">
        <f t="shared" si="43"/>
        <v>146</v>
      </c>
      <c r="M125">
        <f t="shared" si="43"/>
        <v>135</v>
      </c>
      <c r="N125">
        <f t="shared" si="43"/>
        <v>79</v>
      </c>
      <c r="O125">
        <f t="shared" si="43"/>
        <v>637</v>
      </c>
      <c r="Q125" s="4">
        <v>1999</v>
      </c>
      <c r="R125">
        <f aca="true" t="shared" si="44" ref="R125:W125">R104+R62+R41</f>
        <v>0</v>
      </c>
      <c r="S125">
        <f t="shared" si="44"/>
        <v>0</v>
      </c>
      <c r="T125">
        <f t="shared" si="44"/>
        <v>0</v>
      </c>
      <c r="U125">
        <f t="shared" si="44"/>
        <v>0</v>
      </c>
      <c r="V125">
        <f t="shared" si="44"/>
        <v>0</v>
      </c>
      <c r="W125">
        <f t="shared" si="44"/>
        <v>0</v>
      </c>
      <c r="Y125" s="4">
        <v>1999</v>
      </c>
      <c r="Z125">
        <f aca="true" t="shared" si="45" ref="Z125:AE125">Z104+Z62+Z41</f>
        <v>0</v>
      </c>
      <c r="AA125">
        <f t="shared" si="45"/>
        <v>0</v>
      </c>
      <c r="AB125">
        <f t="shared" si="45"/>
        <v>0</v>
      </c>
      <c r="AC125">
        <f t="shared" si="45"/>
        <v>0</v>
      </c>
      <c r="AD125">
        <f t="shared" si="45"/>
        <v>0</v>
      </c>
      <c r="AE125">
        <f t="shared" si="45"/>
        <v>0</v>
      </c>
      <c r="AG125" s="4">
        <v>1999</v>
      </c>
      <c r="AH125">
        <f aca="true" t="shared" si="46" ref="AH125:AM125">AH104+AH62+AH41</f>
        <v>0</v>
      </c>
      <c r="AI125">
        <f t="shared" si="46"/>
        <v>0</v>
      </c>
      <c r="AJ125">
        <f t="shared" si="46"/>
        <v>0</v>
      </c>
      <c r="AK125">
        <f t="shared" si="46"/>
        <v>0</v>
      </c>
      <c r="AL125">
        <f t="shared" si="46"/>
        <v>0</v>
      </c>
      <c r="AM125">
        <f t="shared" si="46"/>
        <v>0</v>
      </c>
      <c r="AO125" s="4">
        <v>1999</v>
      </c>
      <c r="AP125">
        <f aca="true" t="shared" si="47" ref="AP125:AU125">AP104+AP62+AP41</f>
        <v>0</v>
      </c>
      <c r="AQ125">
        <f t="shared" si="47"/>
        <v>0</v>
      </c>
      <c r="AR125">
        <f t="shared" si="47"/>
        <v>0</v>
      </c>
      <c r="AS125">
        <f t="shared" si="47"/>
        <v>1</v>
      </c>
      <c r="AT125">
        <f t="shared" si="47"/>
        <v>0</v>
      </c>
      <c r="AU125">
        <f t="shared" si="47"/>
        <v>1</v>
      </c>
    </row>
    <row r="126" spans="1:47" ht="12.75">
      <c r="A126" s="4" t="s">
        <v>14</v>
      </c>
      <c r="B126" s="2">
        <f>SUM(B109:B125)</f>
        <v>920</v>
      </c>
      <c r="C126" s="2">
        <f>SUM(C109:C125)</f>
        <v>2388</v>
      </c>
      <c r="D126" s="2">
        <f>SUM(D109:D125)</f>
        <v>2660</v>
      </c>
      <c r="E126" s="2">
        <f>SUM(E109:E125)</f>
        <v>1086</v>
      </c>
      <c r="F126" s="2">
        <f>SUM(F109:F125)</f>
        <v>1468</v>
      </c>
      <c r="G126">
        <f>SUM(B126:F126)</f>
        <v>8522</v>
      </c>
      <c r="I126" s="4" t="s">
        <v>14</v>
      </c>
      <c r="J126" s="2">
        <f>SUM(J109:J125)</f>
        <v>1071</v>
      </c>
      <c r="K126" s="2">
        <f>SUM(K109:K125)</f>
        <v>3744</v>
      </c>
      <c r="L126" s="2">
        <f>SUM(L109:L125)</f>
        <v>3205</v>
      </c>
      <c r="M126" s="2">
        <f>SUM(M109:M125)</f>
        <v>1987</v>
      </c>
      <c r="N126" s="2">
        <f>SUM(N109:N125)</f>
        <v>1504</v>
      </c>
      <c r="O126">
        <f>SUM(J126:N126)</f>
        <v>11511</v>
      </c>
      <c r="Q126" s="4" t="s">
        <v>14</v>
      </c>
      <c r="R126" s="2">
        <f>SUM(R109:R125)</f>
        <v>1</v>
      </c>
      <c r="S126" s="2">
        <f>SUM(S109:S125)</f>
        <v>1</v>
      </c>
      <c r="T126" s="2">
        <f>SUM(T109:T125)</f>
        <v>0</v>
      </c>
      <c r="U126" s="2">
        <f>SUM(U109:U125)</f>
        <v>2</v>
      </c>
      <c r="V126" s="2">
        <f>SUM(V109:V125)</f>
        <v>0</v>
      </c>
      <c r="W126">
        <f>SUM(R126:V126)</f>
        <v>4</v>
      </c>
      <c r="Y126" s="4" t="s">
        <v>14</v>
      </c>
      <c r="Z126" s="2">
        <f>SUM(Z109:Z125)</f>
        <v>0</v>
      </c>
      <c r="AA126" s="2">
        <f>SUM(AA109:AA125)</f>
        <v>0</v>
      </c>
      <c r="AB126" s="2">
        <f>SUM(AB109:AB125)</f>
        <v>0</v>
      </c>
      <c r="AC126" s="2">
        <f>SUM(AC109:AC125)</f>
        <v>0</v>
      </c>
      <c r="AD126" s="2">
        <f>SUM(AD109:AD125)</f>
        <v>0</v>
      </c>
      <c r="AE126">
        <f>SUM(Z126:AD126)</f>
        <v>0</v>
      </c>
      <c r="AG126" s="4" t="s">
        <v>14</v>
      </c>
      <c r="AH126" s="2">
        <f>SUM(AH109:AH125)</f>
        <v>0</v>
      </c>
      <c r="AI126" s="2">
        <f>SUM(AI109:AI125)</f>
        <v>0</v>
      </c>
      <c r="AJ126" s="2">
        <f>SUM(AJ109:AJ125)</f>
        <v>0</v>
      </c>
      <c r="AK126" s="2">
        <f>SUM(AK109:AK125)</f>
        <v>2</v>
      </c>
      <c r="AL126" s="2">
        <f>SUM(AL109:AL125)</f>
        <v>0</v>
      </c>
      <c r="AM126">
        <f>SUM(AH126:AL126)</f>
        <v>2</v>
      </c>
      <c r="AO126" s="4" t="s">
        <v>14</v>
      </c>
      <c r="AP126" s="2">
        <f>SUM(AP109:AP125)</f>
        <v>1</v>
      </c>
      <c r="AQ126" s="2">
        <f>SUM(AQ109:AQ125)</f>
        <v>8</v>
      </c>
      <c r="AR126" s="2">
        <f>SUM(AR109:AR125)</f>
        <v>1</v>
      </c>
      <c r="AS126" s="2">
        <f>SUM(AS109:AS125)</f>
        <v>3</v>
      </c>
      <c r="AT126" s="2">
        <f>SUM(AT109:AT125)</f>
        <v>3</v>
      </c>
      <c r="AU126">
        <f>SUM(AP126:AT126)</f>
        <v>16</v>
      </c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7" ht="12.75">
      <c r="A130" s="4">
        <v>1983</v>
      </c>
      <c r="B130">
        <f aca="true" t="shared" si="48" ref="B130:G145">B4+B25+B46+B88</f>
        <v>223</v>
      </c>
      <c r="C130">
        <f t="shared" si="48"/>
        <v>452</v>
      </c>
      <c r="D130">
        <f t="shared" si="48"/>
        <v>410</v>
      </c>
      <c r="E130">
        <f t="shared" si="48"/>
        <v>193</v>
      </c>
      <c r="F130">
        <f t="shared" si="48"/>
        <v>134</v>
      </c>
      <c r="G130">
        <f t="shared" si="48"/>
        <v>1412</v>
      </c>
      <c r="I130" s="4">
        <v>1983</v>
      </c>
      <c r="J130">
        <f aca="true" t="shared" si="49" ref="J130:O145">J4+J25+J46+J88</f>
        <v>340</v>
      </c>
      <c r="K130">
        <f t="shared" si="49"/>
        <v>688</v>
      </c>
      <c r="L130">
        <f t="shared" si="49"/>
        <v>492</v>
      </c>
      <c r="M130">
        <f t="shared" si="49"/>
        <v>167</v>
      </c>
      <c r="N130">
        <f t="shared" si="49"/>
        <v>180</v>
      </c>
      <c r="O130">
        <f t="shared" si="49"/>
        <v>1867</v>
      </c>
      <c r="Q130" s="4">
        <v>1983</v>
      </c>
      <c r="R130">
        <f aca="true" t="shared" si="50" ref="R130:W145">R4+R25+R46+R88</f>
        <v>0</v>
      </c>
      <c r="S130">
        <f t="shared" si="50"/>
        <v>0</v>
      </c>
      <c r="T130">
        <f t="shared" si="50"/>
        <v>0</v>
      </c>
      <c r="U130">
        <f t="shared" si="50"/>
        <v>0</v>
      </c>
      <c r="V130">
        <f t="shared" si="50"/>
        <v>0</v>
      </c>
      <c r="W130">
        <f t="shared" si="50"/>
        <v>0</v>
      </c>
      <c r="Y130" s="4">
        <v>1983</v>
      </c>
      <c r="Z130">
        <f aca="true" t="shared" si="51" ref="Z130:AE145">Z4+Z25+Z46+Z88</f>
        <v>0</v>
      </c>
      <c r="AA130">
        <f t="shared" si="51"/>
        <v>0</v>
      </c>
      <c r="AB130">
        <f t="shared" si="51"/>
        <v>0</v>
      </c>
      <c r="AC130">
        <f t="shared" si="51"/>
        <v>0</v>
      </c>
      <c r="AD130">
        <f t="shared" si="51"/>
        <v>0</v>
      </c>
      <c r="AE130">
        <f t="shared" si="51"/>
        <v>0</v>
      </c>
      <c r="AG130" s="4">
        <v>1983</v>
      </c>
      <c r="AH130">
        <f aca="true" t="shared" si="52" ref="AH130:AM145">AH4+AH25+AH46+AH88</f>
        <v>0</v>
      </c>
      <c r="AI130">
        <f t="shared" si="52"/>
        <v>0</v>
      </c>
      <c r="AJ130">
        <f t="shared" si="52"/>
        <v>0</v>
      </c>
      <c r="AK130">
        <f t="shared" si="52"/>
        <v>0</v>
      </c>
      <c r="AL130">
        <f t="shared" si="52"/>
        <v>0</v>
      </c>
      <c r="AM130">
        <f t="shared" si="52"/>
        <v>0</v>
      </c>
      <c r="AO130" s="4">
        <v>1983</v>
      </c>
      <c r="AP130">
        <f aca="true" t="shared" si="53" ref="AP130:AU145">AP4+AP25+AP46+AP88</f>
        <v>1</v>
      </c>
      <c r="AQ130">
        <f t="shared" si="53"/>
        <v>3</v>
      </c>
      <c r="AR130">
        <f t="shared" si="53"/>
        <v>0</v>
      </c>
      <c r="AS130">
        <f t="shared" si="53"/>
        <v>0</v>
      </c>
      <c r="AT130">
        <f t="shared" si="53"/>
        <v>0</v>
      </c>
      <c r="AU130">
        <f t="shared" si="53"/>
        <v>4</v>
      </c>
    </row>
    <row r="131" spans="1:47" ht="12.75">
      <c r="A131" s="4">
        <v>1984</v>
      </c>
      <c r="B131">
        <f t="shared" si="48"/>
        <v>234</v>
      </c>
      <c r="C131">
        <f t="shared" si="48"/>
        <v>346</v>
      </c>
      <c r="D131">
        <f t="shared" si="48"/>
        <v>394</v>
      </c>
      <c r="E131">
        <f t="shared" si="48"/>
        <v>258</v>
      </c>
      <c r="F131">
        <f t="shared" si="48"/>
        <v>164</v>
      </c>
      <c r="G131">
        <f t="shared" si="48"/>
        <v>1396</v>
      </c>
      <c r="I131" s="4">
        <v>1984</v>
      </c>
      <c r="J131">
        <f t="shared" si="49"/>
        <v>317</v>
      </c>
      <c r="K131">
        <f t="shared" si="49"/>
        <v>557</v>
      </c>
      <c r="L131">
        <f t="shared" si="49"/>
        <v>472</v>
      </c>
      <c r="M131">
        <f t="shared" si="49"/>
        <v>192</v>
      </c>
      <c r="N131">
        <f t="shared" si="49"/>
        <v>173</v>
      </c>
      <c r="O131">
        <f t="shared" si="49"/>
        <v>1711</v>
      </c>
      <c r="Q131" s="4">
        <v>1984</v>
      </c>
      <c r="R131">
        <f t="shared" si="50"/>
        <v>0</v>
      </c>
      <c r="S131">
        <f t="shared" si="50"/>
        <v>0</v>
      </c>
      <c r="T131">
        <f t="shared" si="50"/>
        <v>0</v>
      </c>
      <c r="U131">
        <f t="shared" si="50"/>
        <v>0</v>
      </c>
      <c r="V131">
        <f t="shared" si="50"/>
        <v>1</v>
      </c>
      <c r="W131">
        <f t="shared" si="50"/>
        <v>1</v>
      </c>
      <c r="Y131" s="4">
        <v>1984</v>
      </c>
      <c r="Z131">
        <f t="shared" si="51"/>
        <v>0</v>
      </c>
      <c r="AA131">
        <f t="shared" si="51"/>
        <v>1</v>
      </c>
      <c r="AB131">
        <f t="shared" si="51"/>
        <v>0</v>
      </c>
      <c r="AC131">
        <f t="shared" si="51"/>
        <v>0</v>
      </c>
      <c r="AD131">
        <f t="shared" si="51"/>
        <v>0</v>
      </c>
      <c r="AE131">
        <f t="shared" si="51"/>
        <v>1</v>
      </c>
      <c r="AG131" s="4">
        <v>1984</v>
      </c>
      <c r="AH131">
        <f t="shared" si="52"/>
        <v>0</v>
      </c>
      <c r="AI131">
        <f t="shared" si="52"/>
        <v>0</v>
      </c>
      <c r="AJ131">
        <f t="shared" si="52"/>
        <v>0</v>
      </c>
      <c r="AK131">
        <f t="shared" si="52"/>
        <v>0</v>
      </c>
      <c r="AL131">
        <f t="shared" si="52"/>
        <v>0</v>
      </c>
      <c r="AM131">
        <f t="shared" si="52"/>
        <v>0</v>
      </c>
      <c r="AO131" s="4">
        <v>1984</v>
      </c>
      <c r="AP131">
        <f t="shared" si="53"/>
        <v>2</v>
      </c>
      <c r="AQ131">
        <f t="shared" si="53"/>
        <v>0</v>
      </c>
      <c r="AR131">
        <f t="shared" si="53"/>
        <v>0</v>
      </c>
      <c r="AS131">
        <f t="shared" si="53"/>
        <v>1</v>
      </c>
      <c r="AT131">
        <f t="shared" si="53"/>
        <v>0</v>
      </c>
      <c r="AU131">
        <f t="shared" si="53"/>
        <v>3</v>
      </c>
    </row>
    <row r="132" spans="1:47" ht="12.75">
      <c r="A132" s="4">
        <v>1985</v>
      </c>
      <c r="B132">
        <f t="shared" si="48"/>
        <v>284</v>
      </c>
      <c r="C132">
        <f t="shared" si="48"/>
        <v>466</v>
      </c>
      <c r="D132">
        <f t="shared" si="48"/>
        <v>558</v>
      </c>
      <c r="E132">
        <f t="shared" si="48"/>
        <v>308</v>
      </c>
      <c r="F132">
        <f t="shared" si="48"/>
        <v>256</v>
      </c>
      <c r="G132">
        <f t="shared" si="48"/>
        <v>1872</v>
      </c>
      <c r="I132" s="4">
        <v>1985</v>
      </c>
      <c r="J132">
        <f t="shared" si="49"/>
        <v>330</v>
      </c>
      <c r="K132">
        <f t="shared" si="49"/>
        <v>608</v>
      </c>
      <c r="L132">
        <f t="shared" si="49"/>
        <v>604</v>
      </c>
      <c r="M132">
        <f t="shared" si="49"/>
        <v>249</v>
      </c>
      <c r="N132">
        <f t="shared" si="49"/>
        <v>266</v>
      </c>
      <c r="O132">
        <f t="shared" si="49"/>
        <v>2057</v>
      </c>
      <c r="Q132" s="4">
        <v>1985</v>
      </c>
      <c r="R132">
        <f t="shared" si="50"/>
        <v>1</v>
      </c>
      <c r="S132">
        <f t="shared" si="50"/>
        <v>0</v>
      </c>
      <c r="T132">
        <f t="shared" si="50"/>
        <v>0</v>
      </c>
      <c r="U132">
        <f t="shared" si="50"/>
        <v>0</v>
      </c>
      <c r="V132">
        <f t="shared" si="50"/>
        <v>0</v>
      </c>
      <c r="W132">
        <f t="shared" si="50"/>
        <v>1</v>
      </c>
      <c r="Y132" s="4">
        <v>1985</v>
      </c>
      <c r="Z132">
        <f t="shared" si="51"/>
        <v>0</v>
      </c>
      <c r="AA132">
        <f t="shared" si="51"/>
        <v>0</v>
      </c>
      <c r="AB132">
        <f t="shared" si="51"/>
        <v>0</v>
      </c>
      <c r="AC132">
        <f t="shared" si="51"/>
        <v>0</v>
      </c>
      <c r="AD132">
        <f t="shared" si="51"/>
        <v>0</v>
      </c>
      <c r="AE132">
        <f t="shared" si="51"/>
        <v>0</v>
      </c>
      <c r="AG132" s="4">
        <v>1985</v>
      </c>
      <c r="AH132">
        <f t="shared" si="52"/>
        <v>0</v>
      </c>
      <c r="AI132">
        <f t="shared" si="52"/>
        <v>0</v>
      </c>
      <c r="AJ132">
        <f t="shared" si="52"/>
        <v>0</v>
      </c>
      <c r="AK132">
        <f t="shared" si="52"/>
        <v>0</v>
      </c>
      <c r="AL132">
        <f t="shared" si="52"/>
        <v>0</v>
      </c>
      <c r="AM132">
        <f t="shared" si="52"/>
        <v>0</v>
      </c>
      <c r="AO132" s="4">
        <v>1985</v>
      </c>
      <c r="AP132">
        <f t="shared" si="53"/>
        <v>0</v>
      </c>
      <c r="AQ132">
        <f t="shared" si="53"/>
        <v>4</v>
      </c>
      <c r="AR132">
        <f t="shared" si="53"/>
        <v>1</v>
      </c>
      <c r="AS132">
        <f t="shared" si="53"/>
        <v>0</v>
      </c>
      <c r="AT132">
        <f t="shared" si="53"/>
        <v>0</v>
      </c>
      <c r="AU132">
        <f t="shared" si="53"/>
        <v>5</v>
      </c>
    </row>
    <row r="133" spans="1:47" ht="12.75">
      <c r="A133" s="4">
        <v>1986</v>
      </c>
      <c r="B133">
        <f t="shared" si="48"/>
        <v>297</v>
      </c>
      <c r="C133">
        <f t="shared" si="48"/>
        <v>432</v>
      </c>
      <c r="D133">
        <f t="shared" si="48"/>
        <v>521</v>
      </c>
      <c r="E133">
        <f t="shared" si="48"/>
        <v>275</v>
      </c>
      <c r="F133">
        <f t="shared" si="48"/>
        <v>232</v>
      </c>
      <c r="G133">
        <f t="shared" si="48"/>
        <v>1757</v>
      </c>
      <c r="I133" s="4">
        <v>1986</v>
      </c>
      <c r="J133">
        <f t="shared" si="49"/>
        <v>370</v>
      </c>
      <c r="K133">
        <f t="shared" si="49"/>
        <v>618</v>
      </c>
      <c r="L133">
        <f t="shared" si="49"/>
        <v>621</v>
      </c>
      <c r="M133">
        <f t="shared" si="49"/>
        <v>241</v>
      </c>
      <c r="N133">
        <f t="shared" si="49"/>
        <v>254</v>
      </c>
      <c r="O133">
        <f t="shared" si="49"/>
        <v>2104</v>
      </c>
      <c r="Q133" s="4">
        <v>1986</v>
      </c>
      <c r="R133">
        <f t="shared" si="50"/>
        <v>0</v>
      </c>
      <c r="S133">
        <f t="shared" si="50"/>
        <v>0</v>
      </c>
      <c r="T133">
        <f t="shared" si="50"/>
        <v>0</v>
      </c>
      <c r="U133">
        <f t="shared" si="50"/>
        <v>2</v>
      </c>
      <c r="V133">
        <f t="shared" si="50"/>
        <v>0</v>
      </c>
      <c r="W133">
        <f t="shared" si="50"/>
        <v>2</v>
      </c>
      <c r="Y133" s="4">
        <v>1986</v>
      </c>
      <c r="Z133">
        <f t="shared" si="51"/>
        <v>0</v>
      </c>
      <c r="AA133">
        <f t="shared" si="51"/>
        <v>0</v>
      </c>
      <c r="AB133">
        <f t="shared" si="51"/>
        <v>0</v>
      </c>
      <c r="AC133">
        <f t="shared" si="51"/>
        <v>0</v>
      </c>
      <c r="AD133">
        <f t="shared" si="51"/>
        <v>0</v>
      </c>
      <c r="AE133">
        <f t="shared" si="51"/>
        <v>0</v>
      </c>
      <c r="AG133" s="4">
        <v>1986</v>
      </c>
      <c r="AH133">
        <f t="shared" si="52"/>
        <v>1</v>
      </c>
      <c r="AI133">
        <f t="shared" si="52"/>
        <v>0</v>
      </c>
      <c r="AJ133">
        <f t="shared" si="52"/>
        <v>0</v>
      </c>
      <c r="AK133">
        <f t="shared" si="52"/>
        <v>4</v>
      </c>
      <c r="AL133">
        <f t="shared" si="52"/>
        <v>0</v>
      </c>
      <c r="AM133">
        <f t="shared" si="52"/>
        <v>5</v>
      </c>
      <c r="AO133" s="4">
        <v>1986</v>
      </c>
      <c r="AP133">
        <f t="shared" si="53"/>
        <v>1</v>
      </c>
      <c r="AQ133">
        <f t="shared" si="53"/>
        <v>0</v>
      </c>
      <c r="AR133">
        <f t="shared" si="53"/>
        <v>0</v>
      </c>
      <c r="AS133">
        <f t="shared" si="53"/>
        <v>4</v>
      </c>
      <c r="AT133">
        <f t="shared" si="53"/>
        <v>0</v>
      </c>
      <c r="AU133">
        <f t="shared" si="53"/>
        <v>5</v>
      </c>
    </row>
    <row r="134" spans="1:47" ht="12.75">
      <c r="A134" s="4">
        <v>1987</v>
      </c>
      <c r="B134">
        <f t="shared" si="48"/>
        <v>282</v>
      </c>
      <c r="C134">
        <f t="shared" si="48"/>
        <v>418</v>
      </c>
      <c r="D134">
        <f t="shared" si="48"/>
        <v>489</v>
      </c>
      <c r="E134">
        <f t="shared" si="48"/>
        <v>269</v>
      </c>
      <c r="F134">
        <f t="shared" si="48"/>
        <v>245</v>
      </c>
      <c r="G134">
        <f t="shared" si="48"/>
        <v>1703</v>
      </c>
      <c r="I134" s="4">
        <v>1987</v>
      </c>
      <c r="J134">
        <f t="shared" si="49"/>
        <v>326</v>
      </c>
      <c r="K134">
        <f t="shared" si="49"/>
        <v>590</v>
      </c>
      <c r="L134">
        <f t="shared" si="49"/>
        <v>630</v>
      </c>
      <c r="M134">
        <f t="shared" si="49"/>
        <v>312</v>
      </c>
      <c r="N134">
        <f t="shared" si="49"/>
        <v>247</v>
      </c>
      <c r="O134">
        <f t="shared" si="49"/>
        <v>2105</v>
      </c>
      <c r="Q134" s="4">
        <v>1987</v>
      </c>
      <c r="R134">
        <f t="shared" si="50"/>
        <v>0</v>
      </c>
      <c r="S134">
        <f t="shared" si="50"/>
        <v>1</v>
      </c>
      <c r="T134">
        <f t="shared" si="50"/>
        <v>1</v>
      </c>
      <c r="U134">
        <f t="shared" si="50"/>
        <v>0</v>
      </c>
      <c r="V134">
        <f t="shared" si="50"/>
        <v>0</v>
      </c>
      <c r="W134">
        <f t="shared" si="50"/>
        <v>2</v>
      </c>
      <c r="Y134" s="4">
        <v>1987</v>
      </c>
      <c r="Z134">
        <f t="shared" si="51"/>
        <v>0</v>
      </c>
      <c r="AA134">
        <f t="shared" si="51"/>
        <v>0</v>
      </c>
      <c r="AB134">
        <f t="shared" si="51"/>
        <v>0</v>
      </c>
      <c r="AC134">
        <f t="shared" si="51"/>
        <v>0</v>
      </c>
      <c r="AD134">
        <f t="shared" si="51"/>
        <v>0</v>
      </c>
      <c r="AE134">
        <f t="shared" si="51"/>
        <v>0</v>
      </c>
      <c r="AG134" s="4">
        <v>1987</v>
      </c>
      <c r="AH134">
        <f t="shared" si="52"/>
        <v>0</v>
      </c>
      <c r="AI134">
        <f t="shared" si="52"/>
        <v>0</v>
      </c>
      <c r="AJ134">
        <f t="shared" si="52"/>
        <v>0</v>
      </c>
      <c r="AK134">
        <f t="shared" si="52"/>
        <v>0</v>
      </c>
      <c r="AL134">
        <f t="shared" si="52"/>
        <v>0</v>
      </c>
      <c r="AM134">
        <f t="shared" si="52"/>
        <v>0</v>
      </c>
      <c r="AO134" s="4">
        <v>1987</v>
      </c>
      <c r="AP134">
        <f t="shared" si="53"/>
        <v>0</v>
      </c>
      <c r="AQ134">
        <f t="shared" si="53"/>
        <v>2</v>
      </c>
      <c r="AR134">
        <f t="shared" si="53"/>
        <v>0</v>
      </c>
      <c r="AS134">
        <f t="shared" si="53"/>
        <v>4</v>
      </c>
      <c r="AT134">
        <f t="shared" si="53"/>
        <v>0</v>
      </c>
      <c r="AU134">
        <f t="shared" si="53"/>
        <v>6</v>
      </c>
    </row>
    <row r="135" spans="1:47" ht="12.75">
      <c r="A135" s="4">
        <v>1988</v>
      </c>
      <c r="B135">
        <f t="shared" si="48"/>
        <v>278</v>
      </c>
      <c r="C135">
        <f t="shared" si="48"/>
        <v>460</v>
      </c>
      <c r="D135">
        <f t="shared" si="48"/>
        <v>614</v>
      </c>
      <c r="E135">
        <f t="shared" si="48"/>
        <v>335</v>
      </c>
      <c r="F135">
        <f t="shared" si="48"/>
        <v>267</v>
      </c>
      <c r="G135">
        <f t="shared" si="48"/>
        <v>1954</v>
      </c>
      <c r="I135" s="4">
        <v>1988</v>
      </c>
      <c r="J135">
        <f t="shared" si="49"/>
        <v>324</v>
      </c>
      <c r="K135">
        <f t="shared" si="49"/>
        <v>721</v>
      </c>
      <c r="L135">
        <f t="shared" si="49"/>
        <v>739</v>
      </c>
      <c r="M135">
        <f t="shared" si="49"/>
        <v>407</v>
      </c>
      <c r="N135">
        <f t="shared" si="49"/>
        <v>314</v>
      </c>
      <c r="O135">
        <f t="shared" si="49"/>
        <v>2505</v>
      </c>
      <c r="Q135" s="4">
        <v>1988</v>
      </c>
      <c r="R135">
        <f t="shared" si="50"/>
        <v>0</v>
      </c>
      <c r="S135">
        <f t="shared" si="50"/>
        <v>0</v>
      </c>
      <c r="T135">
        <f t="shared" si="50"/>
        <v>0</v>
      </c>
      <c r="U135">
        <f t="shared" si="50"/>
        <v>0</v>
      </c>
      <c r="V135">
        <f t="shared" si="50"/>
        <v>0</v>
      </c>
      <c r="W135">
        <f t="shared" si="50"/>
        <v>0</v>
      </c>
      <c r="Y135" s="4">
        <v>1988</v>
      </c>
      <c r="Z135">
        <f t="shared" si="51"/>
        <v>0</v>
      </c>
      <c r="AA135">
        <f t="shared" si="51"/>
        <v>0</v>
      </c>
      <c r="AB135">
        <f t="shared" si="51"/>
        <v>0</v>
      </c>
      <c r="AC135">
        <f t="shared" si="51"/>
        <v>0</v>
      </c>
      <c r="AD135">
        <f t="shared" si="51"/>
        <v>0</v>
      </c>
      <c r="AE135">
        <f t="shared" si="51"/>
        <v>0</v>
      </c>
      <c r="AG135" s="4">
        <v>1988</v>
      </c>
      <c r="AH135">
        <f t="shared" si="52"/>
        <v>0</v>
      </c>
      <c r="AI135">
        <f t="shared" si="52"/>
        <v>0</v>
      </c>
      <c r="AJ135">
        <f t="shared" si="52"/>
        <v>0</v>
      </c>
      <c r="AK135">
        <f t="shared" si="52"/>
        <v>0</v>
      </c>
      <c r="AL135">
        <f t="shared" si="52"/>
        <v>0</v>
      </c>
      <c r="AM135">
        <f t="shared" si="52"/>
        <v>0</v>
      </c>
      <c r="AO135" s="4">
        <v>1988</v>
      </c>
      <c r="AP135">
        <f t="shared" si="53"/>
        <v>4</v>
      </c>
      <c r="AQ135">
        <f t="shared" si="53"/>
        <v>0</v>
      </c>
      <c r="AR135">
        <f t="shared" si="53"/>
        <v>1</v>
      </c>
      <c r="AS135">
        <f t="shared" si="53"/>
        <v>2</v>
      </c>
      <c r="AT135">
        <f t="shared" si="53"/>
        <v>1</v>
      </c>
      <c r="AU135">
        <f t="shared" si="53"/>
        <v>8</v>
      </c>
    </row>
    <row r="136" spans="1:47" ht="12.75">
      <c r="A136" s="4">
        <v>1989</v>
      </c>
      <c r="B136">
        <f t="shared" si="48"/>
        <v>278</v>
      </c>
      <c r="C136">
        <f t="shared" si="48"/>
        <v>454</v>
      </c>
      <c r="D136">
        <f t="shared" si="48"/>
        <v>652</v>
      </c>
      <c r="E136">
        <f t="shared" si="48"/>
        <v>388</v>
      </c>
      <c r="F136">
        <f t="shared" si="48"/>
        <v>278</v>
      </c>
      <c r="G136">
        <f t="shared" si="48"/>
        <v>2050</v>
      </c>
      <c r="I136" s="4">
        <v>1989</v>
      </c>
      <c r="J136">
        <f t="shared" si="49"/>
        <v>380</v>
      </c>
      <c r="K136">
        <f t="shared" si="49"/>
        <v>759</v>
      </c>
      <c r="L136">
        <f t="shared" si="49"/>
        <v>937</v>
      </c>
      <c r="M136">
        <f t="shared" si="49"/>
        <v>621</v>
      </c>
      <c r="N136">
        <f t="shared" si="49"/>
        <v>360</v>
      </c>
      <c r="O136">
        <f t="shared" si="49"/>
        <v>3057</v>
      </c>
      <c r="Q136" s="4">
        <v>1989</v>
      </c>
      <c r="R136">
        <f t="shared" si="50"/>
        <v>0</v>
      </c>
      <c r="S136">
        <f t="shared" si="50"/>
        <v>0</v>
      </c>
      <c r="T136">
        <f t="shared" si="50"/>
        <v>0</v>
      </c>
      <c r="U136">
        <f t="shared" si="50"/>
        <v>0</v>
      </c>
      <c r="V136">
        <f t="shared" si="50"/>
        <v>0</v>
      </c>
      <c r="W136">
        <f t="shared" si="50"/>
        <v>0</v>
      </c>
      <c r="Y136" s="4">
        <v>1989</v>
      </c>
      <c r="Z136">
        <f t="shared" si="51"/>
        <v>0</v>
      </c>
      <c r="AA136">
        <f t="shared" si="51"/>
        <v>0</v>
      </c>
      <c r="AB136">
        <f t="shared" si="51"/>
        <v>0</v>
      </c>
      <c r="AC136">
        <f t="shared" si="51"/>
        <v>0</v>
      </c>
      <c r="AD136">
        <f t="shared" si="51"/>
        <v>0</v>
      </c>
      <c r="AE136">
        <f t="shared" si="51"/>
        <v>0</v>
      </c>
      <c r="AG136" s="4">
        <v>1989</v>
      </c>
      <c r="AH136">
        <f t="shared" si="52"/>
        <v>0</v>
      </c>
      <c r="AI136">
        <f t="shared" si="52"/>
        <v>0</v>
      </c>
      <c r="AJ136">
        <f t="shared" si="52"/>
        <v>0</v>
      </c>
      <c r="AK136">
        <f t="shared" si="52"/>
        <v>0</v>
      </c>
      <c r="AL136">
        <f t="shared" si="52"/>
        <v>0</v>
      </c>
      <c r="AM136">
        <f t="shared" si="52"/>
        <v>0</v>
      </c>
      <c r="AO136" s="4">
        <v>1989</v>
      </c>
      <c r="AP136">
        <f t="shared" si="53"/>
        <v>0</v>
      </c>
      <c r="AQ136">
        <f t="shared" si="53"/>
        <v>0</v>
      </c>
      <c r="AR136">
        <f t="shared" si="53"/>
        <v>1</v>
      </c>
      <c r="AS136">
        <f t="shared" si="53"/>
        <v>3</v>
      </c>
      <c r="AT136">
        <f t="shared" si="53"/>
        <v>3</v>
      </c>
      <c r="AU136">
        <f t="shared" si="53"/>
        <v>7</v>
      </c>
    </row>
    <row r="137" spans="1:47" ht="12.75">
      <c r="A137" s="4">
        <v>1990</v>
      </c>
      <c r="B137">
        <f t="shared" si="48"/>
        <v>290</v>
      </c>
      <c r="C137">
        <f t="shared" si="48"/>
        <v>472</v>
      </c>
      <c r="D137">
        <f t="shared" si="48"/>
        <v>698</v>
      </c>
      <c r="E137">
        <f t="shared" si="48"/>
        <v>448</v>
      </c>
      <c r="F137">
        <f t="shared" si="48"/>
        <v>321</v>
      </c>
      <c r="G137">
        <f t="shared" si="48"/>
        <v>2229</v>
      </c>
      <c r="I137" s="4">
        <v>1990</v>
      </c>
      <c r="J137">
        <f t="shared" si="49"/>
        <v>423</v>
      </c>
      <c r="K137">
        <f t="shared" si="49"/>
        <v>910</v>
      </c>
      <c r="L137">
        <f t="shared" si="49"/>
        <v>1018</v>
      </c>
      <c r="M137">
        <f t="shared" si="49"/>
        <v>878</v>
      </c>
      <c r="N137">
        <f t="shared" si="49"/>
        <v>378</v>
      </c>
      <c r="O137">
        <f t="shared" si="49"/>
        <v>3607</v>
      </c>
      <c r="Q137" s="4">
        <v>1990</v>
      </c>
      <c r="R137">
        <f t="shared" si="50"/>
        <v>1</v>
      </c>
      <c r="S137">
        <f t="shared" si="50"/>
        <v>0</v>
      </c>
      <c r="T137">
        <f t="shared" si="50"/>
        <v>0</v>
      </c>
      <c r="U137">
        <f t="shared" si="50"/>
        <v>0</v>
      </c>
      <c r="V137">
        <f t="shared" si="50"/>
        <v>0</v>
      </c>
      <c r="W137">
        <f t="shared" si="50"/>
        <v>1</v>
      </c>
      <c r="Y137" s="4">
        <v>1990</v>
      </c>
      <c r="Z137">
        <f t="shared" si="51"/>
        <v>0</v>
      </c>
      <c r="AA137">
        <f t="shared" si="51"/>
        <v>0</v>
      </c>
      <c r="AB137">
        <f t="shared" si="51"/>
        <v>0</v>
      </c>
      <c r="AC137">
        <f t="shared" si="51"/>
        <v>2</v>
      </c>
      <c r="AD137">
        <f t="shared" si="51"/>
        <v>0</v>
      </c>
      <c r="AE137">
        <f t="shared" si="51"/>
        <v>2</v>
      </c>
      <c r="AG137" s="4">
        <v>1990</v>
      </c>
      <c r="AH137">
        <f t="shared" si="52"/>
        <v>0</v>
      </c>
      <c r="AI137">
        <f t="shared" si="52"/>
        <v>0</v>
      </c>
      <c r="AJ137">
        <f t="shared" si="52"/>
        <v>0</v>
      </c>
      <c r="AK137">
        <f t="shared" si="52"/>
        <v>0</v>
      </c>
      <c r="AL137">
        <f t="shared" si="52"/>
        <v>0</v>
      </c>
      <c r="AM137">
        <f t="shared" si="52"/>
        <v>0</v>
      </c>
      <c r="AO137" s="4">
        <v>1990</v>
      </c>
      <c r="AP137">
        <f t="shared" si="53"/>
        <v>0</v>
      </c>
      <c r="AQ137">
        <f t="shared" si="53"/>
        <v>1</v>
      </c>
      <c r="AR137">
        <f t="shared" si="53"/>
        <v>0</v>
      </c>
      <c r="AS137">
        <f t="shared" si="53"/>
        <v>3</v>
      </c>
      <c r="AT137">
        <f t="shared" si="53"/>
        <v>2</v>
      </c>
      <c r="AU137">
        <f t="shared" si="53"/>
        <v>6</v>
      </c>
    </row>
    <row r="138" spans="1:47" ht="12.75">
      <c r="A138" s="4">
        <v>1991</v>
      </c>
      <c r="B138">
        <f t="shared" si="48"/>
        <v>291</v>
      </c>
      <c r="C138">
        <f t="shared" si="48"/>
        <v>453</v>
      </c>
      <c r="D138">
        <f t="shared" si="48"/>
        <v>739</v>
      </c>
      <c r="E138">
        <f t="shared" si="48"/>
        <v>381</v>
      </c>
      <c r="F138">
        <f t="shared" si="48"/>
        <v>296</v>
      </c>
      <c r="G138">
        <f t="shared" si="48"/>
        <v>2160</v>
      </c>
      <c r="I138" s="4">
        <v>1991</v>
      </c>
      <c r="J138">
        <f t="shared" si="49"/>
        <v>402</v>
      </c>
      <c r="K138">
        <f t="shared" si="49"/>
        <v>834</v>
      </c>
      <c r="L138">
        <f t="shared" si="49"/>
        <v>1101</v>
      </c>
      <c r="M138">
        <f t="shared" si="49"/>
        <v>946</v>
      </c>
      <c r="N138">
        <f t="shared" si="49"/>
        <v>435</v>
      </c>
      <c r="O138">
        <f t="shared" si="49"/>
        <v>3718</v>
      </c>
      <c r="Q138" s="4">
        <v>1991</v>
      </c>
      <c r="R138">
        <f t="shared" si="50"/>
        <v>0</v>
      </c>
      <c r="S138">
        <f t="shared" si="50"/>
        <v>0</v>
      </c>
      <c r="T138">
        <f t="shared" si="50"/>
        <v>0</v>
      </c>
      <c r="U138">
        <f t="shared" si="50"/>
        <v>1</v>
      </c>
      <c r="V138">
        <f t="shared" si="50"/>
        <v>0</v>
      </c>
      <c r="W138">
        <f t="shared" si="50"/>
        <v>1</v>
      </c>
      <c r="Y138" s="4">
        <v>1991</v>
      </c>
      <c r="Z138">
        <f t="shared" si="51"/>
        <v>0</v>
      </c>
      <c r="AA138">
        <f t="shared" si="51"/>
        <v>0</v>
      </c>
      <c r="AB138">
        <f t="shared" si="51"/>
        <v>0</v>
      </c>
      <c r="AC138">
        <f t="shared" si="51"/>
        <v>0</v>
      </c>
      <c r="AD138">
        <f t="shared" si="51"/>
        <v>0</v>
      </c>
      <c r="AE138">
        <f t="shared" si="51"/>
        <v>0</v>
      </c>
      <c r="AG138" s="4">
        <v>1991</v>
      </c>
      <c r="AH138">
        <f t="shared" si="52"/>
        <v>0</v>
      </c>
      <c r="AI138">
        <f t="shared" si="52"/>
        <v>0</v>
      </c>
      <c r="AJ138">
        <f t="shared" si="52"/>
        <v>0</v>
      </c>
      <c r="AK138">
        <f t="shared" si="52"/>
        <v>1</v>
      </c>
      <c r="AL138">
        <f t="shared" si="52"/>
        <v>0</v>
      </c>
      <c r="AM138">
        <f t="shared" si="52"/>
        <v>1</v>
      </c>
      <c r="AO138" s="4">
        <v>1991</v>
      </c>
      <c r="AP138">
        <f t="shared" si="53"/>
        <v>0</v>
      </c>
      <c r="AQ138">
        <f t="shared" si="53"/>
        <v>2</v>
      </c>
      <c r="AR138">
        <f t="shared" si="53"/>
        <v>0</v>
      </c>
      <c r="AS138">
        <f t="shared" si="53"/>
        <v>4</v>
      </c>
      <c r="AT138">
        <f t="shared" si="53"/>
        <v>0</v>
      </c>
      <c r="AU138">
        <f t="shared" si="53"/>
        <v>6</v>
      </c>
    </row>
    <row r="139" spans="1:47" ht="12.75">
      <c r="A139" s="4">
        <v>1992</v>
      </c>
      <c r="B139">
        <f t="shared" si="48"/>
        <v>362</v>
      </c>
      <c r="C139">
        <f t="shared" si="48"/>
        <v>479</v>
      </c>
      <c r="D139">
        <f t="shared" si="48"/>
        <v>743</v>
      </c>
      <c r="E139">
        <f t="shared" si="48"/>
        <v>404</v>
      </c>
      <c r="F139">
        <f t="shared" si="48"/>
        <v>314</v>
      </c>
      <c r="G139">
        <f t="shared" si="48"/>
        <v>2302</v>
      </c>
      <c r="I139" s="4">
        <v>1992</v>
      </c>
      <c r="J139">
        <f t="shared" si="49"/>
        <v>520</v>
      </c>
      <c r="K139">
        <f t="shared" si="49"/>
        <v>916</v>
      </c>
      <c r="L139">
        <f t="shared" si="49"/>
        <v>1153</v>
      </c>
      <c r="M139">
        <f t="shared" si="49"/>
        <v>1068</v>
      </c>
      <c r="N139">
        <f t="shared" si="49"/>
        <v>447</v>
      </c>
      <c r="O139">
        <f t="shared" si="49"/>
        <v>4104</v>
      </c>
      <c r="Q139" s="4">
        <v>1992</v>
      </c>
      <c r="R139">
        <f t="shared" si="50"/>
        <v>0</v>
      </c>
      <c r="S139">
        <f t="shared" si="50"/>
        <v>0</v>
      </c>
      <c r="T139">
        <f t="shared" si="50"/>
        <v>1</v>
      </c>
      <c r="U139">
        <f t="shared" si="50"/>
        <v>0</v>
      </c>
      <c r="V139">
        <f t="shared" si="50"/>
        <v>0</v>
      </c>
      <c r="W139">
        <f t="shared" si="50"/>
        <v>1</v>
      </c>
      <c r="Y139" s="4">
        <v>1992</v>
      </c>
      <c r="Z139">
        <f t="shared" si="51"/>
        <v>0</v>
      </c>
      <c r="AA139">
        <f t="shared" si="51"/>
        <v>0</v>
      </c>
      <c r="AB139">
        <f t="shared" si="51"/>
        <v>0</v>
      </c>
      <c r="AC139">
        <f t="shared" si="51"/>
        <v>0</v>
      </c>
      <c r="AD139">
        <f t="shared" si="51"/>
        <v>0</v>
      </c>
      <c r="AE139">
        <f t="shared" si="51"/>
        <v>0</v>
      </c>
      <c r="AG139" s="4">
        <v>1992</v>
      </c>
      <c r="AH139">
        <f t="shared" si="52"/>
        <v>0</v>
      </c>
      <c r="AI139">
        <f t="shared" si="52"/>
        <v>0</v>
      </c>
      <c r="AJ139">
        <f t="shared" si="52"/>
        <v>0</v>
      </c>
      <c r="AK139">
        <f t="shared" si="52"/>
        <v>0</v>
      </c>
      <c r="AL139">
        <f t="shared" si="52"/>
        <v>0</v>
      </c>
      <c r="AM139">
        <f t="shared" si="52"/>
        <v>0</v>
      </c>
      <c r="AO139" s="4">
        <v>1992</v>
      </c>
      <c r="AP139">
        <f t="shared" si="53"/>
        <v>1</v>
      </c>
      <c r="AQ139">
        <f t="shared" si="53"/>
        <v>2</v>
      </c>
      <c r="AR139">
        <f t="shared" si="53"/>
        <v>5</v>
      </c>
      <c r="AS139">
        <f t="shared" si="53"/>
        <v>3</v>
      </c>
      <c r="AT139">
        <f t="shared" si="53"/>
        <v>0</v>
      </c>
      <c r="AU139">
        <f t="shared" si="53"/>
        <v>11</v>
      </c>
    </row>
    <row r="140" spans="1:47" ht="12.75">
      <c r="A140" s="4">
        <v>1993</v>
      </c>
      <c r="B140">
        <f t="shared" si="48"/>
        <v>388</v>
      </c>
      <c r="C140">
        <f t="shared" si="48"/>
        <v>510</v>
      </c>
      <c r="D140">
        <f t="shared" si="48"/>
        <v>776</v>
      </c>
      <c r="E140">
        <f t="shared" si="48"/>
        <v>392</v>
      </c>
      <c r="F140">
        <f t="shared" si="48"/>
        <v>324</v>
      </c>
      <c r="G140">
        <f t="shared" si="48"/>
        <v>2390</v>
      </c>
      <c r="I140" s="4">
        <v>1993</v>
      </c>
      <c r="J140">
        <f t="shared" si="49"/>
        <v>547</v>
      </c>
      <c r="K140">
        <f t="shared" si="49"/>
        <v>986</v>
      </c>
      <c r="L140">
        <f t="shared" si="49"/>
        <v>1095</v>
      </c>
      <c r="M140">
        <f t="shared" si="49"/>
        <v>1199</v>
      </c>
      <c r="N140">
        <f t="shared" si="49"/>
        <v>478</v>
      </c>
      <c r="O140">
        <f t="shared" si="49"/>
        <v>4305</v>
      </c>
      <c r="Q140" s="4">
        <v>1993</v>
      </c>
      <c r="R140">
        <f t="shared" si="50"/>
        <v>0</v>
      </c>
      <c r="S140">
        <f t="shared" si="50"/>
        <v>0</v>
      </c>
      <c r="T140">
        <f t="shared" si="50"/>
        <v>0</v>
      </c>
      <c r="U140">
        <f t="shared" si="50"/>
        <v>0</v>
      </c>
      <c r="V140">
        <f t="shared" si="50"/>
        <v>0</v>
      </c>
      <c r="W140">
        <f t="shared" si="50"/>
        <v>0</v>
      </c>
      <c r="Y140" s="4">
        <v>1993</v>
      </c>
      <c r="Z140">
        <f t="shared" si="51"/>
        <v>0</v>
      </c>
      <c r="AA140">
        <f t="shared" si="51"/>
        <v>0</v>
      </c>
      <c r="AB140">
        <f t="shared" si="51"/>
        <v>0</v>
      </c>
      <c r="AC140">
        <f t="shared" si="51"/>
        <v>0</v>
      </c>
      <c r="AD140">
        <f t="shared" si="51"/>
        <v>0</v>
      </c>
      <c r="AE140">
        <f t="shared" si="51"/>
        <v>0</v>
      </c>
      <c r="AG140" s="4">
        <v>1993</v>
      </c>
      <c r="AH140">
        <f t="shared" si="52"/>
        <v>0</v>
      </c>
      <c r="AI140">
        <f t="shared" si="52"/>
        <v>0</v>
      </c>
      <c r="AJ140">
        <f t="shared" si="52"/>
        <v>0</v>
      </c>
      <c r="AK140">
        <f t="shared" si="52"/>
        <v>1</v>
      </c>
      <c r="AL140">
        <f t="shared" si="52"/>
        <v>0</v>
      </c>
      <c r="AM140">
        <f t="shared" si="52"/>
        <v>1</v>
      </c>
      <c r="AO140" s="4">
        <v>1993</v>
      </c>
      <c r="AP140">
        <f t="shared" si="53"/>
        <v>1</v>
      </c>
      <c r="AQ140">
        <f t="shared" si="53"/>
        <v>1</v>
      </c>
      <c r="AR140">
        <f t="shared" si="53"/>
        <v>0</v>
      </c>
      <c r="AS140">
        <f t="shared" si="53"/>
        <v>3</v>
      </c>
      <c r="AT140">
        <f t="shared" si="53"/>
        <v>0</v>
      </c>
      <c r="AU140">
        <f t="shared" si="53"/>
        <v>5</v>
      </c>
    </row>
    <row r="141" spans="1:47" ht="12.75">
      <c r="A141" s="4">
        <v>1994</v>
      </c>
      <c r="B141">
        <f t="shared" si="48"/>
        <v>326</v>
      </c>
      <c r="C141">
        <f t="shared" si="48"/>
        <v>456</v>
      </c>
      <c r="D141">
        <f t="shared" si="48"/>
        <v>763</v>
      </c>
      <c r="E141">
        <f t="shared" si="48"/>
        <v>394</v>
      </c>
      <c r="F141">
        <f t="shared" si="48"/>
        <v>290</v>
      </c>
      <c r="G141">
        <f t="shared" si="48"/>
        <v>2229</v>
      </c>
      <c r="I141" s="4">
        <v>1994</v>
      </c>
      <c r="J141">
        <f t="shared" si="49"/>
        <v>486</v>
      </c>
      <c r="K141">
        <f t="shared" si="49"/>
        <v>918</v>
      </c>
      <c r="L141">
        <f t="shared" si="49"/>
        <v>1058</v>
      </c>
      <c r="M141">
        <f t="shared" si="49"/>
        <v>1091</v>
      </c>
      <c r="N141">
        <f t="shared" si="49"/>
        <v>484</v>
      </c>
      <c r="O141">
        <f t="shared" si="49"/>
        <v>4037</v>
      </c>
      <c r="Q141" s="4">
        <v>1994</v>
      </c>
      <c r="R141">
        <f t="shared" si="50"/>
        <v>0</v>
      </c>
      <c r="S141">
        <f t="shared" si="50"/>
        <v>0</v>
      </c>
      <c r="T141">
        <f t="shared" si="50"/>
        <v>0</v>
      </c>
      <c r="U141">
        <f t="shared" si="50"/>
        <v>0</v>
      </c>
      <c r="V141">
        <f t="shared" si="50"/>
        <v>0</v>
      </c>
      <c r="W141">
        <f t="shared" si="50"/>
        <v>0</v>
      </c>
      <c r="Y141" s="4">
        <v>1994</v>
      </c>
      <c r="Z141">
        <f t="shared" si="51"/>
        <v>0</v>
      </c>
      <c r="AA141">
        <f t="shared" si="51"/>
        <v>0</v>
      </c>
      <c r="AB141">
        <f t="shared" si="51"/>
        <v>0</v>
      </c>
      <c r="AC141">
        <f t="shared" si="51"/>
        <v>0</v>
      </c>
      <c r="AD141">
        <f t="shared" si="51"/>
        <v>0</v>
      </c>
      <c r="AE141">
        <f t="shared" si="51"/>
        <v>0</v>
      </c>
      <c r="AG141" s="4">
        <v>1994</v>
      </c>
      <c r="AH141">
        <f t="shared" si="52"/>
        <v>0</v>
      </c>
      <c r="AI141">
        <f t="shared" si="52"/>
        <v>0</v>
      </c>
      <c r="AJ141">
        <f t="shared" si="52"/>
        <v>0</v>
      </c>
      <c r="AK141">
        <f t="shared" si="52"/>
        <v>0</v>
      </c>
      <c r="AL141">
        <f t="shared" si="52"/>
        <v>0</v>
      </c>
      <c r="AM141">
        <f t="shared" si="52"/>
        <v>0</v>
      </c>
      <c r="AO141" s="4">
        <v>1994</v>
      </c>
      <c r="AP141">
        <f t="shared" si="53"/>
        <v>4</v>
      </c>
      <c r="AQ141">
        <f t="shared" si="53"/>
        <v>3</v>
      </c>
      <c r="AR141">
        <f t="shared" si="53"/>
        <v>2</v>
      </c>
      <c r="AS141">
        <f t="shared" si="53"/>
        <v>4</v>
      </c>
      <c r="AT141">
        <f t="shared" si="53"/>
        <v>3</v>
      </c>
      <c r="AU141">
        <f t="shared" si="53"/>
        <v>16</v>
      </c>
    </row>
    <row r="142" spans="1:47" ht="12.75">
      <c r="A142" s="4">
        <v>1995</v>
      </c>
      <c r="B142">
        <f t="shared" si="48"/>
        <v>416</v>
      </c>
      <c r="C142">
        <f t="shared" si="48"/>
        <v>496</v>
      </c>
      <c r="D142">
        <f t="shared" si="48"/>
        <v>783</v>
      </c>
      <c r="E142">
        <f t="shared" si="48"/>
        <v>414</v>
      </c>
      <c r="F142">
        <f t="shared" si="48"/>
        <v>413</v>
      </c>
      <c r="G142">
        <f t="shared" si="48"/>
        <v>2522</v>
      </c>
      <c r="I142" s="4">
        <v>1995</v>
      </c>
      <c r="J142">
        <f t="shared" si="49"/>
        <v>592</v>
      </c>
      <c r="K142">
        <f t="shared" si="49"/>
        <v>967</v>
      </c>
      <c r="L142">
        <f t="shared" si="49"/>
        <v>1072</v>
      </c>
      <c r="M142">
        <f t="shared" si="49"/>
        <v>1326</v>
      </c>
      <c r="N142">
        <f t="shared" si="49"/>
        <v>503</v>
      </c>
      <c r="O142">
        <f t="shared" si="49"/>
        <v>4460</v>
      </c>
      <c r="Q142" s="4">
        <v>1995</v>
      </c>
      <c r="R142">
        <f t="shared" si="50"/>
        <v>0</v>
      </c>
      <c r="S142">
        <f t="shared" si="50"/>
        <v>0</v>
      </c>
      <c r="T142">
        <f t="shared" si="50"/>
        <v>0</v>
      </c>
      <c r="U142">
        <f t="shared" si="50"/>
        <v>0</v>
      </c>
      <c r="V142">
        <f t="shared" si="50"/>
        <v>0</v>
      </c>
      <c r="W142">
        <f t="shared" si="50"/>
        <v>0</v>
      </c>
      <c r="Y142" s="4">
        <v>1995</v>
      </c>
      <c r="Z142">
        <f t="shared" si="51"/>
        <v>0</v>
      </c>
      <c r="AA142">
        <f t="shared" si="51"/>
        <v>0</v>
      </c>
      <c r="AB142">
        <f t="shared" si="51"/>
        <v>0</v>
      </c>
      <c r="AC142">
        <f t="shared" si="51"/>
        <v>0</v>
      </c>
      <c r="AD142">
        <f t="shared" si="51"/>
        <v>0</v>
      </c>
      <c r="AE142">
        <f t="shared" si="51"/>
        <v>0</v>
      </c>
      <c r="AG142" s="4">
        <v>1995</v>
      </c>
      <c r="AH142">
        <f t="shared" si="52"/>
        <v>0</v>
      </c>
      <c r="AI142">
        <f t="shared" si="52"/>
        <v>0</v>
      </c>
      <c r="AJ142">
        <f t="shared" si="52"/>
        <v>0</v>
      </c>
      <c r="AK142">
        <f t="shared" si="52"/>
        <v>0</v>
      </c>
      <c r="AL142">
        <f t="shared" si="52"/>
        <v>0</v>
      </c>
      <c r="AM142">
        <f t="shared" si="52"/>
        <v>0</v>
      </c>
      <c r="AO142" s="4">
        <v>1995</v>
      </c>
      <c r="AP142">
        <f t="shared" si="53"/>
        <v>5</v>
      </c>
      <c r="AQ142">
        <f t="shared" si="53"/>
        <v>4</v>
      </c>
      <c r="AR142">
        <f t="shared" si="53"/>
        <v>4</v>
      </c>
      <c r="AS142">
        <f t="shared" si="53"/>
        <v>6</v>
      </c>
      <c r="AT142">
        <f t="shared" si="53"/>
        <v>0</v>
      </c>
      <c r="AU142">
        <f t="shared" si="53"/>
        <v>19</v>
      </c>
    </row>
    <row r="143" spans="1:47" ht="12.75">
      <c r="A143" s="4">
        <v>1996</v>
      </c>
      <c r="B143">
        <f t="shared" si="48"/>
        <v>357</v>
      </c>
      <c r="C143">
        <f t="shared" si="48"/>
        <v>488</v>
      </c>
      <c r="D143">
        <f t="shared" si="48"/>
        <v>796</v>
      </c>
      <c r="E143">
        <f t="shared" si="48"/>
        <v>443</v>
      </c>
      <c r="F143">
        <f t="shared" si="48"/>
        <v>448</v>
      </c>
      <c r="G143">
        <f t="shared" si="48"/>
        <v>2532</v>
      </c>
      <c r="I143" s="4">
        <v>1996</v>
      </c>
      <c r="J143">
        <f t="shared" si="49"/>
        <v>500</v>
      </c>
      <c r="K143">
        <f t="shared" si="49"/>
        <v>1034</v>
      </c>
      <c r="L143">
        <f t="shared" si="49"/>
        <v>1040</v>
      </c>
      <c r="M143">
        <f t="shared" si="49"/>
        <v>1343</v>
      </c>
      <c r="N143">
        <f t="shared" si="49"/>
        <v>531</v>
      </c>
      <c r="O143">
        <f t="shared" si="49"/>
        <v>4448</v>
      </c>
      <c r="Q143" s="4">
        <v>1996</v>
      </c>
      <c r="R143">
        <f t="shared" si="50"/>
        <v>0</v>
      </c>
      <c r="S143">
        <f t="shared" si="50"/>
        <v>0</v>
      </c>
      <c r="T143">
        <f t="shared" si="50"/>
        <v>0</v>
      </c>
      <c r="U143">
        <f t="shared" si="50"/>
        <v>0</v>
      </c>
      <c r="V143">
        <f t="shared" si="50"/>
        <v>0</v>
      </c>
      <c r="W143">
        <f t="shared" si="50"/>
        <v>0</v>
      </c>
      <c r="Y143" s="4">
        <v>1996</v>
      </c>
      <c r="Z143">
        <f t="shared" si="51"/>
        <v>0</v>
      </c>
      <c r="AA143">
        <f t="shared" si="51"/>
        <v>0</v>
      </c>
      <c r="AB143">
        <f t="shared" si="51"/>
        <v>0</v>
      </c>
      <c r="AC143">
        <f t="shared" si="51"/>
        <v>0</v>
      </c>
      <c r="AD143">
        <f t="shared" si="51"/>
        <v>0</v>
      </c>
      <c r="AE143">
        <f t="shared" si="51"/>
        <v>0</v>
      </c>
      <c r="AG143" s="4">
        <v>1996</v>
      </c>
      <c r="AH143">
        <f t="shared" si="52"/>
        <v>0</v>
      </c>
      <c r="AI143">
        <f t="shared" si="52"/>
        <v>0</v>
      </c>
      <c r="AJ143">
        <f t="shared" si="52"/>
        <v>0</v>
      </c>
      <c r="AK143">
        <f t="shared" si="52"/>
        <v>0</v>
      </c>
      <c r="AL143">
        <f t="shared" si="52"/>
        <v>0</v>
      </c>
      <c r="AM143">
        <f t="shared" si="52"/>
        <v>0</v>
      </c>
      <c r="AO143" s="4">
        <v>1996</v>
      </c>
      <c r="AP143">
        <f t="shared" si="53"/>
        <v>5</v>
      </c>
      <c r="AQ143">
        <f t="shared" si="53"/>
        <v>1</v>
      </c>
      <c r="AR143">
        <f t="shared" si="53"/>
        <v>4</v>
      </c>
      <c r="AS143">
        <f t="shared" si="53"/>
        <v>6</v>
      </c>
      <c r="AT143">
        <f t="shared" si="53"/>
        <v>2</v>
      </c>
      <c r="AU143">
        <f t="shared" si="53"/>
        <v>18</v>
      </c>
    </row>
    <row r="144" spans="1:47" ht="12.75">
      <c r="A144" s="4">
        <v>1997</v>
      </c>
      <c r="B144">
        <f t="shared" si="48"/>
        <v>307</v>
      </c>
      <c r="C144">
        <f t="shared" si="48"/>
        <v>467</v>
      </c>
      <c r="D144">
        <f t="shared" si="48"/>
        <v>817</v>
      </c>
      <c r="E144">
        <f t="shared" si="48"/>
        <v>440</v>
      </c>
      <c r="F144">
        <f t="shared" si="48"/>
        <v>480</v>
      </c>
      <c r="G144">
        <f t="shared" si="48"/>
        <v>2511</v>
      </c>
      <c r="I144" s="4">
        <v>1997</v>
      </c>
      <c r="J144">
        <f t="shared" si="49"/>
        <v>537</v>
      </c>
      <c r="K144">
        <f t="shared" si="49"/>
        <v>947</v>
      </c>
      <c r="L144">
        <f t="shared" si="49"/>
        <v>1021</v>
      </c>
      <c r="M144">
        <f t="shared" si="49"/>
        <v>1245</v>
      </c>
      <c r="N144">
        <f t="shared" si="49"/>
        <v>526</v>
      </c>
      <c r="O144">
        <f t="shared" si="49"/>
        <v>4276</v>
      </c>
      <c r="Q144" s="4">
        <v>1997</v>
      </c>
      <c r="R144">
        <f t="shared" si="50"/>
        <v>0</v>
      </c>
      <c r="S144">
        <f t="shared" si="50"/>
        <v>0</v>
      </c>
      <c r="T144">
        <f t="shared" si="50"/>
        <v>0</v>
      </c>
      <c r="U144">
        <f t="shared" si="50"/>
        <v>0</v>
      </c>
      <c r="V144">
        <f t="shared" si="50"/>
        <v>0</v>
      </c>
      <c r="W144">
        <f t="shared" si="50"/>
        <v>0</v>
      </c>
      <c r="Y144" s="4">
        <v>1997</v>
      </c>
      <c r="Z144">
        <f t="shared" si="51"/>
        <v>0</v>
      </c>
      <c r="AA144">
        <f t="shared" si="51"/>
        <v>0</v>
      </c>
      <c r="AB144">
        <f t="shared" si="51"/>
        <v>0</v>
      </c>
      <c r="AC144">
        <f t="shared" si="51"/>
        <v>0</v>
      </c>
      <c r="AD144">
        <f t="shared" si="51"/>
        <v>0</v>
      </c>
      <c r="AE144">
        <f t="shared" si="51"/>
        <v>0</v>
      </c>
      <c r="AG144" s="4">
        <v>1997</v>
      </c>
      <c r="AH144">
        <f t="shared" si="52"/>
        <v>0</v>
      </c>
      <c r="AI144">
        <f t="shared" si="52"/>
        <v>0</v>
      </c>
      <c r="AJ144">
        <f t="shared" si="52"/>
        <v>0</v>
      </c>
      <c r="AK144">
        <f t="shared" si="52"/>
        <v>0</v>
      </c>
      <c r="AL144">
        <f t="shared" si="52"/>
        <v>0</v>
      </c>
      <c r="AM144">
        <f t="shared" si="52"/>
        <v>0</v>
      </c>
      <c r="AO144" s="4">
        <v>1997</v>
      </c>
      <c r="AP144">
        <f t="shared" si="53"/>
        <v>3</v>
      </c>
      <c r="AQ144">
        <f t="shared" si="53"/>
        <v>2</v>
      </c>
      <c r="AR144">
        <f t="shared" si="53"/>
        <v>5</v>
      </c>
      <c r="AS144">
        <f t="shared" si="53"/>
        <v>15</v>
      </c>
      <c r="AT144">
        <f t="shared" si="53"/>
        <v>6</v>
      </c>
      <c r="AU144">
        <f t="shared" si="53"/>
        <v>31</v>
      </c>
    </row>
    <row r="145" spans="1:47" ht="12.75">
      <c r="A145" s="4">
        <v>1998</v>
      </c>
      <c r="B145">
        <f t="shared" si="48"/>
        <v>371</v>
      </c>
      <c r="C145">
        <f t="shared" si="48"/>
        <v>485</v>
      </c>
      <c r="D145">
        <f t="shared" si="48"/>
        <v>954</v>
      </c>
      <c r="E145">
        <f t="shared" si="48"/>
        <v>522</v>
      </c>
      <c r="F145">
        <f t="shared" si="48"/>
        <v>533</v>
      </c>
      <c r="G145">
        <f t="shared" si="48"/>
        <v>2865</v>
      </c>
      <c r="I145" s="4">
        <v>1998</v>
      </c>
      <c r="J145">
        <f t="shared" si="49"/>
        <v>637</v>
      </c>
      <c r="K145">
        <f t="shared" si="49"/>
        <v>1066</v>
      </c>
      <c r="L145">
        <f t="shared" si="49"/>
        <v>1115</v>
      </c>
      <c r="M145">
        <f t="shared" si="49"/>
        <v>1464</v>
      </c>
      <c r="N145">
        <f t="shared" si="49"/>
        <v>586</v>
      </c>
      <c r="O145">
        <f t="shared" si="49"/>
        <v>4868</v>
      </c>
      <c r="Q145" s="4">
        <v>1998</v>
      </c>
      <c r="R145">
        <f t="shared" si="50"/>
        <v>0</v>
      </c>
      <c r="S145">
        <f t="shared" si="50"/>
        <v>0</v>
      </c>
      <c r="T145">
        <f t="shared" si="50"/>
        <v>0</v>
      </c>
      <c r="U145">
        <f t="shared" si="50"/>
        <v>0</v>
      </c>
      <c r="V145">
        <f t="shared" si="50"/>
        <v>0</v>
      </c>
      <c r="W145">
        <f t="shared" si="50"/>
        <v>0</v>
      </c>
      <c r="Y145" s="4">
        <v>1998</v>
      </c>
      <c r="Z145">
        <f t="shared" si="51"/>
        <v>0</v>
      </c>
      <c r="AA145">
        <f t="shared" si="51"/>
        <v>0</v>
      </c>
      <c r="AB145">
        <f t="shared" si="51"/>
        <v>0</v>
      </c>
      <c r="AC145">
        <f t="shared" si="51"/>
        <v>0</v>
      </c>
      <c r="AD145">
        <f t="shared" si="51"/>
        <v>1</v>
      </c>
      <c r="AE145">
        <f t="shared" si="51"/>
        <v>1</v>
      </c>
      <c r="AG145" s="4">
        <v>1998</v>
      </c>
      <c r="AH145">
        <f t="shared" si="52"/>
        <v>1</v>
      </c>
      <c r="AI145">
        <f t="shared" si="52"/>
        <v>0</v>
      </c>
      <c r="AJ145">
        <f t="shared" si="52"/>
        <v>1</v>
      </c>
      <c r="AK145">
        <f t="shared" si="52"/>
        <v>1</v>
      </c>
      <c r="AL145">
        <f t="shared" si="52"/>
        <v>1</v>
      </c>
      <c r="AM145">
        <f t="shared" si="52"/>
        <v>4</v>
      </c>
      <c r="AO145" s="4">
        <v>1998</v>
      </c>
      <c r="AP145">
        <f t="shared" si="53"/>
        <v>4</v>
      </c>
      <c r="AQ145">
        <f t="shared" si="53"/>
        <v>4</v>
      </c>
      <c r="AR145">
        <f t="shared" si="53"/>
        <v>4</v>
      </c>
      <c r="AS145">
        <f t="shared" si="53"/>
        <v>5</v>
      </c>
      <c r="AT145">
        <f t="shared" si="53"/>
        <v>6</v>
      </c>
      <c r="AU145">
        <f t="shared" si="53"/>
        <v>23</v>
      </c>
    </row>
    <row r="146" spans="1:47" ht="12.75">
      <c r="A146" s="4">
        <v>1999</v>
      </c>
      <c r="B146">
        <f aca="true" t="shared" si="54" ref="B146:G146">B20+B41+B62+B104</f>
        <v>388</v>
      </c>
      <c r="C146">
        <f t="shared" si="54"/>
        <v>481</v>
      </c>
      <c r="D146">
        <f t="shared" si="54"/>
        <v>854</v>
      </c>
      <c r="E146">
        <f t="shared" si="54"/>
        <v>526</v>
      </c>
      <c r="F146">
        <f t="shared" si="54"/>
        <v>587</v>
      </c>
      <c r="G146">
        <f t="shared" si="54"/>
        <v>2836</v>
      </c>
      <c r="I146" s="4">
        <v>1999</v>
      </c>
      <c r="J146">
        <f aca="true" t="shared" si="55" ref="J146:O146">J20+J41+J62+J104</f>
        <v>533</v>
      </c>
      <c r="K146">
        <f t="shared" si="55"/>
        <v>1011</v>
      </c>
      <c r="L146">
        <f t="shared" si="55"/>
        <v>1009</v>
      </c>
      <c r="M146">
        <f t="shared" si="55"/>
        <v>1380</v>
      </c>
      <c r="N146">
        <f t="shared" si="55"/>
        <v>565</v>
      </c>
      <c r="O146">
        <f t="shared" si="55"/>
        <v>4498</v>
      </c>
      <c r="Q146" s="4">
        <v>1999</v>
      </c>
      <c r="R146">
        <f aca="true" t="shared" si="56" ref="R146:W146">R20+R41+R62+R104</f>
        <v>0</v>
      </c>
      <c r="S146">
        <f t="shared" si="56"/>
        <v>0</v>
      </c>
      <c r="T146">
        <f t="shared" si="56"/>
        <v>0</v>
      </c>
      <c r="U146">
        <f t="shared" si="56"/>
        <v>0</v>
      </c>
      <c r="V146">
        <f t="shared" si="56"/>
        <v>0</v>
      </c>
      <c r="W146">
        <f t="shared" si="56"/>
        <v>0</v>
      </c>
      <c r="Y146" s="4">
        <v>1999</v>
      </c>
      <c r="Z146">
        <f aca="true" t="shared" si="57" ref="Z146:AE146">Z20+Z41+Z62+Z104</f>
        <v>0</v>
      </c>
      <c r="AA146">
        <f t="shared" si="57"/>
        <v>0</v>
      </c>
      <c r="AB146">
        <f t="shared" si="57"/>
        <v>0</v>
      </c>
      <c r="AC146">
        <f t="shared" si="57"/>
        <v>0</v>
      </c>
      <c r="AD146">
        <f t="shared" si="57"/>
        <v>0</v>
      </c>
      <c r="AE146">
        <f t="shared" si="57"/>
        <v>0</v>
      </c>
      <c r="AG146" s="4">
        <v>1999</v>
      </c>
      <c r="AH146">
        <f aca="true" t="shared" si="58" ref="AH146:AM146">AH20+AH41+AH62+AH104</f>
        <v>0</v>
      </c>
      <c r="AI146">
        <f t="shared" si="58"/>
        <v>0</v>
      </c>
      <c r="AJ146">
        <f t="shared" si="58"/>
        <v>0</v>
      </c>
      <c r="AK146">
        <f t="shared" si="58"/>
        <v>2</v>
      </c>
      <c r="AL146">
        <f t="shared" si="58"/>
        <v>0</v>
      </c>
      <c r="AM146">
        <f t="shared" si="58"/>
        <v>2</v>
      </c>
      <c r="AO146" s="4">
        <v>1999</v>
      </c>
      <c r="AP146">
        <f aca="true" t="shared" si="59" ref="AP146:AU146">AP20+AP41+AP62+AP104</f>
        <v>2</v>
      </c>
      <c r="AQ146">
        <f t="shared" si="59"/>
        <v>1</v>
      </c>
      <c r="AR146">
        <f t="shared" si="59"/>
        <v>7</v>
      </c>
      <c r="AS146">
        <f t="shared" si="59"/>
        <v>7</v>
      </c>
      <c r="AT146">
        <f t="shared" si="59"/>
        <v>1</v>
      </c>
      <c r="AU146">
        <f t="shared" si="59"/>
        <v>18</v>
      </c>
    </row>
    <row r="147" spans="1:47" ht="12.75">
      <c r="A147" s="4" t="s">
        <v>14</v>
      </c>
      <c r="B147" s="2">
        <f>SUM(B130:B146)</f>
        <v>5372</v>
      </c>
      <c r="C147" s="2">
        <f>SUM(C130:C146)</f>
        <v>7815</v>
      </c>
      <c r="D147" s="2">
        <f>SUM(D130:D146)</f>
        <v>11561</v>
      </c>
      <c r="E147" s="2">
        <f>SUM(E130:E146)</f>
        <v>6390</v>
      </c>
      <c r="F147" s="2">
        <f>SUM(F130:F146)</f>
        <v>5582</v>
      </c>
      <c r="G147">
        <f>SUM(B147:F147)</f>
        <v>36720</v>
      </c>
      <c r="I147" s="4" t="s">
        <v>14</v>
      </c>
      <c r="J147" s="2">
        <f>SUM(J130:J146)</f>
        <v>7564</v>
      </c>
      <c r="K147" s="2">
        <f>SUM(K130:K146)</f>
        <v>14130</v>
      </c>
      <c r="L147" s="2">
        <f>SUM(L130:L146)</f>
        <v>15177</v>
      </c>
      <c r="M147" s="2">
        <f>SUM(M130:M146)</f>
        <v>14129</v>
      </c>
      <c r="N147" s="2">
        <f>SUM(N130:N146)</f>
        <v>6727</v>
      </c>
      <c r="O147">
        <f>SUM(J147:N147)</f>
        <v>57727</v>
      </c>
      <c r="Q147" s="4" t="s">
        <v>14</v>
      </c>
      <c r="R147" s="2">
        <f>SUM(R130:R146)</f>
        <v>2</v>
      </c>
      <c r="S147" s="2">
        <f>SUM(S130:S146)</f>
        <v>1</v>
      </c>
      <c r="T147" s="2">
        <f>SUM(T130:T146)</f>
        <v>2</v>
      </c>
      <c r="U147" s="2">
        <f>SUM(U130:U146)</f>
        <v>3</v>
      </c>
      <c r="V147" s="2">
        <f>SUM(V130:V146)</f>
        <v>1</v>
      </c>
      <c r="W147">
        <f>SUM(R147:V147)</f>
        <v>9</v>
      </c>
      <c r="Y147" s="4" t="s">
        <v>14</v>
      </c>
      <c r="Z147" s="2">
        <f>SUM(Z130:Z146)</f>
        <v>0</v>
      </c>
      <c r="AA147" s="2">
        <f>SUM(AA130:AA146)</f>
        <v>1</v>
      </c>
      <c r="AB147" s="2">
        <f>SUM(AB130:AB146)</f>
        <v>0</v>
      </c>
      <c r="AC147" s="2">
        <f>SUM(AC130:AC146)</f>
        <v>2</v>
      </c>
      <c r="AD147" s="2">
        <f>SUM(AD130:AD146)</f>
        <v>1</v>
      </c>
      <c r="AE147">
        <f>SUM(Z147:AD147)</f>
        <v>4</v>
      </c>
      <c r="AG147" s="4" t="s">
        <v>14</v>
      </c>
      <c r="AH147" s="2">
        <f>SUM(AH130:AH146)</f>
        <v>2</v>
      </c>
      <c r="AI147" s="2">
        <f>SUM(AI130:AI146)</f>
        <v>0</v>
      </c>
      <c r="AJ147" s="2">
        <f>SUM(AJ130:AJ146)</f>
        <v>1</v>
      </c>
      <c r="AK147" s="2">
        <f>SUM(AK130:AK146)</f>
        <v>9</v>
      </c>
      <c r="AL147" s="2">
        <f>SUM(AL130:AL146)</f>
        <v>1</v>
      </c>
      <c r="AM147">
        <f>SUM(AH147:AL147)</f>
        <v>13</v>
      </c>
      <c r="AO147" s="4" t="s">
        <v>14</v>
      </c>
      <c r="AP147" s="2">
        <f>SUM(AP130:AP146)</f>
        <v>33</v>
      </c>
      <c r="AQ147" s="2">
        <f>SUM(AQ130:AQ146)</f>
        <v>30</v>
      </c>
      <c r="AR147" s="2">
        <f>SUM(AR130:AR146)</f>
        <v>34</v>
      </c>
      <c r="AS147" s="2">
        <f>SUM(AS130:AS146)</f>
        <v>70</v>
      </c>
      <c r="AT147" s="2">
        <f>SUM(AT130:AT146)</f>
        <v>24</v>
      </c>
      <c r="AU147">
        <f>SUM(AP147:AT147)</f>
        <v>191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2003-02-07T19:18:57Z</cp:lastPrinted>
  <dcterms:created xsi:type="dcterms:W3CDTF">2002-11-27T18:07:23Z</dcterms:created>
  <dcterms:modified xsi:type="dcterms:W3CDTF">2003-05-14T17:38:25Z</dcterms:modified>
  <cp:category/>
  <cp:version/>
  <cp:contentType/>
  <cp:contentStatus/>
</cp:coreProperties>
</file>